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ssecom.sharepoint.com/teams/PSCSNS/Shared Documents/General/PSCSNS - Migration/Tariffs/2026-27/Final/V1.2 26-27 LC14 &amp; SCOT updates (EDNs) - Feb 26/"/>
    </mc:Choice>
  </mc:AlternateContent>
  <xr:revisionPtr revIDLastSave="995" documentId="109_{E950973F-ACA7-4BF1-B5EA-27B123593B68}" xr6:coauthVersionLast="47" xr6:coauthVersionMax="47" xr10:uidLastSave="{864D09B5-7555-4711-925B-F9F572157E1B}"/>
  <bookViews>
    <workbookView xWindow="-108" yWindow="-108" windowWidth="23256" windowHeight="12456" tabRatio="862" xr2:uid="{00000000-000D-0000-FFFF-FFFF00000000}"/>
  </bookViews>
  <sheets>
    <sheet name="Overview" sheetId="1" r:id="rId1"/>
    <sheet name="Annex 1 LV, HV &amp; UMS charges_A" sheetId="2" r:id="rId2"/>
    <sheet name="Annex 1 LV, HV &amp; UMS charges_B" sheetId="32" r:id="rId3"/>
    <sheet name="Annex 1 LV, HV &amp; UMS charges_C" sheetId="33" r:id="rId4"/>
    <sheet name="Annex 1 LV, HV &amp; UMS charges_D" sheetId="34" r:id="rId5"/>
    <sheet name="Annex 1 LV, HV &amp; UMS charges_E" sheetId="35" r:id="rId6"/>
    <sheet name="Annex 1 LV, HV &amp; UMS charges_F" sheetId="36" r:id="rId7"/>
    <sheet name="Annex 1 LV, HV &amp; UMS charges_G" sheetId="37" r:id="rId8"/>
    <sheet name="Annex 1 LV, HV &amp; UMS charges_J" sheetId="38" r:id="rId9"/>
    <sheet name="Annex 1 LV, HV &amp; UMS charges_K" sheetId="39" r:id="rId10"/>
    <sheet name="Annex 1 LV, HV &amp; UMS charges_L" sheetId="40" r:id="rId11"/>
    <sheet name="Annex 1 LV, HV &amp; UMS charges_M" sheetId="41" r:id="rId12"/>
    <sheet name="Annex 2 EHV charges" sheetId="12" r:id="rId13"/>
    <sheet name="Annex 3 Preserved charges" sheetId="4" r:id="rId14"/>
    <sheet name="Annex 4 LDNO charges_A" sheetId="5" r:id="rId15"/>
    <sheet name="Annex 4 LDNO charges_B" sheetId="42" r:id="rId16"/>
    <sheet name="Annex 4 LDNO charges_C" sheetId="43" r:id="rId17"/>
    <sheet name="Annex 4 LDNO charges_D" sheetId="44" r:id="rId18"/>
    <sheet name="Annex 4 LDNO charges_E" sheetId="45" r:id="rId19"/>
    <sheet name="Annex 4 LDNO charges_F" sheetId="46" r:id="rId20"/>
    <sheet name="Annex 4 LDNO charges_G" sheetId="47" r:id="rId21"/>
    <sheet name="Annex 4 LDNO charges_J" sheetId="48" r:id="rId22"/>
    <sheet name="Annex 4 LDNO charges_K" sheetId="49" r:id="rId23"/>
    <sheet name="Annex 4 LDNO charges_L" sheetId="50" r:id="rId24"/>
    <sheet name="Annex 4 LDNO charges_M" sheetId="51" r:id="rId25"/>
    <sheet name="Annex 5 LLFs_A" sheetId="6" r:id="rId26"/>
    <sheet name="Annex 5 LLFs_B" sheetId="52" r:id="rId27"/>
    <sheet name="Annex 5 LLFs_C" sheetId="53" r:id="rId28"/>
    <sheet name="Annex 5 LLFs_D" sheetId="54" r:id="rId29"/>
    <sheet name="Annex 5 LLFs_E" sheetId="55" r:id="rId30"/>
    <sheet name="Annex 5 LLFs_F" sheetId="56" r:id="rId31"/>
    <sheet name="Annex 5 LLFs_F (2)" sheetId="62" r:id="rId32"/>
    <sheet name="Annex 5 LLFs_G" sheetId="57" r:id="rId33"/>
    <sheet name="Annex 5 LLFs_J" sheetId="58" r:id="rId34"/>
    <sheet name="Annex 5 LLFs_K" sheetId="59" r:id="rId35"/>
    <sheet name="Annex 5 LLFs_L" sheetId="60" r:id="rId36"/>
    <sheet name="Annex 5 LLFs_M" sheetId="61" r:id="rId37"/>
    <sheet name="Annex 6 New or Amended EHV" sheetId="8" r:id="rId38"/>
    <sheet name="Annex 7 Pass-Through Costs_A" sheetId="24" r:id="rId39"/>
    <sheet name="Annex 7 Pass-Through Costs_B" sheetId="63" r:id="rId40"/>
    <sheet name="Annex 7 Pass-Through Costs_C" sheetId="64" r:id="rId41"/>
    <sheet name="Annex 7 Pass-Through Costs_D" sheetId="65" r:id="rId42"/>
    <sheet name="Annex 7 Pass-Through Costs_E" sheetId="66" r:id="rId43"/>
    <sheet name="Annex 7 Pass-Through Costs_F" sheetId="67" r:id="rId44"/>
    <sheet name="Annex 7 Pass-Through Costs_G" sheetId="68" r:id="rId45"/>
    <sheet name="Annex 7 Pass-Through Costs_J" sheetId="69" r:id="rId46"/>
    <sheet name="Annex 7 Pass-Through Costs_K" sheetId="70" r:id="rId47"/>
    <sheet name="Annex 7 Pass-Through Costs_L" sheetId="71" r:id="rId48"/>
    <sheet name="Annex 7 Pass-Through Costs_M" sheetId="72" r:id="rId49"/>
    <sheet name="Nodal prices_A" sheetId="7" r:id="rId50"/>
    <sheet name="Nodal prices_B" sheetId="73" r:id="rId51"/>
    <sheet name="Nodal prices_C" sheetId="74" r:id="rId52"/>
    <sheet name="Nodal prices_D" sheetId="75" r:id="rId53"/>
    <sheet name="Nodal prices_E" sheetId="76" r:id="rId54"/>
    <sheet name="Nodal prices_F" sheetId="77" r:id="rId55"/>
    <sheet name="Nodal prices_G" sheetId="78" r:id="rId56"/>
    <sheet name="Nodal prices_J" sheetId="79" r:id="rId57"/>
    <sheet name="Nodal prices_K" sheetId="80" r:id="rId58"/>
    <sheet name="Nodal prices_L" sheetId="81" r:id="rId59"/>
    <sheet name="Nodal prices_M" sheetId="82" r:id="rId60"/>
    <sheet name="SSC unit rate lookup" sheetId="20" r:id="rId61"/>
    <sheet name="Residual Charging Bands" sheetId="26" r:id="rId62"/>
    <sheet name="TNUoS Mapping" sheetId="27" r:id="rId63"/>
    <sheet name="Charge Calculator" sheetId="15" r:id="rId64"/>
  </sheets>
  <externalReferences>
    <externalReference r:id="rId65"/>
  </externalReferences>
  <definedNames>
    <definedName name="_xlnm._FilterDatabase" localSheetId="12" hidden="1">'Annex 2 EHV charges'!#REF!</definedName>
    <definedName name="_xlnm._FilterDatabase" localSheetId="14" hidden="1">'Annex 4 LDNO charges_A'!$A$13:$J$203</definedName>
    <definedName name="_xlnm._FilterDatabase" localSheetId="15" hidden="1">'Annex 4 LDNO charges_B'!$A$13:$J$203</definedName>
    <definedName name="_xlnm._FilterDatabase" localSheetId="16" hidden="1">'Annex 4 LDNO charges_C'!$A$13:$J$203</definedName>
    <definedName name="_xlnm._FilterDatabase" localSheetId="17" hidden="1">'Annex 4 LDNO charges_D'!$A$13:$J$203</definedName>
    <definedName name="_xlnm._FilterDatabase" localSheetId="18" hidden="1">'Annex 4 LDNO charges_E'!$A$13:$J$203</definedName>
    <definedName name="_xlnm._FilterDatabase" localSheetId="19" hidden="1">'Annex 4 LDNO charges_F'!$A$13:$J$203</definedName>
    <definedName name="_xlnm._FilterDatabase" localSheetId="20" hidden="1">'Annex 4 LDNO charges_G'!$A$13:$J$203</definedName>
    <definedName name="_xlnm._FilterDatabase" localSheetId="21" hidden="1">'Annex 4 LDNO charges_J'!$A$13:$J$203</definedName>
    <definedName name="_xlnm._FilterDatabase" localSheetId="22" hidden="1">'Annex 4 LDNO charges_K'!$A$13:$J$203</definedName>
    <definedName name="_xlnm._FilterDatabase" localSheetId="23" hidden="1">'Annex 4 LDNO charges_L'!$A$13:$J$203</definedName>
    <definedName name="_xlnm._FilterDatabase" localSheetId="24" hidden="1">'Annex 4 LDNO charges_M'!$A$13:$J$203</definedName>
    <definedName name="_xlnm._FilterDatabase" localSheetId="60" hidden="1">'SSC unit rate lookup'!$A$28:$D$764</definedName>
    <definedName name="OLE_LINK1" localSheetId="13">'Annex 3 Preserved charges'!#REF!</definedName>
    <definedName name="_xlnm.Print_Area" localSheetId="1">'Annex 1 LV, HV &amp; UMS charges_A'!$A$2:$K$45</definedName>
    <definedName name="_xlnm.Print_Area" localSheetId="2">'Annex 1 LV, HV &amp; UMS charges_B'!$A$2:$K$45</definedName>
    <definedName name="_xlnm.Print_Area" localSheetId="3">'Annex 1 LV, HV &amp; UMS charges_C'!$A$2:$K$45</definedName>
    <definedName name="_xlnm.Print_Area" localSheetId="4">'Annex 1 LV, HV &amp; UMS charges_D'!$A$2:$K$45</definedName>
    <definedName name="_xlnm.Print_Area" localSheetId="5">'Annex 1 LV, HV &amp; UMS charges_E'!$A$2:$K$45</definedName>
    <definedName name="_xlnm.Print_Area" localSheetId="6">'Annex 1 LV, HV &amp; UMS charges_F'!$A$2:$K$45</definedName>
    <definedName name="_xlnm.Print_Area" localSheetId="7">'Annex 1 LV, HV &amp; UMS charges_G'!$A$2:$K$45</definedName>
    <definedName name="_xlnm.Print_Area" localSheetId="8">'Annex 1 LV, HV &amp; UMS charges_J'!$A$2:$K$45</definedName>
    <definedName name="_xlnm.Print_Area" localSheetId="9">'Annex 1 LV, HV &amp; UMS charges_K'!$A$2:$K$45</definedName>
    <definedName name="_xlnm.Print_Area" localSheetId="10">'Annex 1 LV, HV &amp; UMS charges_L'!$A$2:$K$45</definedName>
    <definedName name="_xlnm.Print_Area" localSheetId="11">'Annex 1 LV, HV &amp; UMS charges_M'!$A$2:$K$45</definedName>
    <definedName name="_xlnm.Print_Area" localSheetId="12">'Annex 2 EHV charges'!$A$2:$O$8</definedName>
    <definedName name="_xlnm.Print_Area" localSheetId="13">'Annex 3 Preserved charges'!$A$2:$J$21</definedName>
    <definedName name="_xlnm.Print_Area" localSheetId="14">'Annex 4 LDNO charges_A'!$A$2:$J$9</definedName>
    <definedName name="_xlnm.Print_Area" localSheetId="15">'Annex 4 LDNO charges_B'!$A$2:$J$9</definedName>
    <definedName name="_xlnm.Print_Area" localSheetId="16">'Annex 4 LDNO charges_C'!$A$2:$J$9</definedName>
    <definedName name="_xlnm.Print_Area" localSheetId="17">'Annex 4 LDNO charges_D'!$A$2:$J$9</definedName>
    <definedName name="_xlnm.Print_Area" localSheetId="18">'Annex 4 LDNO charges_E'!$A$2:$J$9</definedName>
    <definedName name="_xlnm.Print_Area" localSheetId="19">'Annex 4 LDNO charges_F'!$A$2:$J$9</definedName>
    <definedName name="_xlnm.Print_Area" localSheetId="20">'Annex 4 LDNO charges_G'!$A$2:$J$9</definedName>
    <definedName name="_xlnm.Print_Area" localSheetId="21">'Annex 4 LDNO charges_J'!$A$2:$J$9</definedName>
    <definedName name="_xlnm.Print_Area" localSheetId="22">'Annex 4 LDNO charges_K'!$A$2:$J$9</definedName>
    <definedName name="_xlnm.Print_Area" localSheetId="23">'Annex 4 LDNO charges_L'!$A$2:$J$9</definedName>
    <definedName name="_xlnm.Print_Area" localSheetId="24">'Annex 4 LDNO charges_M'!$A$2:$J$9</definedName>
    <definedName name="_xlnm.Print_Area" localSheetId="25">'Annex 5 LLFs_A'!$A$2:$F$38</definedName>
    <definedName name="_xlnm.Print_Area" localSheetId="26">'Annex 5 LLFs_B'!$A$2:$F$40</definedName>
    <definedName name="_xlnm.Print_Area" localSheetId="27">'Annex 5 LLFs_C'!$A$2:$F$38</definedName>
    <definedName name="_xlnm.Print_Area" localSheetId="28">'Annex 5 LLFs_D'!$A$2:$F$40</definedName>
    <definedName name="_xlnm.Print_Area" localSheetId="29">'Annex 5 LLFs_E'!$A$2:$F$40</definedName>
    <definedName name="_xlnm.Print_Area" localSheetId="30">'Annex 5 LLFs_F'!$A$2:$F$39</definedName>
    <definedName name="_xlnm.Print_Area" localSheetId="31">'Annex 5 LLFs_F (2)'!$A$2:$F$36</definedName>
    <definedName name="_xlnm.Print_Area" localSheetId="32">'Annex 5 LLFs_G'!$A$2:$F$39</definedName>
    <definedName name="_xlnm.Print_Area" localSheetId="33">'Annex 5 LLFs_J'!$A$2:$F$38</definedName>
    <definedName name="_xlnm.Print_Area" localSheetId="34">'Annex 5 LLFs_K'!$A$2:$F$40</definedName>
    <definedName name="_xlnm.Print_Area" localSheetId="35">'Annex 5 LLFs_L'!$A$2:$F$40</definedName>
    <definedName name="_xlnm.Print_Area" localSheetId="36">'Annex 5 LLFs_M'!$A$2:$F$38</definedName>
    <definedName name="_xlnm.Print_Area" localSheetId="37">'Annex 6 New or Amended EHV'!$A$4:$P$28</definedName>
    <definedName name="_xlnm.Print_Area" localSheetId="38">'Annex 7 Pass-Through Costs_A'!$A$2:$E$45</definedName>
    <definedName name="_xlnm.Print_Area" localSheetId="39">'Annex 7 Pass-Through Costs_B'!$A$2:$E$45</definedName>
    <definedName name="_xlnm.Print_Area" localSheetId="40">'Annex 7 Pass-Through Costs_C'!$A$2:$E$45</definedName>
    <definedName name="_xlnm.Print_Area" localSheetId="41">'Annex 7 Pass-Through Costs_D'!$A$2:$E$45</definedName>
    <definedName name="_xlnm.Print_Area" localSheetId="42">'Annex 7 Pass-Through Costs_E'!$A$2:$E$45</definedName>
    <definedName name="_xlnm.Print_Area" localSheetId="43">'Annex 7 Pass-Through Costs_F'!$A$2:$E$45</definedName>
    <definedName name="_xlnm.Print_Area" localSheetId="44">'Annex 7 Pass-Through Costs_G'!$A$2:$E$45</definedName>
    <definedName name="_xlnm.Print_Area" localSheetId="45">'Annex 7 Pass-Through Costs_J'!$A$2:$E$45</definedName>
    <definedName name="_xlnm.Print_Area" localSheetId="46">'Annex 7 Pass-Through Costs_K'!$A$2:$E$45</definedName>
    <definedName name="_xlnm.Print_Area" localSheetId="47">'Annex 7 Pass-Through Costs_L'!$A$2:$E$45</definedName>
    <definedName name="_xlnm.Print_Area" localSheetId="48">'Annex 7 Pass-Through Costs_M'!$A$2:$E$45</definedName>
    <definedName name="_xlnm.Print_Area" localSheetId="49">'Nodal prices_A'!$A$2:$D$26</definedName>
    <definedName name="_xlnm.Print_Area" localSheetId="50">'Nodal prices_B'!$A$2:$D$26</definedName>
    <definedName name="_xlnm.Print_Area" localSheetId="51">'Nodal prices_C'!$A$2:$D$26</definedName>
    <definedName name="_xlnm.Print_Area" localSheetId="52">'Nodal prices_D'!$A$2:$D$26</definedName>
    <definedName name="_xlnm.Print_Area" localSheetId="53">'Nodal prices_E'!$A$2:$D$26</definedName>
    <definedName name="_xlnm.Print_Area" localSheetId="54">'Nodal prices_F'!$A$2:$D$26</definedName>
    <definedName name="_xlnm.Print_Area" localSheetId="55">'Nodal prices_G'!$A$2:$D$26</definedName>
    <definedName name="_xlnm.Print_Area" localSheetId="56">'Nodal prices_J'!$A$2:$D$26</definedName>
    <definedName name="_xlnm.Print_Area" localSheetId="57">'Nodal prices_K'!$A$2:$D$26</definedName>
    <definedName name="_xlnm.Print_Area" localSheetId="58">'Nodal prices_L'!$A$2:$D$26</definedName>
    <definedName name="_xlnm.Print_Area" localSheetId="59">'Nodal prices_M'!$A$2:$D$26</definedName>
    <definedName name="_xlnm.Print_Titles" localSheetId="1">'Annex 1 LV, HV &amp; UMS charges_A'!$2:$13</definedName>
    <definedName name="_xlnm.Print_Titles" localSheetId="2">'Annex 1 LV, HV &amp; UMS charges_B'!$2:$13</definedName>
    <definedName name="_xlnm.Print_Titles" localSheetId="3">'Annex 1 LV, HV &amp; UMS charges_C'!$2:$13</definedName>
    <definedName name="_xlnm.Print_Titles" localSheetId="4">'Annex 1 LV, HV &amp; UMS charges_D'!$2:$13</definedName>
    <definedName name="_xlnm.Print_Titles" localSheetId="5">'Annex 1 LV, HV &amp; UMS charges_E'!$2:$13</definedName>
    <definedName name="_xlnm.Print_Titles" localSheetId="6">'Annex 1 LV, HV &amp; UMS charges_F'!$2:$13</definedName>
    <definedName name="_xlnm.Print_Titles" localSheetId="7">'Annex 1 LV, HV &amp; UMS charges_G'!$2:$13</definedName>
    <definedName name="_xlnm.Print_Titles" localSheetId="8">'Annex 1 LV, HV &amp; UMS charges_J'!$2:$13</definedName>
    <definedName name="_xlnm.Print_Titles" localSheetId="9">'Annex 1 LV, HV &amp; UMS charges_K'!$2:$13</definedName>
    <definedName name="_xlnm.Print_Titles" localSheetId="10">'Annex 1 LV, HV &amp; UMS charges_L'!$2:$13</definedName>
    <definedName name="_xlnm.Print_Titles" localSheetId="11">'Annex 1 LV, HV &amp; UMS charges_M'!$2:$13</definedName>
    <definedName name="_xlnm.Print_Titles" localSheetId="12">'Annex 2 EHV charges'!#REF!</definedName>
    <definedName name="_xlnm.Print_Titles" localSheetId="14">'Annex 4 LDNO charges_A'!#REF!</definedName>
    <definedName name="_xlnm.Print_Titles" localSheetId="15">'Annex 4 LDNO charges_B'!#REF!</definedName>
    <definedName name="_xlnm.Print_Titles" localSheetId="16">'Annex 4 LDNO charges_C'!#REF!</definedName>
    <definedName name="_xlnm.Print_Titles" localSheetId="17">'Annex 4 LDNO charges_D'!#REF!</definedName>
    <definedName name="_xlnm.Print_Titles" localSheetId="18">'Annex 4 LDNO charges_E'!#REF!</definedName>
    <definedName name="_xlnm.Print_Titles" localSheetId="19">'Annex 4 LDNO charges_F'!#REF!</definedName>
    <definedName name="_xlnm.Print_Titles" localSheetId="20">'Annex 4 LDNO charges_G'!#REF!</definedName>
    <definedName name="_xlnm.Print_Titles" localSheetId="21">'Annex 4 LDNO charges_J'!#REF!</definedName>
    <definedName name="_xlnm.Print_Titles" localSheetId="22">'Annex 4 LDNO charges_K'!#REF!</definedName>
    <definedName name="_xlnm.Print_Titles" localSheetId="23">'Annex 4 LDNO charges_L'!#REF!</definedName>
    <definedName name="_xlnm.Print_Titles" localSheetId="24">'Annex 4 LDNO charges_M'!#REF!</definedName>
    <definedName name="_xlnm.Print_Titles" localSheetId="37">'Annex 6 New or Amended EHV'!$4:$5</definedName>
    <definedName name="_xlnm.Print_Titles" localSheetId="38">'Annex 7 Pass-Through Costs_A'!$4:$4</definedName>
    <definedName name="_xlnm.Print_Titles" localSheetId="39">'Annex 7 Pass-Through Costs_B'!$4:$4</definedName>
    <definedName name="_xlnm.Print_Titles" localSheetId="40">'Annex 7 Pass-Through Costs_C'!$4:$4</definedName>
    <definedName name="_xlnm.Print_Titles" localSheetId="41">'Annex 7 Pass-Through Costs_D'!$4:$4</definedName>
    <definedName name="_xlnm.Print_Titles" localSheetId="42">'Annex 7 Pass-Through Costs_E'!$4:$4</definedName>
    <definedName name="_xlnm.Print_Titles" localSheetId="43">'Annex 7 Pass-Through Costs_F'!$4:$4</definedName>
    <definedName name="_xlnm.Print_Titles" localSheetId="44">'Annex 7 Pass-Through Costs_G'!$4:$4</definedName>
    <definedName name="_xlnm.Print_Titles" localSheetId="45">'Annex 7 Pass-Through Costs_J'!$4:$4</definedName>
    <definedName name="_xlnm.Print_Titles" localSheetId="46">'Annex 7 Pass-Through Costs_K'!$4:$4</definedName>
    <definedName name="_xlnm.Print_Titles" localSheetId="47">'Annex 7 Pass-Through Costs_L'!$4:$4</definedName>
    <definedName name="_xlnm.Print_Titles" localSheetId="48">'Annex 7 Pass-Through Costs_M'!$4:$4</definedName>
    <definedName name="_xlnm.Print_Titles" localSheetId="49">'Nodal prices_A'!$2:$3</definedName>
    <definedName name="_xlnm.Print_Titles" localSheetId="50">'Nodal prices_B'!$2:$3</definedName>
    <definedName name="_xlnm.Print_Titles" localSheetId="51">'Nodal prices_C'!$2:$3</definedName>
    <definedName name="_xlnm.Print_Titles" localSheetId="52">'Nodal prices_D'!$2:$3</definedName>
    <definedName name="_xlnm.Print_Titles" localSheetId="53">'Nodal prices_E'!$2:$3</definedName>
    <definedName name="_xlnm.Print_Titles" localSheetId="54">'Nodal prices_F'!$2:$3</definedName>
    <definedName name="_xlnm.Print_Titles" localSheetId="55">'Nodal prices_G'!$2:$3</definedName>
    <definedName name="_xlnm.Print_Titles" localSheetId="56">'Nodal prices_J'!$2:$3</definedName>
    <definedName name="_xlnm.Print_Titles" localSheetId="57">'Nodal prices_K'!$2:$3</definedName>
    <definedName name="_xlnm.Print_Titles" localSheetId="58">'Nodal prices_L'!$2:$3</definedName>
    <definedName name="_xlnm.Print_Titles" localSheetId="59">'Nodal prices_M'!$2:$3</definedName>
    <definedName name="_xlnm.Print_Titles" localSheetId="60">'SSC unit rate lookup'!$28:$28</definedName>
    <definedName name="Z_5032A364_B81A_48DA_88DA_AB3B86B47EE9_.wvu.PrintArea" localSheetId="1" hidden="1">'Annex 1 LV, HV &amp; UMS charges_A'!$A$2:$K$45</definedName>
    <definedName name="Z_5032A364_B81A_48DA_88DA_AB3B86B47EE9_.wvu.PrintArea" localSheetId="2" hidden="1">'Annex 1 LV, HV &amp; UMS charges_B'!$A$2:$K$45</definedName>
    <definedName name="Z_5032A364_B81A_48DA_88DA_AB3B86B47EE9_.wvu.PrintArea" localSheetId="3" hidden="1">'Annex 1 LV, HV &amp; UMS charges_C'!$A$2:$K$45</definedName>
    <definedName name="Z_5032A364_B81A_48DA_88DA_AB3B86B47EE9_.wvu.PrintArea" localSheetId="4" hidden="1">'Annex 1 LV, HV &amp; UMS charges_D'!$A$2:$K$45</definedName>
    <definedName name="Z_5032A364_B81A_48DA_88DA_AB3B86B47EE9_.wvu.PrintArea" localSheetId="5" hidden="1">'Annex 1 LV, HV &amp; UMS charges_E'!$A$2:$K$45</definedName>
    <definedName name="Z_5032A364_B81A_48DA_88DA_AB3B86B47EE9_.wvu.PrintArea" localSheetId="6" hidden="1">'Annex 1 LV, HV &amp; UMS charges_F'!$A$2:$K$45</definedName>
    <definedName name="Z_5032A364_B81A_48DA_88DA_AB3B86B47EE9_.wvu.PrintArea" localSheetId="7" hidden="1">'Annex 1 LV, HV &amp; UMS charges_G'!$A$2:$K$45</definedName>
    <definedName name="Z_5032A364_B81A_48DA_88DA_AB3B86B47EE9_.wvu.PrintArea" localSheetId="8" hidden="1">'Annex 1 LV, HV &amp; UMS charges_J'!$A$2:$K$45</definedName>
    <definedName name="Z_5032A364_B81A_48DA_88DA_AB3B86B47EE9_.wvu.PrintArea" localSheetId="9" hidden="1">'Annex 1 LV, HV &amp; UMS charges_K'!$A$2:$K$45</definedName>
    <definedName name="Z_5032A364_B81A_48DA_88DA_AB3B86B47EE9_.wvu.PrintArea" localSheetId="10" hidden="1">'Annex 1 LV, HV &amp; UMS charges_L'!$A$2:$K$45</definedName>
    <definedName name="Z_5032A364_B81A_48DA_88DA_AB3B86B47EE9_.wvu.PrintArea" localSheetId="11" hidden="1">'Annex 1 LV, HV &amp; UMS charges_M'!$A$2:$K$45</definedName>
    <definedName name="Z_5032A364_B81A_48DA_88DA_AB3B86B47EE9_.wvu.PrintArea" localSheetId="12" hidden="1">'Annex 2 EHV charges'!$A$2:$I$8</definedName>
    <definedName name="Z_5032A364_B81A_48DA_88DA_AB3B86B47EE9_.wvu.PrintArea" localSheetId="13" hidden="1">'Annex 3 Preserved charges'!$A$2:$J$21</definedName>
    <definedName name="Z_5032A364_B81A_48DA_88DA_AB3B86B47EE9_.wvu.PrintArea" localSheetId="14" hidden="1">'Annex 4 LDNO charges_A'!$A$2:$I$9</definedName>
    <definedName name="Z_5032A364_B81A_48DA_88DA_AB3B86B47EE9_.wvu.PrintArea" localSheetId="15" hidden="1">'Annex 4 LDNO charges_B'!$A$2:$I$9</definedName>
    <definedName name="Z_5032A364_B81A_48DA_88DA_AB3B86B47EE9_.wvu.PrintArea" localSheetId="16" hidden="1">'Annex 4 LDNO charges_C'!$A$2:$I$9</definedName>
    <definedName name="Z_5032A364_B81A_48DA_88DA_AB3B86B47EE9_.wvu.PrintArea" localSheetId="17" hidden="1">'Annex 4 LDNO charges_D'!$A$2:$I$9</definedName>
    <definedName name="Z_5032A364_B81A_48DA_88DA_AB3B86B47EE9_.wvu.PrintArea" localSheetId="18" hidden="1">'Annex 4 LDNO charges_E'!$A$2:$I$9</definedName>
    <definedName name="Z_5032A364_B81A_48DA_88DA_AB3B86B47EE9_.wvu.PrintArea" localSheetId="19" hidden="1">'Annex 4 LDNO charges_F'!$A$2:$I$9</definedName>
    <definedName name="Z_5032A364_B81A_48DA_88DA_AB3B86B47EE9_.wvu.PrintArea" localSheetId="20" hidden="1">'Annex 4 LDNO charges_G'!$A$2:$I$9</definedName>
    <definedName name="Z_5032A364_B81A_48DA_88DA_AB3B86B47EE9_.wvu.PrintArea" localSheetId="21" hidden="1">'Annex 4 LDNO charges_J'!$A$2:$I$9</definedName>
    <definedName name="Z_5032A364_B81A_48DA_88DA_AB3B86B47EE9_.wvu.PrintArea" localSheetId="22" hidden="1">'Annex 4 LDNO charges_K'!$A$2:$I$9</definedName>
    <definedName name="Z_5032A364_B81A_48DA_88DA_AB3B86B47EE9_.wvu.PrintArea" localSheetId="23" hidden="1">'Annex 4 LDNO charges_L'!$A$2:$I$9</definedName>
    <definedName name="Z_5032A364_B81A_48DA_88DA_AB3B86B47EE9_.wvu.PrintArea" localSheetId="24" hidden="1">'Annex 4 LDNO charges_M'!$A$2:$I$9</definedName>
    <definedName name="Z_5032A364_B81A_48DA_88DA_AB3B86B47EE9_.wvu.PrintArea" localSheetId="25" hidden="1">'Annex 5 LLFs_A'!$A$3:$F$38</definedName>
    <definedName name="Z_5032A364_B81A_48DA_88DA_AB3B86B47EE9_.wvu.PrintArea" localSheetId="26" hidden="1">'Annex 5 LLFs_B'!$A$3:$F$40</definedName>
    <definedName name="Z_5032A364_B81A_48DA_88DA_AB3B86B47EE9_.wvu.PrintArea" localSheetId="27" hidden="1">'Annex 5 LLFs_C'!$A$3:$F$38</definedName>
    <definedName name="Z_5032A364_B81A_48DA_88DA_AB3B86B47EE9_.wvu.PrintArea" localSheetId="28" hidden="1">'Annex 5 LLFs_D'!$A$3:$F$40</definedName>
    <definedName name="Z_5032A364_B81A_48DA_88DA_AB3B86B47EE9_.wvu.PrintArea" localSheetId="29" hidden="1">'Annex 5 LLFs_E'!$A$3:$F$40</definedName>
    <definedName name="Z_5032A364_B81A_48DA_88DA_AB3B86B47EE9_.wvu.PrintArea" localSheetId="30" hidden="1">'Annex 5 LLFs_F'!$A$3:$F$39</definedName>
    <definedName name="Z_5032A364_B81A_48DA_88DA_AB3B86B47EE9_.wvu.PrintArea" localSheetId="31" hidden="1">'Annex 5 LLFs_F (2)'!$A$3:$F$36</definedName>
    <definedName name="Z_5032A364_B81A_48DA_88DA_AB3B86B47EE9_.wvu.PrintArea" localSheetId="32" hidden="1">'Annex 5 LLFs_G'!$A$3:$F$39</definedName>
    <definedName name="Z_5032A364_B81A_48DA_88DA_AB3B86B47EE9_.wvu.PrintArea" localSheetId="33" hidden="1">'Annex 5 LLFs_J'!$A$3:$F$38</definedName>
    <definedName name="Z_5032A364_B81A_48DA_88DA_AB3B86B47EE9_.wvu.PrintArea" localSheetId="34" hidden="1">'Annex 5 LLFs_K'!$A$3:$F$40</definedName>
    <definedName name="Z_5032A364_B81A_48DA_88DA_AB3B86B47EE9_.wvu.PrintArea" localSheetId="35" hidden="1">'Annex 5 LLFs_L'!$A$3:$F$40</definedName>
    <definedName name="Z_5032A364_B81A_48DA_88DA_AB3B86B47EE9_.wvu.PrintArea" localSheetId="36" hidden="1">'Annex 5 LLFs_M'!$A$3:$F$38</definedName>
    <definedName name="Z_5032A364_B81A_48DA_88DA_AB3B86B47EE9_.wvu.PrintArea" localSheetId="37" hidden="1">'Annex 6 New or Amended EHV'!$A$1:$P$28</definedName>
    <definedName name="Z_5032A364_B81A_48DA_88DA_AB3B86B47EE9_.wvu.PrintArea" localSheetId="38" hidden="1">'Annex 7 Pass-Through Costs_A'!$A$2:$D$5</definedName>
    <definedName name="Z_5032A364_B81A_48DA_88DA_AB3B86B47EE9_.wvu.PrintArea" localSheetId="39" hidden="1">'Annex 7 Pass-Through Costs_B'!$A$2:$D$5</definedName>
    <definedName name="Z_5032A364_B81A_48DA_88DA_AB3B86B47EE9_.wvu.PrintArea" localSheetId="40" hidden="1">'Annex 7 Pass-Through Costs_C'!$A$2:$D$5</definedName>
    <definedName name="Z_5032A364_B81A_48DA_88DA_AB3B86B47EE9_.wvu.PrintArea" localSheetId="41" hidden="1">'Annex 7 Pass-Through Costs_D'!$A$2:$D$5</definedName>
    <definedName name="Z_5032A364_B81A_48DA_88DA_AB3B86B47EE9_.wvu.PrintArea" localSheetId="42" hidden="1">'Annex 7 Pass-Through Costs_E'!$A$2:$D$5</definedName>
    <definedName name="Z_5032A364_B81A_48DA_88DA_AB3B86B47EE9_.wvu.PrintArea" localSheetId="43" hidden="1">'Annex 7 Pass-Through Costs_F'!$A$2:$D$5</definedName>
    <definedName name="Z_5032A364_B81A_48DA_88DA_AB3B86B47EE9_.wvu.PrintArea" localSheetId="44" hidden="1">'Annex 7 Pass-Through Costs_G'!$A$2:$D$5</definedName>
    <definedName name="Z_5032A364_B81A_48DA_88DA_AB3B86B47EE9_.wvu.PrintArea" localSheetId="45" hidden="1">'Annex 7 Pass-Through Costs_J'!$A$2:$D$5</definedName>
    <definedName name="Z_5032A364_B81A_48DA_88DA_AB3B86B47EE9_.wvu.PrintArea" localSheetId="46" hidden="1">'Annex 7 Pass-Through Costs_K'!$A$2:$D$5</definedName>
    <definedName name="Z_5032A364_B81A_48DA_88DA_AB3B86B47EE9_.wvu.PrintArea" localSheetId="47" hidden="1">'Annex 7 Pass-Through Costs_L'!$A$2:$D$5</definedName>
    <definedName name="Z_5032A364_B81A_48DA_88DA_AB3B86B47EE9_.wvu.PrintArea" localSheetId="48" hidden="1">'Annex 7 Pass-Through Costs_M'!$A$2:$D$5</definedName>
    <definedName name="Z_5032A364_B81A_48DA_88DA_AB3B86B47EE9_.wvu.PrintArea" localSheetId="49" hidden="1">'Nodal prices_A'!$A$2:$D$26</definedName>
    <definedName name="Z_5032A364_B81A_48DA_88DA_AB3B86B47EE9_.wvu.PrintArea" localSheetId="50" hidden="1">'Nodal prices_B'!$A$2:$D$26</definedName>
    <definedName name="Z_5032A364_B81A_48DA_88DA_AB3B86B47EE9_.wvu.PrintArea" localSheetId="51" hidden="1">'Nodal prices_C'!$A$2:$D$26</definedName>
    <definedName name="Z_5032A364_B81A_48DA_88DA_AB3B86B47EE9_.wvu.PrintArea" localSheetId="52" hidden="1">'Nodal prices_D'!$A$2:$D$26</definedName>
    <definedName name="Z_5032A364_B81A_48DA_88DA_AB3B86B47EE9_.wvu.PrintArea" localSheetId="53" hidden="1">'Nodal prices_E'!$A$2:$D$26</definedName>
    <definedName name="Z_5032A364_B81A_48DA_88DA_AB3B86B47EE9_.wvu.PrintArea" localSheetId="54" hidden="1">'Nodal prices_F'!$A$2:$D$26</definedName>
    <definedName name="Z_5032A364_B81A_48DA_88DA_AB3B86B47EE9_.wvu.PrintArea" localSheetId="55" hidden="1">'Nodal prices_G'!$A$2:$D$26</definedName>
    <definedName name="Z_5032A364_B81A_48DA_88DA_AB3B86B47EE9_.wvu.PrintArea" localSheetId="56" hidden="1">'Nodal prices_J'!$A$2:$D$26</definedName>
    <definedName name="Z_5032A364_B81A_48DA_88DA_AB3B86B47EE9_.wvu.PrintArea" localSheetId="57" hidden="1">'Nodal prices_K'!$A$2:$D$26</definedName>
    <definedName name="Z_5032A364_B81A_48DA_88DA_AB3B86B47EE9_.wvu.PrintArea" localSheetId="58" hidden="1">'Nodal prices_L'!$A$2:$D$26</definedName>
    <definedName name="Z_5032A364_B81A_48DA_88DA_AB3B86B47EE9_.wvu.PrintArea" localSheetId="59" hidden="1">'Nodal prices_M'!$A$2:$D$26</definedName>
    <definedName name="Z_5032A364_B81A_48DA_88DA_AB3B86B47EE9_.wvu.PrintTitles" localSheetId="1" hidden="1">'Annex 1 LV, HV &amp; UMS charges_A'!$2:$13</definedName>
    <definedName name="Z_5032A364_B81A_48DA_88DA_AB3B86B47EE9_.wvu.PrintTitles" localSheetId="2" hidden="1">'Annex 1 LV, HV &amp; UMS charges_B'!$2:$13</definedName>
    <definedName name="Z_5032A364_B81A_48DA_88DA_AB3B86B47EE9_.wvu.PrintTitles" localSheetId="3" hidden="1">'Annex 1 LV, HV &amp; UMS charges_C'!$2:$13</definedName>
    <definedName name="Z_5032A364_B81A_48DA_88DA_AB3B86B47EE9_.wvu.PrintTitles" localSheetId="4" hidden="1">'Annex 1 LV, HV &amp; UMS charges_D'!$2:$13</definedName>
    <definedName name="Z_5032A364_B81A_48DA_88DA_AB3B86B47EE9_.wvu.PrintTitles" localSheetId="5" hidden="1">'Annex 1 LV, HV &amp; UMS charges_E'!$2:$13</definedName>
    <definedName name="Z_5032A364_B81A_48DA_88DA_AB3B86B47EE9_.wvu.PrintTitles" localSheetId="6" hidden="1">'Annex 1 LV, HV &amp; UMS charges_F'!$2:$13</definedName>
    <definedName name="Z_5032A364_B81A_48DA_88DA_AB3B86B47EE9_.wvu.PrintTitles" localSheetId="7" hidden="1">'Annex 1 LV, HV &amp; UMS charges_G'!$2:$13</definedName>
    <definedName name="Z_5032A364_B81A_48DA_88DA_AB3B86B47EE9_.wvu.PrintTitles" localSheetId="8" hidden="1">'Annex 1 LV, HV &amp; UMS charges_J'!$2:$13</definedName>
    <definedName name="Z_5032A364_B81A_48DA_88DA_AB3B86B47EE9_.wvu.PrintTitles" localSheetId="9" hidden="1">'Annex 1 LV, HV &amp; UMS charges_K'!$2:$13</definedName>
    <definedName name="Z_5032A364_B81A_48DA_88DA_AB3B86B47EE9_.wvu.PrintTitles" localSheetId="10" hidden="1">'Annex 1 LV, HV &amp; UMS charges_L'!$2:$13</definedName>
    <definedName name="Z_5032A364_B81A_48DA_88DA_AB3B86B47EE9_.wvu.PrintTitles" localSheetId="11" hidden="1">'Annex 1 LV, HV &amp; UMS charges_M'!$2:$13</definedName>
    <definedName name="Z_5032A364_B81A_48DA_88DA_AB3B86B47EE9_.wvu.PrintTitles" localSheetId="12" hidden="1">'Annex 2 EHV charges'!$2:$8</definedName>
    <definedName name="Z_5032A364_B81A_48DA_88DA_AB3B86B47EE9_.wvu.PrintTitles" localSheetId="14" hidden="1">'Annex 4 LDNO charges_A'!$2:$9</definedName>
    <definedName name="Z_5032A364_B81A_48DA_88DA_AB3B86B47EE9_.wvu.PrintTitles" localSheetId="15" hidden="1">'Annex 4 LDNO charges_B'!$2:$9</definedName>
    <definedName name="Z_5032A364_B81A_48DA_88DA_AB3B86B47EE9_.wvu.PrintTitles" localSheetId="16" hidden="1">'Annex 4 LDNO charges_C'!$2:$9</definedName>
    <definedName name="Z_5032A364_B81A_48DA_88DA_AB3B86B47EE9_.wvu.PrintTitles" localSheetId="17" hidden="1">'Annex 4 LDNO charges_D'!$2:$9</definedName>
    <definedName name="Z_5032A364_B81A_48DA_88DA_AB3B86B47EE9_.wvu.PrintTitles" localSheetId="18" hidden="1">'Annex 4 LDNO charges_E'!$2:$9</definedName>
    <definedName name="Z_5032A364_B81A_48DA_88DA_AB3B86B47EE9_.wvu.PrintTitles" localSheetId="19" hidden="1">'Annex 4 LDNO charges_F'!$2:$9</definedName>
    <definedName name="Z_5032A364_B81A_48DA_88DA_AB3B86B47EE9_.wvu.PrintTitles" localSheetId="20" hidden="1">'Annex 4 LDNO charges_G'!$2:$9</definedName>
    <definedName name="Z_5032A364_B81A_48DA_88DA_AB3B86B47EE9_.wvu.PrintTitles" localSheetId="21" hidden="1">'Annex 4 LDNO charges_J'!$2:$9</definedName>
    <definedName name="Z_5032A364_B81A_48DA_88DA_AB3B86B47EE9_.wvu.PrintTitles" localSheetId="22" hidden="1">'Annex 4 LDNO charges_K'!$2:$9</definedName>
    <definedName name="Z_5032A364_B81A_48DA_88DA_AB3B86B47EE9_.wvu.PrintTitles" localSheetId="23" hidden="1">'Annex 4 LDNO charges_L'!$2:$9</definedName>
    <definedName name="Z_5032A364_B81A_48DA_88DA_AB3B86B47EE9_.wvu.PrintTitles" localSheetId="24" hidden="1">'Annex 4 LDNO charges_M'!$2:$9</definedName>
    <definedName name="Z_5032A364_B81A_48DA_88DA_AB3B86B47EE9_.wvu.PrintTitles" localSheetId="37" hidden="1">'Annex 6 New or Amended EHV'!$4:$5</definedName>
    <definedName name="Z_5032A364_B81A_48DA_88DA_AB3B86B47EE9_.wvu.PrintTitles" localSheetId="38" hidden="1">'Annex 7 Pass-Through Costs_A'!$2:$4</definedName>
    <definedName name="Z_5032A364_B81A_48DA_88DA_AB3B86B47EE9_.wvu.PrintTitles" localSheetId="39" hidden="1">'Annex 7 Pass-Through Costs_B'!$2:$4</definedName>
    <definedName name="Z_5032A364_B81A_48DA_88DA_AB3B86B47EE9_.wvu.PrintTitles" localSheetId="40" hidden="1">'Annex 7 Pass-Through Costs_C'!$2:$4</definedName>
    <definedName name="Z_5032A364_B81A_48DA_88DA_AB3B86B47EE9_.wvu.PrintTitles" localSheetId="41" hidden="1">'Annex 7 Pass-Through Costs_D'!$2:$4</definedName>
    <definedName name="Z_5032A364_B81A_48DA_88DA_AB3B86B47EE9_.wvu.PrintTitles" localSheetId="42" hidden="1">'Annex 7 Pass-Through Costs_E'!$2:$4</definedName>
    <definedName name="Z_5032A364_B81A_48DA_88DA_AB3B86B47EE9_.wvu.PrintTitles" localSheetId="43" hidden="1">'Annex 7 Pass-Through Costs_F'!$2:$4</definedName>
    <definedName name="Z_5032A364_B81A_48DA_88DA_AB3B86B47EE9_.wvu.PrintTitles" localSheetId="44" hidden="1">'Annex 7 Pass-Through Costs_G'!$2:$4</definedName>
    <definedName name="Z_5032A364_B81A_48DA_88DA_AB3B86B47EE9_.wvu.PrintTitles" localSheetId="45" hidden="1">'Annex 7 Pass-Through Costs_J'!$2:$4</definedName>
    <definedName name="Z_5032A364_B81A_48DA_88DA_AB3B86B47EE9_.wvu.PrintTitles" localSheetId="46" hidden="1">'Annex 7 Pass-Through Costs_K'!$2:$4</definedName>
    <definedName name="Z_5032A364_B81A_48DA_88DA_AB3B86B47EE9_.wvu.PrintTitles" localSheetId="47" hidden="1">'Annex 7 Pass-Through Costs_L'!$2:$4</definedName>
    <definedName name="Z_5032A364_B81A_48DA_88DA_AB3B86B47EE9_.wvu.PrintTitles" localSheetId="48" hidden="1">'Annex 7 Pass-Through Costs_M'!$2:$4</definedName>
    <definedName name="Z_5032A364_B81A_48DA_88DA_AB3B86B47EE9_.wvu.PrintTitles" localSheetId="49" hidden="1">'Nodal prices_A'!$2:$3</definedName>
    <definedName name="Z_5032A364_B81A_48DA_88DA_AB3B86B47EE9_.wvu.PrintTitles" localSheetId="50" hidden="1">'Nodal prices_B'!$2:$3</definedName>
    <definedName name="Z_5032A364_B81A_48DA_88DA_AB3B86B47EE9_.wvu.PrintTitles" localSheetId="51" hidden="1">'Nodal prices_C'!$2:$3</definedName>
    <definedName name="Z_5032A364_B81A_48DA_88DA_AB3B86B47EE9_.wvu.PrintTitles" localSheetId="52" hidden="1">'Nodal prices_D'!$2:$3</definedName>
    <definedName name="Z_5032A364_B81A_48DA_88DA_AB3B86B47EE9_.wvu.PrintTitles" localSheetId="53" hidden="1">'Nodal prices_E'!$2:$3</definedName>
    <definedName name="Z_5032A364_B81A_48DA_88DA_AB3B86B47EE9_.wvu.PrintTitles" localSheetId="54" hidden="1">'Nodal prices_F'!$2:$3</definedName>
    <definedName name="Z_5032A364_B81A_48DA_88DA_AB3B86B47EE9_.wvu.PrintTitles" localSheetId="55" hidden="1">'Nodal prices_G'!$2:$3</definedName>
    <definedName name="Z_5032A364_B81A_48DA_88DA_AB3B86B47EE9_.wvu.PrintTitles" localSheetId="56" hidden="1">'Nodal prices_J'!$2:$3</definedName>
    <definedName name="Z_5032A364_B81A_48DA_88DA_AB3B86B47EE9_.wvu.PrintTitles" localSheetId="57" hidden="1">'Nodal prices_K'!$2:$3</definedName>
    <definedName name="Z_5032A364_B81A_48DA_88DA_AB3B86B47EE9_.wvu.PrintTitles" localSheetId="58" hidden="1">'Nodal prices_L'!$2:$3</definedName>
    <definedName name="Z_5032A364_B81A_48DA_88DA_AB3B86B47EE9_.wvu.PrintTitles" localSheetId="59" hidden="1">'Nodal prices_M'!$2:$3</definedName>
  </definedNames>
  <calcPr calcId="191028"/>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2" i="8" l="1"/>
  <c r="A79" i="12"/>
  <c r="A58" i="8"/>
  <c r="A149" i="26"/>
  <c r="A2" i="78"/>
  <c r="A2" i="68"/>
  <c r="A3" i="57"/>
  <c r="A2" i="47"/>
  <c r="A2" i="37"/>
  <c r="A3" i="61"/>
  <c r="A3" i="60"/>
  <c r="A3" i="59"/>
  <c r="A3" i="58"/>
  <c r="A3" i="62"/>
  <c r="A3" i="56"/>
  <c r="A3" i="54"/>
  <c r="A3" i="55"/>
  <c r="A3" i="53"/>
  <c r="A3" i="52"/>
  <c r="A3" i="6" l="1"/>
  <c r="A2" i="32"/>
  <c r="R13" i="15" l="1"/>
  <c r="T9" i="15"/>
  <c r="Q9" i="15"/>
  <c r="R9" i="15"/>
  <c r="S9" i="15"/>
  <c r="N9" i="15"/>
  <c r="O9" i="15"/>
  <c r="P9" i="15"/>
  <c r="M9" i="15"/>
  <c r="B5" i="65"/>
  <c r="B6" i="65"/>
  <c r="B7" i="65"/>
  <c r="B8" i="65"/>
  <c r="B9" i="65"/>
  <c r="B10" i="65"/>
  <c r="B11" i="65"/>
  <c r="B12" i="65"/>
  <c r="B13" i="65"/>
  <c r="B14" i="65"/>
  <c r="B15" i="65"/>
  <c r="B16" i="65"/>
  <c r="B17" i="65"/>
  <c r="B18" i="65"/>
  <c r="B19" i="65"/>
  <c r="B20" i="65"/>
  <c r="B21" i="65"/>
  <c r="B22" i="65"/>
  <c r="B23" i="65"/>
  <c r="B24" i="65"/>
  <c r="B25" i="65"/>
  <c r="B13" i="1"/>
  <c r="B9" i="1"/>
  <c r="A2" i="4" l="1"/>
  <c r="A249" i="26"/>
  <c r="A222" i="26"/>
  <c r="A195" i="26"/>
  <c r="A172" i="26"/>
  <c r="A126" i="26"/>
  <c r="A99" i="26"/>
  <c r="A76" i="26"/>
  <c r="A52" i="26"/>
  <c r="A25" i="26"/>
  <c r="A2" i="26"/>
  <c r="A98" i="8" l="1"/>
  <c r="A94" i="8"/>
  <c r="A89" i="8"/>
  <c r="A85" i="8"/>
  <c r="A80" i="8"/>
  <c r="A76" i="8"/>
  <c r="A71" i="8"/>
  <c r="A67" i="8"/>
  <c r="A53" i="8"/>
  <c r="A49" i="8"/>
  <c r="A44" i="8"/>
  <c r="A40" i="8"/>
  <c r="A35" i="8"/>
  <c r="A31" i="8"/>
  <c r="A26" i="8"/>
  <c r="A22" i="8"/>
  <c r="A17" i="8"/>
  <c r="A13" i="8"/>
  <c r="A8" i="8"/>
  <c r="A4" i="8"/>
  <c r="O77" i="8"/>
  <c r="N77" i="8"/>
  <c r="M77" i="8"/>
  <c r="L77" i="8"/>
  <c r="K77" i="8"/>
  <c r="J77" i="8"/>
  <c r="I77" i="8"/>
  <c r="H77" i="8"/>
  <c r="O5" i="8"/>
  <c r="N5" i="8"/>
  <c r="M5" i="8"/>
  <c r="L5" i="8"/>
  <c r="K5" i="8"/>
  <c r="J5" i="8"/>
  <c r="I5" i="8"/>
  <c r="H5" i="8"/>
  <c r="A127" i="12" l="1"/>
  <c r="A115" i="12"/>
  <c r="A103" i="12"/>
  <c r="A91" i="12"/>
  <c r="A67" i="12"/>
  <c r="A55" i="12"/>
  <c r="A42" i="12"/>
  <c r="A29" i="12"/>
  <c r="A17" i="12"/>
  <c r="A2" i="12"/>
  <c r="B6" i="63" l="1"/>
  <c r="B7" i="63"/>
  <c r="B8" i="63"/>
  <c r="B9" i="63"/>
  <c r="B10" i="63"/>
  <c r="B11" i="63"/>
  <c r="B12" i="63"/>
  <c r="B13" i="63"/>
  <c r="B14" i="63"/>
  <c r="B15" i="63"/>
  <c r="B16" i="63"/>
  <c r="B17" i="63"/>
  <c r="B18" i="63"/>
  <c r="B19" i="63"/>
  <c r="B20" i="63"/>
  <c r="B21" i="63"/>
  <c r="B22" i="63"/>
  <c r="B23" i="63"/>
  <c r="B24" i="63"/>
  <c r="B25" i="63"/>
  <c r="B5" i="63"/>
  <c r="B6" i="64"/>
  <c r="B7" i="64"/>
  <c r="B8" i="64"/>
  <c r="B9" i="64"/>
  <c r="B10" i="64"/>
  <c r="B11" i="64"/>
  <c r="B12" i="64"/>
  <c r="B13" i="64"/>
  <c r="B14" i="64"/>
  <c r="B15" i="64"/>
  <c r="B16" i="64"/>
  <c r="B17" i="64"/>
  <c r="B18" i="64"/>
  <c r="B19" i="64"/>
  <c r="B20" i="64"/>
  <c r="B21" i="64"/>
  <c r="B22" i="64"/>
  <c r="B23" i="64"/>
  <c r="B24" i="64"/>
  <c r="B25" i="64"/>
  <c r="B5" i="64"/>
  <c r="B6" i="66"/>
  <c r="B7" i="66"/>
  <c r="B8" i="66"/>
  <c r="B9" i="66"/>
  <c r="B10" i="66"/>
  <c r="B11" i="66"/>
  <c r="B12" i="66"/>
  <c r="B13" i="66"/>
  <c r="B14" i="66"/>
  <c r="B15" i="66"/>
  <c r="B16" i="66"/>
  <c r="B17" i="66"/>
  <c r="B18" i="66"/>
  <c r="B19" i="66"/>
  <c r="B20" i="66"/>
  <c r="B21" i="66"/>
  <c r="B22" i="66"/>
  <c r="B23" i="66"/>
  <c r="B24" i="66"/>
  <c r="B25" i="66"/>
  <c r="B5" i="66"/>
  <c r="B6" i="67"/>
  <c r="B7" i="67"/>
  <c r="B8" i="67"/>
  <c r="B9" i="67"/>
  <c r="B10" i="67"/>
  <c r="B11" i="67"/>
  <c r="B12" i="67"/>
  <c r="B13" i="67"/>
  <c r="B14" i="67"/>
  <c r="B15" i="67"/>
  <c r="B16" i="67"/>
  <c r="B17" i="67"/>
  <c r="B18" i="67"/>
  <c r="B19" i="67"/>
  <c r="B20" i="67"/>
  <c r="B21" i="67"/>
  <c r="B22" i="67"/>
  <c r="B23" i="67"/>
  <c r="B24" i="67"/>
  <c r="B25" i="67"/>
  <c r="B5" i="67"/>
  <c r="B6" i="68"/>
  <c r="B7" i="68"/>
  <c r="B8" i="68"/>
  <c r="B9" i="68"/>
  <c r="B10" i="68"/>
  <c r="B11" i="68"/>
  <c r="B12" i="68"/>
  <c r="B13" i="68"/>
  <c r="B14" i="68"/>
  <c r="B15" i="68"/>
  <c r="B16" i="68"/>
  <c r="B17" i="68"/>
  <c r="B18" i="68"/>
  <c r="B19" i="68"/>
  <c r="B20" i="68"/>
  <c r="B21" i="68"/>
  <c r="B22" i="68"/>
  <c r="B23" i="68"/>
  <c r="B24" i="68"/>
  <c r="B25" i="68"/>
  <c r="B5" i="68"/>
  <c r="B6" i="69"/>
  <c r="B7" i="69"/>
  <c r="B8" i="69"/>
  <c r="B9" i="69"/>
  <c r="B10" i="69"/>
  <c r="B11" i="69"/>
  <c r="B12" i="69"/>
  <c r="B13" i="69"/>
  <c r="B14" i="69"/>
  <c r="B15" i="69"/>
  <c r="B16" i="69"/>
  <c r="B17" i="69"/>
  <c r="B18" i="69"/>
  <c r="B19" i="69"/>
  <c r="B20" i="69"/>
  <c r="B21" i="69"/>
  <c r="B22" i="69"/>
  <c r="B23" i="69"/>
  <c r="B24" i="69"/>
  <c r="B25" i="69"/>
  <c r="B5" i="69"/>
  <c r="B6" i="70"/>
  <c r="B7" i="70"/>
  <c r="B8" i="70"/>
  <c r="B9" i="70"/>
  <c r="B10" i="70"/>
  <c r="B11" i="70"/>
  <c r="B12" i="70"/>
  <c r="B13" i="70"/>
  <c r="B14" i="70"/>
  <c r="B15" i="70"/>
  <c r="B16" i="70"/>
  <c r="B17" i="70"/>
  <c r="B18" i="70"/>
  <c r="B19" i="70"/>
  <c r="B20" i="70"/>
  <c r="B21" i="70"/>
  <c r="B22" i="70"/>
  <c r="B23" i="70"/>
  <c r="B24" i="70"/>
  <c r="B25" i="70"/>
  <c r="B5" i="70"/>
  <c r="B6" i="71"/>
  <c r="B7" i="71"/>
  <c r="B8" i="71"/>
  <c r="B9" i="71"/>
  <c r="B10" i="71"/>
  <c r="B11" i="71"/>
  <c r="B12" i="71"/>
  <c r="B13" i="71"/>
  <c r="B14" i="71"/>
  <c r="B15" i="71"/>
  <c r="B16" i="71"/>
  <c r="B17" i="71"/>
  <c r="B18" i="71"/>
  <c r="B19" i="71"/>
  <c r="B20" i="71"/>
  <c r="B21" i="71"/>
  <c r="B22" i="71"/>
  <c r="B23" i="71"/>
  <c r="B24" i="71"/>
  <c r="B25" i="71"/>
  <c r="B5" i="71"/>
  <c r="B6" i="72"/>
  <c r="B7" i="72"/>
  <c r="B8" i="72"/>
  <c r="B9" i="72"/>
  <c r="B10" i="72"/>
  <c r="B11" i="72"/>
  <c r="B12" i="72"/>
  <c r="B13" i="72"/>
  <c r="B14" i="72"/>
  <c r="B15" i="72"/>
  <c r="B16" i="72"/>
  <c r="B17" i="72"/>
  <c r="B18" i="72"/>
  <c r="B19" i="72"/>
  <c r="B20" i="72"/>
  <c r="B21" i="72"/>
  <c r="B22" i="72"/>
  <c r="B23" i="72"/>
  <c r="B24" i="72"/>
  <c r="B25" i="72"/>
  <c r="B5" i="72"/>
  <c r="B6" i="24"/>
  <c r="B7" i="24"/>
  <c r="B8" i="24"/>
  <c r="B9" i="24"/>
  <c r="B10" i="24"/>
  <c r="B11" i="24"/>
  <c r="B12" i="24"/>
  <c r="B13" i="24"/>
  <c r="B14" i="24"/>
  <c r="B15" i="24"/>
  <c r="B16" i="24"/>
  <c r="B17" i="24"/>
  <c r="B18" i="24"/>
  <c r="B19" i="24"/>
  <c r="B20" i="24"/>
  <c r="B21" i="24"/>
  <c r="B22" i="24"/>
  <c r="B23" i="24"/>
  <c r="B24" i="24"/>
  <c r="B25" i="24"/>
  <c r="B5" i="24"/>
  <c r="A2" i="82" l="1"/>
  <c r="A2" i="72"/>
  <c r="A2" i="51"/>
  <c r="A2" i="41"/>
  <c r="A2" i="81"/>
  <c r="A2" i="71"/>
  <c r="A2" i="50"/>
  <c r="A2" i="40"/>
  <c r="A2" i="80"/>
  <c r="A2" i="70"/>
  <c r="A2" i="49"/>
  <c r="A2" i="39"/>
  <c r="A2" i="79"/>
  <c r="A2" i="69"/>
  <c r="A2" i="48"/>
  <c r="A2" i="38"/>
  <c r="A2" i="77"/>
  <c r="A2" i="67"/>
  <c r="A2" i="46"/>
  <c r="A2" i="36"/>
  <c r="A2" i="76" l="1"/>
  <c r="A2" i="66"/>
  <c r="A2" i="45"/>
  <c r="A2" i="35"/>
  <c r="A2" i="75"/>
  <c r="A2" i="65"/>
  <c r="A2" i="44"/>
  <c r="A2" i="34"/>
  <c r="A2" i="74"/>
  <c r="A2" i="64"/>
  <c r="A2" i="43"/>
  <c r="A2" i="33"/>
  <c r="A2" i="73"/>
  <c r="A2" i="63"/>
  <c r="A2" i="42"/>
  <c r="A2" i="7"/>
  <c r="A2" i="24"/>
  <c r="A2" i="5"/>
  <c r="A2" i="2"/>
  <c r="A2" i="27" l="1"/>
  <c r="B36" i="27" l="1"/>
  <c r="B35" i="27"/>
  <c r="B34" i="27"/>
  <c r="B33" i="27"/>
  <c r="B32" i="27"/>
  <c r="B31" i="27"/>
  <c r="B30" i="27"/>
  <c r="B29" i="27"/>
  <c r="B28" i="27"/>
  <c r="B22" i="27"/>
  <c r="B17" i="27"/>
  <c r="B12" i="27"/>
  <c r="B11" i="27"/>
  <c r="B6" i="27"/>
  <c r="I9" i="15" l="1"/>
  <c r="H9" i="15"/>
  <c r="G9" i="15"/>
  <c r="F9" i="15"/>
  <c r="E9" i="15"/>
  <c r="D9" i="15"/>
  <c r="C9" i="15"/>
  <c r="E12" i="15" l="1"/>
  <c r="D12" i="15"/>
  <c r="C12" i="15"/>
  <c r="I14" i="15" l="1"/>
  <c r="H14" i="15"/>
  <c r="B2" i="15" l="1"/>
  <c r="G10" i="15" l="1"/>
  <c r="I10" i="15" l="1"/>
  <c r="H10" i="15"/>
  <c r="B11" i="1"/>
  <c r="H17" i="15" l="1"/>
  <c r="N10" i="15" l="1"/>
  <c r="C14" i="15" l="1"/>
  <c r="R14" i="15" l="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<sst xmlns="http://schemas.openxmlformats.org/spreadsheetml/2006/main" count="26382" uniqueCount="9743">
  <si>
    <t>Company and Licence name, charging year, effective from, status</t>
  </si>
  <si>
    <t>Company and Licence name</t>
  </si>
  <si>
    <t>Year</t>
  </si>
  <si>
    <t>Effective From</t>
  </si>
  <si>
    <t>Status</t>
  </si>
  <si>
    <t>Southern Electric Power Distribution plc</t>
  </si>
  <si>
    <t>2026/27</t>
  </si>
  <si>
    <t>1 April 2026</t>
  </si>
  <si>
    <t>Final</t>
  </si>
  <si>
    <t>List of data tables in this workbook</t>
  </si>
  <si>
    <t>Worksheet</t>
  </si>
  <si>
    <t>Information</t>
  </si>
  <si>
    <t>Annex 1 LV, HV and Unmetered Supplies charges</t>
  </si>
  <si>
    <t>Annex 1 contains the charges to LV and HV Properties and Unmetered Supplies.</t>
  </si>
  <si>
    <t>Annex 2 EHV charges</t>
  </si>
  <si>
    <t>Annex 3 Preserved charges</t>
  </si>
  <si>
    <t xml:space="preserve">Annex 3 contains details of any preserved and additional charges that are valid at this time. </t>
  </si>
  <si>
    <t>Annex 4 LDNO charges</t>
  </si>
  <si>
    <t>Annex 5 LLFs</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</si>
  <si>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</si>
  <si>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EHV Properties</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</si>
  <si>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</si>
  <si>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</si>
  <si>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Nodal prices</t>
  </si>
  <si>
    <r>
      <t>Contains the underlying [</t>
    </r>
    <r>
      <rPr>
        <sz val="11"/>
        <color theme="3"/>
        <rFont val="Arial"/>
        <family val="2"/>
      </rPr>
      <t>nodal/network group</t>
    </r>
    <r>
      <rPr>
        <sz val="11"/>
        <rFont val="Arial"/>
        <family val="2"/>
      </rPr>
      <t xml:space="preserve">] costs used to calculate the current EDCM charges. </t>
    </r>
  </si>
  <si>
    <t>SSC unit rate lookup</t>
  </si>
  <si>
    <t>Contains a mapping of Standard Settlement Configurations to common decodings</t>
  </si>
  <si>
    <t>Residual Charging Bandings</t>
  </si>
  <si>
    <t>Contains the four Residual charging band allocation for Customers</t>
  </si>
  <si>
    <t>TNUoS Mapping</t>
  </si>
  <si>
    <t>Contains a mapping of DUoS Tariffs to TNUoS Site Charging Bands</t>
  </si>
  <si>
    <t>Charge calculator</t>
  </si>
  <si>
    <t>Charge calculator is a tool to help you estimate your distribution charges using current consumption data and forecast consumption data.</t>
  </si>
  <si>
    <t>Notes to users of this spreadsheet</t>
  </si>
  <si>
    <t xml:space="preserve">Please use this spreadsheet with reference to the LC14 use of system charging statement. </t>
  </si>
  <si>
    <t>Annex 2 and Annex 6 - Import/Export unique identifier columns removed.</t>
  </si>
  <si>
    <t xml:space="preserve">Charge Calculator - This worksheet is not functional due to the multiple distribution service areas included in this workbook. </t>
  </si>
  <si>
    <t>Notes to DNOs populating this spreadsheet</t>
  </si>
  <si>
    <t xml:space="preserve">DNOs must endeavour to maintain consistency in the structure of this spreadsheet.
Any changes to the structure must be noted in the 'Notes to users of this spreadsheet'
</t>
  </si>
  <si>
    <t>The drop down list on the charge calculator can be expanded by unprotecting the charge calculator sheet and selecting 'data', 'data validation...' and then expanding the 'source' data range. The sheet can then be protected.</t>
  </si>
  <si>
    <t>Back to Overview</t>
  </si>
  <si>
    <t>'DNOs paste value cells A15:J47 from CDCM 3701 into cells A14:J46</t>
  </si>
  <si>
    <t>Time Bands for LV and HV Properties</t>
  </si>
  <si>
    <t>Time Bands for Unmetered Properties</t>
  </si>
  <si>
    <t>Time periods</t>
  </si>
  <si>
    <t>Red Time Band</t>
  </si>
  <si>
    <t>Amber Time Band</t>
  </si>
  <si>
    <t>Green Time Band</t>
  </si>
  <si>
    <t>Black Time Band</t>
  </si>
  <si>
    <t>Yellow Time Band</t>
  </si>
  <si>
    <t>Monday to Friday 
(Including Bank Holidays)
All Year</t>
  </si>
  <si>
    <t>16:00 - 19:00</t>
  </si>
  <si>
    <t>07:00 - 16:00
19:00 - 23:00</t>
  </si>
  <si>
    <t>00:00 - 07:00
23:00 - 24:00</t>
  </si>
  <si>
    <t>Monday to Friday 
(Including Bank Holidays)
November to February Inclusive</t>
  </si>
  <si>
    <t>Saturday and Sunday
All Year</t>
  </si>
  <si>
    <t>00:00 - 24:00</t>
  </si>
  <si>
    <t>Monday to Friday 
(Including Bank Holidays)
March to October Inclusive</t>
  </si>
  <si>
    <t>07:00 - 23:00</t>
  </si>
  <si>
    <t>Notes</t>
  </si>
  <si>
    <t>All the above times are in UK Clock time</t>
  </si>
  <si>
    <t>Tariff name</t>
  </si>
  <si>
    <t>Open LLFCs / DUoS Tariff IDs</t>
  </si>
  <si>
    <t>PCs</t>
  </si>
  <si>
    <t>Red/black unit charge
p/kWh</t>
  </si>
  <si>
    <t>Amber/yellow unit charge
p/kWh</t>
  </si>
  <si>
    <t>Green unit charge
p/kWh</t>
  </si>
  <si>
    <t>Fixed charge p/MPAN/day</t>
  </si>
  <si>
    <t>Capacity charge p/kVA/day</t>
  </si>
  <si>
    <t>Exceeded capacity charge
p/kVA/day</t>
  </si>
  <si>
    <t>Reactive power charge
p/kVArh</t>
  </si>
  <si>
    <t>Closed LLFCs / DUoS Tariff IDs</t>
  </si>
  <si>
    <t>Domestic Aggregated or CT with Residual</t>
  </si>
  <si>
    <t>167, 201-202, 258, 269, 301-302, 495, AA0</t>
  </si>
  <si>
    <t>0, 1, 2</t>
  </si>
  <si>
    <t>Domestic Aggregated (Related MPAN)</t>
  </si>
  <si>
    <t>Non-Domestic Aggregated or CT No Residual</t>
  </si>
  <si>
    <t>A10, A15, A20, A30, A35, A40, A45, A65, A70, A75, A85, A90, R75, AA1</t>
  </si>
  <si>
    <t>0, 3, 4, 5-8</t>
  </si>
  <si>
    <t>Non-Domestic Aggregated or CT Band 1</t>
  </si>
  <si>
    <t>A11, A16, A21, A31, A36, A41, A46, A66, A71, A76, A86, A91, R76, AA2</t>
  </si>
  <si>
    <t>Non-Domestic Aggregated or CT Band 2</t>
  </si>
  <si>
    <t>A12, A17, A22, A32, A37, A42, A47, A67, A72, A77, A87, A92, R77, AA3</t>
  </si>
  <si>
    <t>Non-Domestic Aggregated or CT Band 3</t>
  </si>
  <si>
    <t>A13, A18, A23, A33, A38, A43, A48, A68, A73, A78, A88, A93, R78, AA4</t>
  </si>
  <si>
    <t>Non-Domestic Aggregated or CT Band 4</t>
  </si>
  <si>
    <t>A14, A19, A24, A34, A39, A44, A49, A69, A74, A79, A89, A94, R79, AA5</t>
  </si>
  <si>
    <t>Non-Domestic Aggregated (related MPAN)</t>
  </si>
  <si>
    <t>LV Site Specific No Residual</t>
  </si>
  <si>
    <t>A05, A50, A60</t>
  </si>
  <si>
    <t>LV Site Specific Band 1</t>
  </si>
  <si>
    <t>A06, A51, A61</t>
  </si>
  <si>
    <t>LV Site Specific Band 2</t>
  </si>
  <si>
    <t>A07, A52, A62</t>
  </si>
  <si>
    <t>LV Site Specific Band 3</t>
  </si>
  <si>
    <t>A08, A53, A63</t>
  </si>
  <si>
    <t>LV Site Specific Band 4</t>
  </si>
  <si>
    <t>A09, A54, A64</t>
  </si>
  <si>
    <t>LV Sub Site Specific No Residual</t>
  </si>
  <si>
    <t>A95</t>
  </si>
  <si>
    <t>LV Sub Site Specific Band 1</t>
  </si>
  <si>
    <t>A96</t>
  </si>
  <si>
    <t>LV Sub Site Specific Band 2</t>
  </si>
  <si>
    <t>A97</t>
  </si>
  <si>
    <t>LV Sub Site Specific Band 3</t>
  </si>
  <si>
    <t>A98</t>
  </si>
  <si>
    <t>LV Sub Site Specific Band 4</t>
  </si>
  <si>
    <t>A99</t>
  </si>
  <si>
    <t>HV Site Specific No Residual</t>
  </si>
  <si>
    <t>A25, A55, A80</t>
  </si>
  <si>
    <t>HV Site Specific Band 1</t>
  </si>
  <si>
    <t>A26, A56, A81</t>
  </si>
  <si>
    <t>HV Site Specific Band 2</t>
  </si>
  <si>
    <t>A27, A57, A82</t>
  </si>
  <si>
    <t>HV Site Specific Band 3</t>
  </si>
  <si>
    <t>A28, A58, A83</t>
  </si>
  <si>
    <t>HV Site Specific Band 4</t>
  </si>
  <si>
    <t>A29, A59, A84</t>
  </si>
  <si>
    <t>Unmetered Supplies</t>
  </si>
  <si>
    <t>207, 275-278,  530-534, A00</t>
  </si>
  <si>
    <t>0, 1 or 8</t>
  </si>
  <si>
    <t>LV Generation Aggregated</t>
  </si>
  <si>
    <t>961, A01</t>
  </si>
  <si>
    <t>0 or 8</t>
  </si>
  <si>
    <t>LV Sub Generation Aggregated</t>
  </si>
  <si>
    <t>LV Generation Site Specific</t>
  </si>
  <si>
    <t>9, 307, A02</t>
  </si>
  <si>
    <t>LV Generation Site Specific no RP charge</t>
  </si>
  <si>
    <t>13-14, A03</t>
  </si>
  <si>
    <t>LV Sub Generation Site Specific</t>
  </si>
  <si>
    <t>10-11</t>
  </si>
  <si>
    <t>LV Sub Generation Site Specific no RP charge</t>
  </si>
  <si>
    <t>75-76</t>
  </si>
  <si>
    <t>HV Generation Site Specific</t>
  </si>
  <si>
    <t>12, 308</t>
  </si>
  <si>
    <t>HV Generation Site Specific no RP charge</t>
  </si>
  <si>
    <t>77-78</t>
  </si>
  <si>
    <t>07:30 to 16:00
19:00 to 21:00</t>
  </si>
  <si>
    <t>00:00 to 07:30
21:00 to 24:00</t>
  </si>
  <si>
    <t>Monday to Friday 
(Including Bank Holidays)
Nov to Feb Inclusive</t>
  </si>
  <si>
    <t>16:00 to 19:00</t>
  </si>
  <si>
    <t>00:00 to 24:00</t>
  </si>
  <si>
    <t>Monday to Friday 
(Including Bank Holidays)
Mar to Oct Inclusive</t>
  </si>
  <si>
    <t>07:30 to 21:00</t>
  </si>
  <si>
    <t>Saturday and Sunday
All year</t>
  </si>
  <si>
    <t>169, 279-280, 311-312, 461-462, 497, BA0</t>
  </si>
  <si>
    <t>B05, B10, B15, B35, B40, B45, B55, B60, B70, B75, B80, B85, BA1</t>
  </si>
  <si>
    <t>B06, B11, B16, B36, B41, B46, B56, B61, B71, B76, B81, B86, BA2</t>
  </si>
  <si>
    <t>B07, B12, B17, B37, B42, B47, B57, B62, B72, B77, B82, B87, BA3</t>
  </si>
  <si>
    <t>B08, B13, B18, B38, B43, B48, B58, B63, B73, B78, B83, B88, BA4</t>
  </si>
  <si>
    <t>B09, B14, B19, B39, B44, B49, B59, B64, B74, B79, B84, B89, BA5</t>
  </si>
  <si>
    <t>B20, B30</t>
  </si>
  <si>
    <t>B21, B31</t>
  </si>
  <si>
    <t>B22, B32</t>
  </si>
  <si>
    <t>B23, B33</t>
  </si>
  <si>
    <t>B24, B34</t>
  </si>
  <si>
    <t>B65</t>
  </si>
  <si>
    <t>B66</t>
  </si>
  <si>
    <t>B67</t>
  </si>
  <si>
    <t>B68</t>
  </si>
  <si>
    <t>B69</t>
  </si>
  <si>
    <t>B25, B50</t>
  </si>
  <si>
    <t>B26, B51</t>
  </si>
  <si>
    <t>B27, B52</t>
  </si>
  <si>
    <t>B28, B53</t>
  </si>
  <si>
    <t>B29, B54</t>
  </si>
  <si>
    <t>286-289, 535-539, B00</t>
  </si>
  <si>
    <t>965, B01</t>
  </si>
  <si>
    <t>15, 317, 512, B02</t>
  </si>
  <si>
    <t>19-20, 513, B03</t>
  </si>
  <si>
    <t>16-17</t>
  </si>
  <si>
    <t>89, 132</t>
  </si>
  <si>
    <t>18, 318</t>
  </si>
  <si>
    <t>137, 158</t>
  </si>
  <si>
    <t>11:00 - 14:00
16:00 - 19:00</t>
  </si>
  <si>
    <t>07:00 - 11:00
14:00 - 16:00
19:00 - 23:00</t>
  </si>
  <si>
    <t>Monday to Friday 
(Including Bank Holidays)
June to August Inclusive</t>
  </si>
  <si>
    <t>11:00 - 14:00</t>
  </si>
  <si>
    <t>07:00 - 11:00
14:00 - 23:00</t>
  </si>
  <si>
    <t>Monday to Friday 
(Including Bank Holidays)
March, April, May and September, October</t>
  </si>
  <si>
    <t>171, 191-192, 221-222, 321-322, 417-418, 506, 508, CA0</t>
  </si>
  <si>
    <t>C05, C10, C20, C30, C35, C40, C50, C60, C65, C70, C80, C85, C90, C95, R20, R25, R30, R35, CA1</t>
  </si>
  <si>
    <t>C06, C11, C21, C31, C36, C41, C51, C61, C66, C71, C81, C86, C91, C96, R21, R26, R31, R36, CA2</t>
  </si>
  <si>
    <t>C07, C12, C22, C32, C37, C42, C52, C62, C67, C72, C82, C87, C92, C97, R22, R27, R32, R37, CA3</t>
  </si>
  <si>
    <t>C08, C13, C23, C33, C38, C43, C53, C63, C68, C73, C83, C88, C93, C98, R23, R28, R33, R38, CA4</t>
  </si>
  <si>
    <t>C09, C14, C24, C34, C39, C44, C54, C64, C69, C74, C84, C89, C94, C99, R24, R29, R34, R39, CA5</t>
  </si>
  <si>
    <t>C15, C25, C55, R00</t>
  </si>
  <si>
    <t>C16, C26, C56, R01</t>
  </si>
  <si>
    <t>C17, C27, C57, R02</t>
  </si>
  <si>
    <t>C18, C28, C58, R03</t>
  </si>
  <si>
    <t>C19, C29, C59, R04</t>
  </si>
  <si>
    <t>R10, R15</t>
  </si>
  <si>
    <t>R11, R16</t>
  </si>
  <si>
    <t>R12, R17</t>
  </si>
  <si>
    <t>R13, R18</t>
  </si>
  <si>
    <t>R14, R19</t>
  </si>
  <si>
    <t>C45, C75, R05</t>
  </si>
  <si>
    <t>C46, C76, R06</t>
  </si>
  <si>
    <t>C47, C77, R07</t>
  </si>
  <si>
    <t>C48, C78, R08</t>
  </si>
  <si>
    <t>C49, C79, R09</t>
  </si>
  <si>
    <t>227, 424-427, 540-544, C02</t>
  </si>
  <si>
    <t>967, C03</t>
  </si>
  <si>
    <t>21, 327, C04, R80</t>
  </si>
  <si>
    <t>25-26, 228, 230, R81</t>
  </si>
  <si>
    <t>22-23</t>
  </si>
  <si>
    <t>159, 208, 216-217</t>
  </si>
  <si>
    <t>24, 328, C00</t>
  </si>
  <si>
    <t>214-215, 218-219</t>
  </si>
  <si>
    <t>16.30 - 19.30</t>
  </si>
  <si>
    <t>08.00 - 16.30
19.30 - 22.30</t>
  </si>
  <si>
    <t>00.00 - 08.00
22.30 - 00.00</t>
  </si>
  <si>
    <t>08.00 - 22.30</t>
  </si>
  <si>
    <t>16.00 - 20.00</t>
  </si>
  <si>
    <t>00.00 - 16.00
20.00 - 00.00</t>
  </si>
  <si>
    <t>`</t>
  </si>
  <si>
    <t>00:00-16:00
20:00-00:00</t>
  </si>
  <si>
    <t>173, 331-332, DA0</t>
  </si>
  <si>
    <t>D45, D15, D20, D25, D35, DA1</t>
  </si>
  <si>
    <t>D46, D16, D21, D26, D36, DA2</t>
  </si>
  <si>
    <t>D47, D17, D22, D27, D37, DA3</t>
  </si>
  <si>
    <t>D48, D18, D23, D28, D38, DA4</t>
  </si>
  <si>
    <t>D49, D19, D24, D29, D39, DA5</t>
  </si>
  <si>
    <t>D10</t>
  </si>
  <si>
    <t>D11</t>
  </si>
  <si>
    <t>D12</t>
  </si>
  <si>
    <t>D13</t>
  </si>
  <si>
    <t>D14</t>
  </si>
  <si>
    <t>D40</t>
  </si>
  <si>
    <t>D41</t>
  </si>
  <si>
    <t>D42</t>
  </si>
  <si>
    <t>D43</t>
  </si>
  <si>
    <t>D44</t>
  </si>
  <si>
    <t>D05, D30</t>
  </si>
  <si>
    <t>D06, D31</t>
  </si>
  <si>
    <t>D07, D32</t>
  </si>
  <si>
    <t>D08, D33</t>
  </si>
  <si>
    <t>D09, D34</t>
  </si>
  <si>
    <t>545-549, D00</t>
  </si>
  <si>
    <t>969, D01</t>
  </si>
  <si>
    <t>27, 337, D02</t>
  </si>
  <si>
    <t>31-32, D03</t>
  </si>
  <si>
    <t>28-29</t>
  </si>
  <si>
    <t>231-232</t>
  </si>
  <si>
    <t>30, 338</t>
  </si>
  <si>
    <t>233-234</t>
  </si>
  <si>
    <t>175, 341-342, EA0</t>
  </si>
  <si>
    <t>E10, E15, E20, E30, E40, EA1</t>
  </si>
  <si>
    <t>E11, E16, E21, E31, E41, EA2</t>
  </si>
  <si>
    <t>E12, E17, E22, E32, E42, EA3</t>
  </si>
  <si>
    <t>E13, E18, E23, E33, E43, EA4</t>
  </si>
  <si>
    <t>E14, E19, E24, E34, E44, EA5</t>
  </si>
  <si>
    <t>E05</t>
  </si>
  <si>
    <t>E06</t>
  </si>
  <si>
    <t>E07</t>
  </si>
  <si>
    <t>E08</t>
  </si>
  <si>
    <t>E09</t>
  </si>
  <si>
    <t>E35</t>
  </si>
  <si>
    <t>E36</t>
  </si>
  <si>
    <t>E37</t>
  </si>
  <si>
    <t>E38</t>
  </si>
  <si>
    <t>E39</t>
  </si>
  <si>
    <t>E25</t>
  </si>
  <si>
    <t>E26</t>
  </si>
  <si>
    <t>E27</t>
  </si>
  <si>
    <t>E28</t>
  </si>
  <si>
    <t>E29</t>
  </si>
  <si>
    <t>550-554, E00</t>
  </si>
  <si>
    <t>973, E01</t>
  </si>
  <si>
    <t>33, 347, E02</t>
  </si>
  <si>
    <t>37-38, E03</t>
  </si>
  <si>
    <t>34-35</t>
  </si>
  <si>
    <t>235, 237</t>
  </si>
  <si>
    <t>36, 348</t>
  </si>
  <si>
    <t>238-239</t>
  </si>
  <si>
    <t>16:00 to 19:30</t>
  </si>
  <si>
    <t>08:00 to 16:00
19:30 to 22:00</t>
  </si>
  <si>
    <t>00:00 to 08:00
22:00 to 24:00</t>
  </si>
  <si>
    <t>Monday to Friday 
(Including Bank Holidays)
April to October Inclusive and March</t>
  </si>
  <si>
    <t>08:00 to 22:00</t>
  </si>
  <si>
    <t>177, 179, 251-252, 351-352, 428-429, 514, 751-752, FA3, SA0</t>
  </si>
  <si>
    <t>F05, F15, F20, F25, F35, F45, F50, F55, F65, F70, F75, F80, F85, R40, S05, S15, S20, S25, S35, FA4, SA1</t>
  </si>
  <si>
    <t>F06, F16, F21, F26, F36, F46, F51, F56, F66, F71, F76, F81, F86, R41, S06, S16, S21, S26, S36, FA5, SA2</t>
  </si>
  <si>
    <t>F07, F17, F22, F27, F37, F47, F52, F57, F67, F72, F77, F82, F87, R42, S07, S17, S22, S27, S37, FA6, SA3</t>
  </si>
  <si>
    <t>F08, F18, F23, F28, F38, F48, F53, F58, F68, F73, F78, F83, F88, R43, S08, S18, S23, S28, S38, FA7, SA4</t>
  </si>
  <si>
    <t>F09, F19, F24, F29, F39, F49, F54, F59, F69, F74, F79, F84, F89, R44, S09, S19, S24, S29, S39, FA8, SA5</t>
  </si>
  <si>
    <t>F10, F40, F90, S10</t>
  </si>
  <si>
    <t>F11, F41, F91, S11</t>
  </si>
  <si>
    <t>F12, F42, F92, S12</t>
  </si>
  <si>
    <t>F13, F43, F93, S13</t>
  </si>
  <si>
    <t>F14, F44, F94, S14</t>
  </si>
  <si>
    <t>S00</t>
  </si>
  <si>
    <t>S01</t>
  </si>
  <si>
    <t>S02</t>
  </si>
  <si>
    <t>S03</t>
  </si>
  <si>
    <t>S04</t>
  </si>
  <si>
    <t>F30, F60, F95, S30</t>
  </si>
  <si>
    <t>F31, F61, F96, S31</t>
  </si>
  <si>
    <t>F32, F62, F97, S32</t>
  </si>
  <si>
    <t>F33, F63, F98, S33</t>
  </si>
  <si>
    <t>F34, F64, F99, S34</t>
  </si>
  <si>
    <t>257, 435-438, 555-559, 760-764, F00</t>
  </si>
  <si>
    <t>975, 990, F01</t>
  </si>
  <si>
    <t>39, 357, F02, FA1</t>
  </si>
  <si>
    <t>43-44, 244-245, F03, FA2</t>
  </si>
  <si>
    <t>40-41</t>
  </si>
  <si>
    <t>240-241</t>
  </si>
  <si>
    <t>42, 358, 757-758, F04</t>
  </si>
  <si>
    <t>242-243, 246-247</t>
  </si>
  <si>
    <t>09:00 to 16:00
19:00 to 20:30</t>
  </si>
  <si>
    <t>00.00 - 09.00
20.30 - 24.00</t>
  </si>
  <si>
    <t>09.00 - 20.30</t>
  </si>
  <si>
    <t>00.00 - 16.00
19.00 - 24.00</t>
  </si>
  <si>
    <t>09:00 - 16.00
19.00 - 20.30</t>
  </si>
  <si>
    <t>181, 261-262, 361-362, 480-481, 516, GA2</t>
  </si>
  <si>
    <t>GA0, G10, G15, G20, G35, G40, G45, G55, G65, G70, G75, G90, GA3</t>
  </si>
  <si>
    <t>GA1, G11, G16, G21, G36, G41, G46, G56, G66, G71, G76, G91, GA4</t>
  </si>
  <si>
    <t>G02, G12, G17, G22, G37, G42, G47, G57, G67, G72, G77, G92, GA5</t>
  </si>
  <si>
    <t>G03, G13, G18, G23, G38, G43, G48, G58, G68, G73, G78, G93, GA6</t>
  </si>
  <si>
    <t>G04, G14, G19, G24, G39, G44, G49, G59, G69, G74, G79, G94, GA7</t>
  </si>
  <si>
    <t>G05, G30, G80</t>
  </si>
  <si>
    <t>G06, G31, G81</t>
  </si>
  <si>
    <t>G07, G32, G82</t>
  </si>
  <si>
    <t>G08, G33, G83</t>
  </si>
  <si>
    <t>G09, G34, G84</t>
  </si>
  <si>
    <t>G60, G95</t>
  </si>
  <si>
    <t>G61, G96</t>
  </si>
  <si>
    <t>G62, G97</t>
  </si>
  <si>
    <t>G63, G98</t>
  </si>
  <si>
    <t>G64, G99</t>
  </si>
  <si>
    <t>G25, G50, G85</t>
  </si>
  <si>
    <t>G26, G51, G86</t>
  </si>
  <si>
    <t>G27, G52, G87</t>
  </si>
  <si>
    <t>G28, G53, G88</t>
  </si>
  <si>
    <t>G29, G54, G89</t>
  </si>
  <si>
    <t>267-268, 487-490, 560-564</t>
  </si>
  <si>
    <t>977, G01</t>
  </si>
  <si>
    <t>45, 367, R82</t>
  </si>
  <si>
    <t>49-50, R83</t>
  </si>
  <si>
    <t>46-47</t>
  </si>
  <si>
    <t>248-249</t>
  </si>
  <si>
    <t>48, 368</t>
  </si>
  <si>
    <t>339, 406</t>
  </si>
  <si>
    <t>183, 371-372, 471-472, JA0</t>
  </si>
  <si>
    <t>J10, J15, J20, J30, J40, J45, J50, JA1</t>
  </si>
  <si>
    <t>J11, J16, J21, J31, J41, J46, J51, JA2</t>
  </si>
  <si>
    <t>J12, J17, J22, J32, J42, J47, J52, JA3</t>
  </si>
  <si>
    <t>J13, J18, J23, J33, J43, J48, J53, JA4</t>
  </si>
  <si>
    <t>J14, J19, J24, J34, J44, J49, J54, JA5</t>
  </si>
  <si>
    <t>J05</t>
  </si>
  <si>
    <t>J06</t>
  </si>
  <si>
    <t>J07</t>
  </si>
  <si>
    <t>J08</t>
  </si>
  <si>
    <t>J09</t>
  </si>
  <si>
    <t>J35</t>
  </si>
  <si>
    <t>J36</t>
  </si>
  <si>
    <t>J37</t>
  </si>
  <si>
    <t>J38</t>
  </si>
  <si>
    <t>J39</t>
  </si>
  <si>
    <t>J25</t>
  </si>
  <si>
    <t>J26</t>
  </si>
  <si>
    <t>J27</t>
  </si>
  <si>
    <t>J28</t>
  </si>
  <si>
    <t>J29</t>
  </si>
  <si>
    <t>565-569, J00</t>
  </si>
  <si>
    <t>979, J01</t>
  </si>
  <si>
    <t>51, 377, J02</t>
  </si>
  <si>
    <t>55-56, J03</t>
  </si>
  <si>
    <t>52-53</t>
  </si>
  <si>
    <t>408, 413</t>
  </si>
  <si>
    <t>54, 378</t>
  </si>
  <si>
    <t>510-511</t>
  </si>
  <si>
    <t>17:00 to 19:30</t>
  </si>
  <si>
    <t>07:30 to 17:00
19:30 to 22:00</t>
  </si>
  <si>
    <t>00:00 to 07:30
22:00 to 24:00</t>
  </si>
  <si>
    <t>Monday to Friday 
(Including Bank Holidays)
Nov to Feb Inclusive (excluding 22nd Dec to 4th Jan inclusive)</t>
  </si>
  <si>
    <t>12:00 to 13:00
16:00 to 21:00</t>
  </si>
  <si>
    <t>00:00 to 12:00
13:00 to 16:00 
21:00 to 24:00</t>
  </si>
  <si>
    <t>Monday to Friday 
(Including Bank Holidays)
Mar to Oct Inclusive (plus 22nd Dec to 4th Jan inclusive)</t>
  </si>
  <si>
    <t>07:30 to 22:00</t>
  </si>
  <si>
    <t>00:00 to 12:00
13:00 to 16:00
21:00 to 24:00</t>
  </si>
  <si>
    <t>81-82, 91-92, 98-99, 185, 291-292, 518, K04, KA0</t>
  </si>
  <si>
    <t>K10, K30, K35, K40, K50, K60, K65, K70, K80, K90, K95, R45, R50, KA1</t>
  </si>
  <si>
    <t>K11, K31, K36, K41, K51, K61, K66, K71, K81, K91, K96, R46, R51, KA2</t>
  </si>
  <si>
    <t>K12, K32, K37, K42, K52, K62, K67, K72, K82, K92, K97, R47, R52, KA3</t>
  </si>
  <si>
    <t>K13, K33, K38, K43, K53, K63, K68, K73, K83, K93, K98, R48, R53, KA4</t>
  </si>
  <si>
    <t>K14, K34, K39, K44, K54, K64, K69, K74, K84, K94, K99, R49, R54, KA5</t>
  </si>
  <si>
    <t>K15, K25, K55</t>
  </si>
  <si>
    <t>K16, K26, K56</t>
  </si>
  <si>
    <t>K17, K27, K57</t>
  </si>
  <si>
    <t>K18, K28, K58</t>
  </si>
  <si>
    <t>K19, K29, K59</t>
  </si>
  <si>
    <t>K85</t>
  </si>
  <si>
    <t>K86</t>
  </si>
  <si>
    <t>K87</t>
  </si>
  <si>
    <t>K88</t>
  </si>
  <si>
    <t>K89</t>
  </si>
  <si>
    <t>K20, K45, K75</t>
  </si>
  <si>
    <t>K21, K46, K76</t>
  </si>
  <si>
    <t>K22, K47, K77</t>
  </si>
  <si>
    <t>K23, K48, K78</t>
  </si>
  <si>
    <t>K24, K49, K79</t>
  </si>
  <si>
    <t>88, 97, 197-199, 570-574, K06</t>
  </si>
  <si>
    <t>982, K07</t>
  </si>
  <si>
    <t>57, 297, K08</t>
  </si>
  <si>
    <t>61-62, K09</t>
  </si>
  <si>
    <t>58-59</t>
  </si>
  <si>
    <t>K00-K01</t>
  </si>
  <si>
    <t>60, 298</t>
  </si>
  <si>
    <t>K02-K03</t>
  </si>
  <si>
    <t>17:00 to 19:00</t>
  </si>
  <si>
    <t>07:30 to 17:00
19:00 to 21:30</t>
  </si>
  <si>
    <t>00:00 to 07:30
21:30 to 24:00</t>
  </si>
  <si>
    <t>16:30 to 19:30</t>
  </si>
  <si>
    <t>00:00 to 16:30
19:30 to 24:00</t>
  </si>
  <si>
    <t>Monday to Friday 
(Including Bank Holidays)
Mar to Oct Inclusive  (plus 22nd Dec to 4th Jan inclusive)</t>
  </si>
  <si>
    <t>07:30 to 21:30</t>
  </si>
  <si>
    <t>187, 381-382, L08, LA0</t>
  </si>
  <si>
    <t>L10, L15, L20, L30, L45, L50, L55, R55, LA1</t>
  </si>
  <si>
    <t>L11, L16, L21, L31, L46, L51, L56, R56, LA2</t>
  </si>
  <si>
    <t>L12, L17, L22, L32, L47, L52, L57, R57, LA3</t>
  </si>
  <si>
    <t>L13, L18, L23, L33, L48, L53, L58, R58, LA4</t>
  </si>
  <si>
    <t>L14, L19, L24, L34, L49, L54, L59, R59, LA5</t>
  </si>
  <si>
    <t>L60, R60</t>
  </si>
  <si>
    <t>L61, R61</t>
  </si>
  <si>
    <t>L62, R62</t>
  </si>
  <si>
    <t>L63, R63</t>
  </si>
  <si>
    <t>L64, R64</t>
  </si>
  <si>
    <t>L35</t>
  </si>
  <si>
    <t>L36</t>
  </si>
  <si>
    <t>L37</t>
  </si>
  <si>
    <t>L38</t>
  </si>
  <si>
    <t>L39</t>
  </si>
  <si>
    <t>L25, L40</t>
  </si>
  <si>
    <t>L26, L41</t>
  </si>
  <si>
    <t>L27, L42</t>
  </si>
  <si>
    <t>L28, L43</t>
  </si>
  <si>
    <t>L29, L44</t>
  </si>
  <si>
    <t>575-579, L04</t>
  </si>
  <si>
    <t>985, L05</t>
  </si>
  <si>
    <t>63, 387, L06</t>
  </si>
  <si>
    <t>67-68, L07</t>
  </si>
  <si>
    <t>64-65</t>
  </si>
  <si>
    <t>L00-L01</t>
  </si>
  <si>
    <t>66, 388</t>
  </si>
  <si>
    <t>L02-L03</t>
  </si>
  <si>
    <t>189, 391-392, 491-492, 522, MA0</t>
  </si>
  <si>
    <t>M10, M15, M20, M30, M35, M45, M50, M55, R70, MA1</t>
  </si>
  <si>
    <t>M11, M16, M21, M31, M36, M46, M51, M56, R71, MA2</t>
  </si>
  <si>
    <t>M12, M17, M22, M32, M37, M47, M52, M57, R72, MA3</t>
  </si>
  <si>
    <t>M13, M18, M23, M33, M38, M48, M53, M58, R73, MA4</t>
  </si>
  <si>
    <t>M14, M19, M24, M34, M39, M49, M54, M59, R74, MA5</t>
  </si>
  <si>
    <t>M60, R65</t>
  </si>
  <si>
    <t>M61, R66</t>
  </si>
  <si>
    <t>M62, R67</t>
  </si>
  <si>
    <t>M63, R68</t>
  </si>
  <si>
    <t>M64, R69</t>
  </si>
  <si>
    <t>M40</t>
  </si>
  <si>
    <t>M41</t>
  </si>
  <si>
    <t>M42</t>
  </si>
  <si>
    <t>M43</t>
  </si>
  <si>
    <t>M44</t>
  </si>
  <si>
    <t>M25</t>
  </si>
  <si>
    <t>M26</t>
  </si>
  <si>
    <t>M27</t>
  </si>
  <si>
    <t>M28</t>
  </si>
  <si>
    <t>M29</t>
  </si>
  <si>
    <t>580-584, M05</t>
  </si>
  <si>
    <t>987, M06</t>
  </si>
  <si>
    <t>69, 397, M07</t>
  </si>
  <si>
    <t>73-74, M08</t>
  </si>
  <si>
    <t>70-71</t>
  </si>
  <si>
    <t>M00-M01</t>
  </si>
  <si>
    <t>72, 398</t>
  </si>
  <si>
    <t>M02-M03</t>
  </si>
  <si>
    <t>Copy EDCM table 5001 range starting B101 and paste into G11.  Extend or reduce print area as required.</t>
  </si>
  <si>
    <t>Note: The list of MPANs / MSIDs provided may be incomplete; the DNO reserves the right to apply the listed charges to any other MPANs / MSIDs associated with the site.</t>
  </si>
  <si>
    <t>Time Periods for EHV Properties</t>
  </si>
  <si>
    <t>Super Red Time Band</t>
  </si>
  <si>
    <t xml:space="preserve">Import LLFC / DUoS Tariff ID </t>
  </si>
  <si>
    <t>Import MPANs/MSIDs</t>
  </si>
  <si>
    <t>Export LLFC / DUoS Tariff ID</t>
  </si>
  <si>
    <t>Export MPANs/MSIDs</t>
  </si>
  <si>
    <t>Tariff</t>
  </si>
  <si>
    <t>Residual Charging Band</t>
  </si>
  <si>
    <t>Import
Super Red
unit charge
(p/kWh)</t>
  </si>
  <si>
    <t>Import
fixed charge
(p/day)</t>
  </si>
  <si>
    <t>Import
capacity charge
(p/kVA/day)</t>
  </si>
  <si>
    <t>Import
exceeded capacity charge
(p/kVA/day)</t>
  </si>
  <si>
    <t>Export
Super Red
unit charge
(p/kWh)</t>
  </si>
  <si>
    <t>Export
fixed charge
(p/day)</t>
  </si>
  <si>
    <t>Export
capacity charge
(p/kVA/day)</t>
  </si>
  <si>
    <t>Export
exceeded capacity charge
(p/kVA/day)</t>
  </si>
  <si>
    <t>2000055139428, 2000055139330, 2000055139349, 2000055139358, 2000055139385, 2000055139455, 2000055139394, 2000055139464, 2000055139400, 2000055139473, 2000055139419, 2000055139482</t>
  </si>
  <si>
    <t>2000054395187, 2000054395178, 2000054395201, 2000054395196</t>
  </si>
  <si>
    <t>2000055139367, 2000055139437</t>
  </si>
  <si>
    <t>2000055139376, 2000055139446</t>
  </si>
  <si>
    <t>All times are in UK Clock time</t>
  </si>
  <si>
    <t>16:30 - 19:30</t>
  </si>
  <si>
    <t>1600 - 1930</t>
  </si>
  <si>
    <t>2000055132478, 2000055132487</t>
  </si>
  <si>
    <t>2000055540650, 2000055540660</t>
  </si>
  <si>
    <t>Monday to Friday 
(Including Bank Holidays)
November to February Inclusive
(excluding 22nd Dec to 4th Jan inclusive)</t>
  </si>
  <si>
    <t>17:00 - 19:30</t>
  </si>
  <si>
    <t>Monday to Friday (Including Bank Holidays) 
Nov to Feb Inclusive (excluding 22nd Dec to 4th Jan inclusive)</t>
  </si>
  <si>
    <t>17:00 - 19:00</t>
  </si>
  <si>
    <t>Note: as Site Specific Tariffs under LLFCs 590, 593 and 594 of _A area share the same LDSO boundary, the Host DNO's residual band 4 charges were apportioned between these sites rather than applied individually to each End User.  The residual charging band descriptions shown above reflect the maximum import capacity of each End User.</t>
  </si>
  <si>
    <t>Supercustomer preserved charges / additional LLFCs / DUoS Tariff IDs</t>
  </si>
  <si>
    <t>Notes:</t>
  </si>
  <si>
    <t>[Add DNO specific notes relevant to charges]</t>
  </si>
  <si>
    <t>Site Specific preserved charges / additional LLFCs / DUoS Tariff IDs</t>
  </si>
  <si>
    <t>Unit charges in the red time band apply – between [xx:xx] and [xx:xx], Monday to Friday including bank holidays.</t>
  </si>
  <si>
    <t>Unit charges in the amber time band apply – between [xx:xx] and [xx:xx], Monday to Friday including bank holidays.</t>
  </si>
  <si>
    <t>Unit charges in the green time band apply – between [xx:xx] and [xx:xx], Monday to Friday including bank holidays, and [xx:xx] and [xx:xx] Saturday and Sunday.</t>
  </si>
  <si>
    <t>All times are UK clock-time.</t>
  </si>
  <si>
    <t>[Add DNO specific notes]</t>
  </si>
  <si>
    <t>Copy from CDCM table 3701 "Tariffs!A42:I84" and paste values into A14</t>
  </si>
  <si>
    <t>Copy from EDCM table 6005 "LDNORev!B549:G683" and paste values into D57</t>
  </si>
  <si>
    <t>Unique billing identifier</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</si>
  <si>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</si>
  <si>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</si>
  <si>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</si>
  <si>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</si>
  <si>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</si>
  <si>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</si>
  <si>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</si>
  <si>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LV: Non-Domestic Aggregated (related MPAN)</t>
  </si>
  <si>
    <t>LDNO LV: LV Site Specific No Residual</t>
  </si>
  <si>
    <t>LDNO LV: LV Site Specific Band 1</t>
  </si>
  <si>
    <t>LDNO LV: LV Site Specific Band 2</t>
  </si>
  <si>
    <t>LDNO LV: LV Site Specific Band 3</t>
  </si>
  <si>
    <t>LDNO LV: LV Site Specific Band 4</t>
  </si>
  <si>
    <t>LDNO LV: Unmetered Supplies</t>
  </si>
  <si>
    <t>LDNO LV: LV Generation Aggregated</t>
  </si>
  <si>
    <t>0, 8</t>
  </si>
  <si>
    <t>LDNO LV: LV Generation Site Specific</t>
  </si>
  <si>
    <t>LDNO HV: Domestic Aggregated or CT with Residual</t>
  </si>
  <si>
    <t>LDNO HV: Domestic Aggregated (Related MPAN)</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</si>
  <si>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</si>
  <si>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</si>
  <si>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</si>
  <si>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</si>
  <si>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</si>
  <si>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 Non-Domestic Aggregated (related MPAN)</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</si>
  <si>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</si>
  <si>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</si>
  <si>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</si>
  <si>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</si>
  <si>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</si>
  <si>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</si>
  <si>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</si>
  <si>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</si>
  <si>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</si>
  <si>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</si>
  <si>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</si>
  <si>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</si>
  <si>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</si>
  <si>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</si>
  <si>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</si>
  <si>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HV: Unmetered Supplies</t>
  </si>
  <si>
    <t>LDNO HV: LV Generation Aggregated</t>
  </si>
  <si>
    <t>LDNO HV: LV Sub Generation Aggregated</t>
  </si>
  <si>
    <t>LDNO HV: LV Generation Site Specific</t>
  </si>
  <si>
    <t>LDNO HV: LV Sub Generation Site Specific</t>
  </si>
  <si>
    <t>LDNO HV: HV Generation Site Specific</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</si>
  <si>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</si>
  <si>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</si>
  <si>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</si>
  <si>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</si>
  <si>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</si>
  <si>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</si>
  <si>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</si>
  <si>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HVplus: Non-Domestic Aggregated (related MPAN)</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</si>
  <si>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</si>
  <si>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</si>
  <si>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</si>
  <si>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</si>
  <si>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</si>
  <si>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</si>
  <si>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</si>
  <si>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</si>
  <si>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</si>
  <si>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</si>
  <si>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</si>
  <si>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</si>
  <si>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</si>
  <si>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</si>
  <si>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</si>
  <si>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</si>
  <si>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</si>
  <si>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</si>
  <si>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</si>
  <si>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</si>
  <si>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</si>
  <si>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</si>
  <si>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</si>
  <si>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</si>
  <si>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</si>
  <si>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</si>
  <si>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</si>
  <si>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</si>
  <si>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EHV: Non-Domestic Aggregated (related MPAN)</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</si>
  <si>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</si>
  <si>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</si>
  <si>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</si>
  <si>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</si>
  <si>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</si>
  <si>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</si>
  <si>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</si>
  <si>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</si>
  <si>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</si>
  <si>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</si>
  <si>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</si>
  <si>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</si>
  <si>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</si>
  <si>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</si>
  <si>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</si>
  <si>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</si>
  <si>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</si>
  <si>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</si>
  <si>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</si>
  <si>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</si>
  <si>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</si>
  <si>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</si>
  <si>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</si>
  <si>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</si>
  <si>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</si>
  <si>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</si>
  <si>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</si>
  <si>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</si>
  <si>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132kV/EHV: Non-Domestic Aggregated (related MPAN)</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</si>
  <si>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</si>
  <si>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</si>
  <si>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</si>
  <si>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</si>
  <si>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</si>
  <si>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</si>
  <si>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</si>
  <si>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</si>
  <si>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</si>
  <si>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</si>
  <si>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</si>
  <si>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</si>
  <si>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</si>
  <si>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</si>
  <si>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</si>
  <si>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</si>
  <si>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</si>
  <si>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</si>
  <si>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</si>
  <si>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</si>
  <si>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</si>
  <si>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</si>
  <si>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</si>
  <si>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</si>
  <si>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</si>
  <si>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</si>
  <si>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</si>
  <si>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</si>
  <si>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132kV: Non-Domestic Aggregated (related MPAN)</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</si>
  <si>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</si>
  <si>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</si>
  <si>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</si>
  <si>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</si>
  <si>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</si>
  <si>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</si>
  <si>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</si>
  <si>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</si>
  <si>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</si>
  <si>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</si>
  <si>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</si>
  <si>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</si>
  <si>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</si>
  <si>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</si>
  <si>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</si>
  <si>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</si>
  <si>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</si>
  <si>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</si>
  <si>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</si>
  <si>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</si>
  <si>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</si>
  <si>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</si>
  <si>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</si>
  <si>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</si>
  <si>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</si>
  <si>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</si>
  <si>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</si>
  <si>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</si>
  <si>
    <t>LDNO 0000: Non-Domestic Aggregated (related MPAN)</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</si>
  <si>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</si>
  <si>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</si>
  <si>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</si>
  <si>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</si>
  <si>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</si>
  <si>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</si>
  <si>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</si>
  <si>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</si>
  <si>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</si>
  <si>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</si>
  <si>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</si>
  <si>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</si>
  <si>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</si>
  <si>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</si>
  <si>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</si>
  <si>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0000: Unmetered Supplies</t>
  </si>
  <si>
    <t>LDNO 0000: LV Generation Aggregated</t>
  </si>
  <si>
    <t>LDNO 0000: LV Sub Generation Aggregated</t>
  </si>
  <si>
    <t>LDNO 0000: LV Generation Site Specific</t>
  </si>
  <si>
    <t>LDNO 0000: LV Sub Generation Site Specific</t>
  </si>
  <si>
    <t>LDNO 0000: HV Generation Site Specific</t>
  </si>
  <si>
    <t/>
  </si>
  <si>
    <t>2</t>
  </si>
  <si>
    <t>4</t>
  </si>
  <si>
    <t>Monday to Friday 
(Including Bank Holidays)
March to May, &amp; September to October, Inclusive</t>
  </si>
  <si>
    <t>0, 1, 8</t>
  </si>
  <si>
    <t>0, 1 or 2</t>
  </si>
  <si>
    <t>0, 3, 4 or 5-8</t>
  </si>
  <si>
    <t>Monday to Friday 
(Including Bank Holidays) Nov to Feb Inclusive (excluding 22nd Dec to
4th Jan inclusive)</t>
  </si>
  <si>
    <t>Monday to Friday 
(Including Bank Holidays) Mar to Oct Inclusive (plus 22nd Dec to
4th Jan inclusive)</t>
  </si>
  <si>
    <t>Monday to Friday 
(Including Bank Holidays) Nov to Feb Inclusive (excluding 22nd Dec to 4th Jan inclusive)</t>
  </si>
  <si>
    <t>Monday to Friday 
(Including Bank Holidays) Mar to Oct Inclusive (plus 22nd Dec to 4th Jan inclusive)</t>
  </si>
  <si>
    <t>1, 2 or 0</t>
  </si>
  <si>
    <t>3 to 8 or 0</t>
  </si>
  <si>
    <t>Period 1</t>
  </si>
  <si>
    <t>Period 2</t>
  </si>
  <si>
    <t>Period 3</t>
  </si>
  <si>
    <t>Period 4</t>
  </si>
  <si>
    <t>Period 5</t>
  </si>
  <si>
    <t>Winter Weekday Peak</t>
  </si>
  <si>
    <t>Summer Weekday Peak</t>
  </si>
  <si>
    <t>Winter Weekday</t>
  </si>
  <si>
    <t>Other</t>
  </si>
  <si>
    <t>Night</t>
  </si>
  <si>
    <t>Monday to Friday 
November to February</t>
  </si>
  <si>
    <t>16:00 - 20:00</t>
  </si>
  <si>
    <t>07:00 - 16:00</t>
  </si>
  <si>
    <t>Monday to Friday
June to August</t>
  </si>
  <si>
    <t>07:00 - 20:00</t>
  </si>
  <si>
    <t>Monday to Friday
March</t>
  </si>
  <si>
    <t>All Year</t>
  </si>
  <si>
    <t>All Other Times</t>
  </si>
  <si>
    <t>00:00 - 07:00</t>
  </si>
  <si>
    <t>Generic demand and generation LLFs</t>
  </si>
  <si>
    <t xml:space="preserve">Metered voltage, respective periods and associated LLFCs / DUoS Tariff IDs </t>
  </si>
  <si>
    <t>Metered voltage</t>
  </si>
  <si>
    <t xml:space="preserve">Associated LLFC / DUoS Tariff ID </t>
  </si>
  <si>
    <t>Low-voltage network</t>
  </si>
  <si>
    <t>Low-voltage substation</t>
  </si>
  <si>
    <t>High-voltage network</t>
  </si>
  <si>
    <t>High-voltage substation</t>
  </si>
  <si>
    <t>33kV generic</t>
  </si>
  <si>
    <t>132kV generic</t>
  </si>
  <si>
    <t>EHV site specific LLFs</t>
  </si>
  <si>
    <t>Demand</t>
  </si>
  <si>
    <t>Site</t>
  </si>
  <si>
    <t>Site 1</t>
  </si>
  <si>
    <t>Site 2</t>
  </si>
  <si>
    <t>Site 3</t>
  </si>
  <si>
    <t>Site 4</t>
  </si>
  <si>
    <t>Site 5</t>
  </si>
  <si>
    <t>Generation</t>
  </si>
  <si>
    <t>Monday to Friday 
Mar to Oct</t>
  </si>
  <si>
    <t>07:30 – 00:30</t>
  </si>
  <si>
    <t>00:30 – 07:30</t>
  </si>
  <si>
    <t>Monday to Friday 
Nov to Feb</t>
  </si>
  <si>
    <t>16:00 – 19:00</t>
  </si>
  <si>
    <t>07:30 – 16:00
19:00 – 20:00</t>
  </si>
  <si>
    <t>20:00 – 00:30</t>
  </si>
  <si>
    <t>Monday to Friday 
March to October</t>
  </si>
  <si>
    <t>07:30 – 23:30</t>
  </si>
  <si>
    <t>23:30 – 07:30</t>
  </si>
  <si>
    <t>20:00 – 23:30</t>
  </si>
  <si>
    <t>Metered voltage, respective periods and associated LLFCs / DUoS Tariff IDs</t>
  </si>
  <si>
    <t>00:00 - 00:30
07:30 - 24:00</t>
  </si>
  <si>
    <t>00:30 - 07:30</t>
  </si>
  <si>
    <t>07:30 – 16:00</t>
  </si>
  <si>
    <t>00:00 - 00:30
19:00 - 24:00</t>
  </si>
  <si>
    <t>06:30 - 23:30</t>
  </si>
  <si>
    <t>00:00 - 06:30
23:30 - 24:00</t>
  </si>
  <si>
    <t>06:30 - 16:00</t>
  </si>
  <si>
    <t>19:00 - 23:30</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</si>
  <si>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EHV Property is modified and energised in the charging year, we may revise the EDCM charges for the modified EHV Property. </t>
  </si>
  <si>
    <t>Annex 6 - Charges for New or Amended EHV Properties</t>
  </si>
  <si>
    <t>Effective from date</t>
  </si>
  <si>
    <t>Import LLFC / DUoS Tariff ID</t>
  </si>
  <si>
    <t>Name</t>
  </si>
  <si>
    <t>Import
LLF
period 1</t>
  </si>
  <si>
    <t>Import
LLF
period 2</t>
  </si>
  <si>
    <t>Import
LLF
period 3</t>
  </si>
  <si>
    <t>Import
LLF
period 4</t>
  </si>
  <si>
    <t>Import
LLF
period 5</t>
  </si>
  <si>
    <t>Export
LLF
period 1</t>
  </si>
  <si>
    <t>Export
LLF
period 2</t>
  </si>
  <si>
    <t>Export
LLF
period 3</t>
  </si>
  <si>
    <t>Export
LLF
period 4</t>
  </si>
  <si>
    <t>Export
LLF
period 5</t>
  </si>
  <si>
    <t>Open LLFCs / DUoS Tariff IDs / LDNO unique billing identifier</t>
  </si>
  <si>
    <t>Supplier of Last Resort 
Fixed charge adder*
p/MPAN/day</t>
  </si>
  <si>
    <t>Eligible Bad Debt
Fixed charge adder**
p/MPAN/day</t>
  </si>
  <si>
    <t>*Supplier of Last Resort pass-through costs allocated to all domestic tariffs with a fixed charge (including LDNO)</t>
  </si>
  <si>
    <t>**Eligible Bad Debt pass-through costs allocated to all metered demand tariffs (including LDNO)</t>
  </si>
  <si>
    <t>Node/Zone ID</t>
  </si>
  <si>
    <t>Geographical name</t>
  </si>
  <si>
    <t>Local charge 1
£/kVA</t>
  </si>
  <si>
    <t>Remote charge 1
£/kVA</t>
  </si>
  <si>
    <t>ABBE31</t>
  </si>
  <si>
    <t>Abberton Grid 33kV</t>
  </si>
  <si>
    <t>ABBO51</t>
  </si>
  <si>
    <t>Abbots Central Primary 11kV</t>
  </si>
  <si>
    <t>ACRO51</t>
  </si>
  <si>
    <t>Acrows Primary 11kV</t>
  </si>
  <si>
    <t>ADEB51</t>
  </si>
  <si>
    <t>Addenbrookes Primary 11kV</t>
  </si>
  <si>
    <t>ADEL51</t>
  </si>
  <si>
    <t>Adelaide St Primary 11kV</t>
  </si>
  <si>
    <t>ALDR51</t>
  </si>
  <si>
    <t>Aldreth Primary 11kV</t>
  </si>
  <si>
    <t>ALDR52</t>
  </si>
  <si>
    <t>ALPI51</t>
  </si>
  <si>
    <t>Alpington Primary 11kV</t>
  </si>
  <si>
    <t>ALRE51</t>
  </si>
  <si>
    <t>Alresford Primary 11kV</t>
  </si>
  <si>
    <t>AMEP51</t>
  </si>
  <si>
    <t>Amersham Primary 11kV</t>
  </si>
  <si>
    <t>AMEP52</t>
  </si>
  <si>
    <t>AMPT51</t>
  </si>
  <si>
    <t>Ampthill Primary 11kV</t>
  </si>
  <si>
    <t>ARBY51</t>
  </si>
  <si>
    <t>Arbury Grid 11kV</t>
  </si>
  <si>
    <t>ARBY31</t>
  </si>
  <si>
    <t>Arbury Grid 33kV</t>
  </si>
  <si>
    <t>ALDA51</t>
  </si>
  <si>
    <t>Arla Dairies Primary 11kV</t>
  </si>
  <si>
    <t>ALDA52</t>
  </si>
  <si>
    <t>ATTL51</t>
  </si>
  <si>
    <t>Attleborough Primary 11kV</t>
  </si>
  <si>
    <t>AUCA31</t>
  </si>
  <si>
    <t>Austin Canons Grid 33kV</t>
  </si>
  <si>
    <t>AUCP51</t>
  </si>
  <si>
    <t>Austin Canons Primary 11kV</t>
  </si>
  <si>
    <t>AUST51</t>
  </si>
  <si>
    <t>Austin Street Primary 11kV</t>
  </si>
  <si>
    <t>AYLS51</t>
  </si>
  <si>
    <t>Aylsham Primary 11kV</t>
  </si>
  <si>
    <t>BARC51</t>
  </si>
  <si>
    <t>Barclay Way Primary 11kV</t>
  </si>
  <si>
    <t>BARE51</t>
  </si>
  <si>
    <t>Barnwell Primary 11kV</t>
  </si>
  <si>
    <t>BAST51</t>
  </si>
  <si>
    <t>Barrack St Primary 11kV</t>
  </si>
  <si>
    <t>BARR51</t>
  </si>
  <si>
    <t>Barrow Primary 11kV</t>
  </si>
  <si>
    <t>BHAM51</t>
  </si>
  <si>
    <t>Barsham Primary 11kV</t>
  </si>
  <si>
    <t>BART51</t>
  </si>
  <si>
    <t>Barton Primary 11kV</t>
  </si>
  <si>
    <t>BASG31</t>
  </si>
  <si>
    <t>Basildon Grid 33kV</t>
  </si>
  <si>
    <t>BASL51</t>
  </si>
  <si>
    <t>Basildon Local Primary 11kV</t>
  </si>
  <si>
    <t>BASS51</t>
  </si>
  <si>
    <t>Bassingbourn Primary 11kV</t>
  </si>
  <si>
    <t>BATA51</t>
  </si>
  <si>
    <t>Bata Primary 11kV</t>
  </si>
  <si>
    <t>BECC51</t>
  </si>
  <si>
    <t>Beccles Primary 11kV</t>
  </si>
  <si>
    <t>BECO51</t>
  </si>
  <si>
    <t>Becontree Primary 11kV</t>
  </si>
  <si>
    <t>BEEP51</t>
  </si>
  <si>
    <t>Bee Primary 11kV</t>
  </si>
  <si>
    <t>BEIG51</t>
  </si>
  <si>
    <t>Beighton Primary 11kV</t>
  </si>
  <si>
    <t>BLCH51</t>
  </si>
  <si>
    <t>Belchamp Grid 11kV</t>
  </si>
  <si>
    <t>BLCH31</t>
  </si>
  <si>
    <t>Belchamp Grid 33kV</t>
  </si>
  <si>
    <t>BLCH32</t>
  </si>
  <si>
    <t>BVUE51</t>
  </si>
  <si>
    <t>Bellevue Primary 11kV</t>
  </si>
  <si>
    <t>BELL51</t>
  </si>
  <si>
    <t>Bellhouse Ln Primary 11kV</t>
  </si>
  <si>
    <t>BENH51</t>
  </si>
  <si>
    <t>Benhall Primary 11kV</t>
  </si>
  <si>
    <t>BENT51</t>
  </si>
  <si>
    <t>Bentwaters Primary 11kV</t>
  </si>
  <si>
    <t>BECH51</t>
  </si>
  <si>
    <t>Berechurch Primary 11kV</t>
  </si>
  <si>
    <t>BERE51</t>
  </si>
  <si>
    <t>Beresford Av Primary 11kV</t>
  </si>
  <si>
    <t>BERK51</t>
  </si>
  <si>
    <t>Berkhamsted Primary 11kV</t>
  </si>
  <si>
    <t>BIGG51</t>
  </si>
  <si>
    <t>Biggleswade Primary 11kV</t>
  </si>
  <si>
    <t>BIGG52</t>
  </si>
  <si>
    <t>BILL51</t>
  </si>
  <si>
    <t>Billericay East Primary 11kV</t>
  </si>
  <si>
    <t>BISH31</t>
  </si>
  <si>
    <t>Bishops Stortford Grid 33kV</t>
  </si>
  <si>
    <t>BOIS51</t>
  </si>
  <si>
    <t>Bois Ln Primary 11kV</t>
  </si>
  <si>
    <t>BOUN51</t>
  </si>
  <si>
    <t>Boundary Park Primary 11kV</t>
  </si>
  <si>
    <t>BOUR51</t>
  </si>
  <si>
    <t>Bourn Primary 11kV</t>
  </si>
  <si>
    <t>BOXT51</t>
  </si>
  <si>
    <t>Boxted Primary 11kV</t>
  </si>
  <si>
    <t>BOXT52</t>
  </si>
  <si>
    <t>BRAD51</t>
  </si>
  <si>
    <t>Bradwell Primary 11kV</t>
  </si>
  <si>
    <t>BDEP51</t>
  </si>
  <si>
    <t>Braintree Depot Primary 11kV</t>
  </si>
  <si>
    <t>BDEP52</t>
  </si>
  <si>
    <t>BRAI31</t>
  </si>
  <si>
    <t>Braintree Local 33kV</t>
  </si>
  <si>
    <t>BICK51</t>
  </si>
  <si>
    <t>Braiswick Primary 11kV</t>
  </si>
  <si>
    <t>BRAN51</t>
  </si>
  <si>
    <t>Brandon Primary 11kV</t>
  </si>
  <si>
    <t>BTHM51</t>
  </si>
  <si>
    <t>Brantham Primary 11kV</t>
  </si>
  <si>
    <t>BREN51</t>
  </si>
  <si>
    <t>Brentwood Primary 11kV</t>
  </si>
  <si>
    <t>BRIM11</t>
  </si>
  <si>
    <t>Brimsdown Grid 132kV</t>
  </si>
  <si>
    <t>BRNO31</t>
  </si>
  <si>
    <t>Brimsdown North Grid 33kV</t>
  </si>
  <si>
    <t>BRSO51</t>
  </si>
  <si>
    <t>Brimsdown South Grid 11kV</t>
  </si>
  <si>
    <t>BRSO52</t>
  </si>
  <si>
    <t>BRIN51</t>
  </si>
  <si>
    <t>Brington Primary 11kV</t>
  </si>
  <si>
    <t>BRCK51</t>
  </si>
  <si>
    <t>Brockenhurst Primary 11kV</t>
  </si>
  <si>
    <t>BROG51</t>
  </si>
  <si>
    <t>Brogborough Primary 11kV</t>
  </si>
  <si>
    <t>BROX51</t>
  </si>
  <si>
    <t>Broxbourne Primary 11kV</t>
  </si>
  <si>
    <t>BRUC51</t>
  </si>
  <si>
    <t>Bruce Gv Primary 11kV</t>
  </si>
  <si>
    <t>BUCK51</t>
  </si>
  <si>
    <t>Buckingham Rd Primary 11kV</t>
  </si>
  <si>
    <t>BUNG51</t>
  </si>
  <si>
    <t>Bungay Primary 11kV</t>
  </si>
  <si>
    <t>BURN51</t>
  </si>
  <si>
    <t>Burnham Primary 11kV</t>
  </si>
  <si>
    <t>BTHO51</t>
  </si>
  <si>
    <t>Burnham Thorpe Primary 11kV</t>
  </si>
  <si>
    <t>BURL31</t>
  </si>
  <si>
    <t>Burwell Local Grid 33kV</t>
  </si>
  <si>
    <t>BURW51</t>
  </si>
  <si>
    <t>Burwell Primary 11kV</t>
  </si>
  <si>
    <t>BURG51</t>
  </si>
  <si>
    <t>Bury Grid 11kV</t>
  </si>
  <si>
    <t>BURG31</t>
  </si>
  <si>
    <t>Bury Grid 33kV</t>
  </si>
  <si>
    <t>BCAM51</t>
  </si>
  <si>
    <t>Bury Primary 11kV</t>
  </si>
  <si>
    <t>BUST51</t>
  </si>
  <si>
    <t>Bury St Primary 11kV</t>
  </si>
  <si>
    <t>BUSY51</t>
  </si>
  <si>
    <t>Bushey Mill Grid 11kV</t>
  </si>
  <si>
    <t>BUSY31</t>
  </si>
  <si>
    <t>Bushey Mill Grid 33kV</t>
  </si>
  <si>
    <t>CADD51</t>
  </si>
  <si>
    <t>Caddington Primary 11kV</t>
  </si>
  <si>
    <t>CAIS51</t>
  </si>
  <si>
    <t>Caister Primary 11kV</t>
  </si>
  <si>
    <t>CANV51</t>
  </si>
  <si>
    <t>Canvey Primary 11kV</t>
  </si>
  <si>
    <t>CAPB51</t>
  </si>
  <si>
    <t>Capability Green Primary 11kV</t>
  </si>
  <si>
    <t>CELL31</t>
  </si>
  <si>
    <t>Cell Barnes Grid 33kV</t>
  </si>
  <si>
    <t>CELP51</t>
  </si>
  <si>
    <t>Cell Barnes Primary 11kV</t>
  </si>
  <si>
    <t>CEDM51</t>
  </si>
  <si>
    <t>Central Edmonton Primary 11kV</t>
  </si>
  <si>
    <t>CHAR51</t>
  </si>
  <si>
    <t>Central Harpenden Primary 11kV</t>
  </si>
  <si>
    <t>CPOT51</t>
  </si>
  <si>
    <t>Central Potters Bar Primary 11kV</t>
  </si>
  <si>
    <t>CTOT51</t>
  </si>
  <si>
    <t>Central Tottenham Primary 11kV</t>
  </si>
  <si>
    <t>CWEL51</t>
  </si>
  <si>
    <t>Central Welwyn Primary 11kV</t>
  </si>
  <si>
    <t>CWEM51</t>
  </si>
  <si>
    <t>Central Wembley Primary 11kV</t>
  </si>
  <si>
    <t>CHAL51</t>
  </si>
  <si>
    <t>Chalvedon Primary 11kV</t>
  </si>
  <si>
    <t>CHAN51</t>
  </si>
  <si>
    <t>Chantry Ln Primary 11kV</t>
  </si>
  <si>
    <t>CHAS51</t>
  </si>
  <si>
    <t>Chase Cross Primary 11kV</t>
  </si>
  <si>
    <t>CHAT51</t>
  </si>
  <si>
    <t>Chatteris Primary 11kV</t>
  </si>
  <si>
    <t>CHAU51</t>
  </si>
  <si>
    <t>Chaul End Primary 11kV</t>
  </si>
  <si>
    <t>CHAU52</t>
  </si>
  <si>
    <t>CHED51</t>
  </si>
  <si>
    <t>Cheddington Primary 11kV</t>
  </si>
  <si>
    <t>CHLE31</t>
  </si>
  <si>
    <t>Chelmsford East Grid 33kV</t>
  </si>
  <si>
    <t>CHEL51</t>
  </si>
  <si>
    <t>Chelmsford East Local 11kV</t>
  </si>
  <si>
    <t>CHNG51</t>
  </si>
  <si>
    <t>Chelmsford North Grid 11kV</t>
  </si>
  <si>
    <t>CHEN51</t>
  </si>
  <si>
    <t>Chequers Primary 11kV</t>
  </si>
  <si>
    <t>CHGN51</t>
  </si>
  <si>
    <t>Cherry Grn Primary 11kV</t>
  </si>
  <si>
    <t>CHTR51</t>
  </si>
  <si>
    <t>Cherry Tree Primary 11kV</t>
  </si>
  <si>
    <t>CHIN51</t>
  </si>
  <si>
    <t>Chinnor Primary 11kV</t>
  </si>
  <si>
    <t>CHIS51</t>
  </si>
  <si>
    <t>Chisbon Heath Primary 11kV</t>
  </si>
  <si>
    <t>CHUR51</t>
  </si>
  <si>
    <t>Church End Primary 11kV</t>
  </si>
  <si>
    <t>CLAC51</t>
  </si>
  <si>
    <t>Clacton 11kV</t>
  </si>
  <si>
    <t>CLTN31</t>
  </si>
  <si>
    <t>Clacton Grid 33kV</t>
  </si>
  <si>
    <t>CLAY51</t>
  </si>
  <si>
    <t>Claydon Cement Primary 11kV</t>
  </si>
  <si>
    <t>CLQU31</t>
  </si>
  <si>
    <t>Cliff Quay Grid 33kV</t>
  </si>
  <si>
    <t>COCK51</t>
  </si>
  <si>
    <t>Cockfosters Primary 11kV</t>
  </si>
  <si>
    <t>COGG51</t>
  </si>
  <si>
    <t>Coggeshall Primary 11kV</t>
  </si>
  <si>
    <t>COLC51</t>
  </si>
  <si>
    <t>Colchester Grid 11kV</t>
  </si>
  <si>
    <t>COLC31</t>
  </si>
  <si>
    <t>Colchester Grid 33kV</t>
  </si>
  <si>
    <t>CDBR51</t>
  </si>
  <si>
    <t>Coldharbour Farm 11kV</t>
  </si>
  <si>
    <t>COLI51</t>
  </si>
  <si>
    <t>Colindale Grid 11kV</t>
  </si>
  <si>
    <t>COLI52</t>
  </si>
  <si>
    <t>CORN51</t>
  </si>
  <si>
    <t>Cornard Primary 11kV</t>
  </si>
  <si>
    <t>CORY31</t>
  </si>
  <si>
    <t>Coryton Grid 33kV</t>
  </si>
  <si>
    <t>COTT51</t>
  </si>
  <si>
    <t>Cotton Primary 11kV</t>
  </si>
  <si>
    <t>COXF51</t>
  </si>
  <si>
    <t>Coxford Primary 11kV</t>
  </si>
  <si>
    <t>CRAN51</t>
  </si>
  <si>
    <t>Cranham Primary 11kV</t>
  </si>
  <si>
    <t>CRGN71</t>
  </si>
  <si>
    <t>Cranley Gdns Primary 6.6kV</t>
  </si>
  <si>
    <t>CRIN51</t>
  </si>
  <si>
    <t>Cringleford Primary 11kV</t>
  </si>
  <si>
    <t>CROM51</t>
  </si>
  <si>
    <t>Cromer Primary 11kV</t>
  </si>
  <si>
    <t>CROE71</t>
  </si>
  <si>
    <t>Crouch End Primary 6.6kV</t>
  </si>
  <si>
    <t>CROW31</t>
  </si>
  <si>
    <t>Crowlands Grid 33kV</t>
  </si>
  <si>
    <t>CROY51</t>
  </si>
  <si>
    <t>Croydon Primary 11kV</t>
  </si>
  <si>
    <t>CUFF51</t>
  </si>
  <si>
    <t>Cuffley Primary 11kV</t>
  </si>
  <si>
    <t>DANB51</t>
  </si>
  <si>
    <t>Danbury Primary 11kV</t>
  </si>
  <si>
    <t>DEBE51</t>
  </si>
  <si>
    <t>Debenham Primary 11kV</t>
  </si>
  <si>
    <t>DSSS51</t>
  </si>
  <si>
    <t>Diss Grid 11kV</t>
  </si>
  <si>
    <t>DSSS31</t>
  </si>
  <si>
    <t>Diss Grid 33kV</t>
  </si>
  <si>
    <t>DOCK51</t>
  </si>
  <si>
    <t>Dock Rd Primary 11kV</t>
  </si>
  <si>
    <t>DOVE51</t>
  </si>
  <si>
    <t>Dovercourt Primary 11kV</t>
  </si>
  <si>
    <t>DOWN51</t>
  </si>
  <si>
    <t>Downham Market Primary 11kV</t>
  </si>
  <si>
    <t>DRIN51</t>
  </si>
  <si>
    <t>Drinkstone Primary 11kV</t>
  </si>
  <si>
    <t>DUNM51</t>
  </si>
  <si>
    <t>Dunmow Primary 11kV</t>
  </si>
  <si>
    <t>DUNS51</t>
  </si>
  <si>
    <t>Dunstable Primary 11kV</t>
  </si>
  <si>
    <t>DURH51</t>
  </si>
  <si>
    <t>Durham Rd Primary 11kV</t>
  </si>
  <si>
    <t>EARL31</t>
  </si>
  <si>
    <t>Earlham Grid 33kV</t>
  </si>
  <si>
    <t>EARL51</t>
  </si>
  <si>
    <t>Earlham Grid Local 11kV</t>
  </si>
  <si>
    <t>EARB51</t>
  </si>
  <si>
    <t>Earlham Grid Local B 11kV</t>
  </si>
  <si>
    <t>EARW51</t>
  </si>
  <si>
    <t>Earlham West Primary 11kV</t>
  </si>
  <si>
    <t>EBAR51</t>
  </si>
  <si>
    <t>East Barnet Primary 11kV</t>
  </si>
  <si>
    <t>EASB51</t>
  </si>
  <si>
    <t>East Bay Primary 11kV</t>
  </si>
  <si>
    <t>EDER51</t>
  </si>
  <si>
    <t>East Dereham Primary 11kV</t>
  </si>
  <si>
    <t>EENF51</t>
  </si>
  <si>
    <t>East Enfield Primary 11kV</t>
  </si>
  <si>
    <t>EFNP51</t>
  </si>
  <si>
    <t>East Finchley Primary 11kV</t>
  </si>
  <si>
    <t>EHAR51</t>
  </si>
  <si>
    <t>East Harpenden Primary 11kV</t>
  </si>
  <si>
    <t>EHER51</t>
  </si>
  <si>
    <t>East Hertford Primary 11kV</t>
  </si>
  <si>
    <t>ELET51</t>
  </si>
  <si>
    <t>East Letchworth Primary 11kV</t>
  </si>
  <si>
    <t>ESTE51</t>
  </si>
  <si>
    <t>East Stevenage Primary 11kV</t>
  </si>
  <si>
    <t>EASC51</t>
  </si>
  <si>
    <t>Eastcote Primary 11kV</t>
  </si>
  <si>
    <t>EDIS51</t>
  </si>
  <si>
    <t>Edison Rd Grid 11kV</t>
  </si>
  <si>
    <t>EDIS52</t>
  </si>
  <si>
    <t>EGME51</t>
  </si>
  <si>
    <t>Egmere Primary 11kV</t>
  </si>
  <si>
    <t>ELMP51</t>
  </si>
  <si>
    <t>Elm Park Primary 11kV</t>
  </si>
  <si>
    <t>ELMS51</t>
  </si>
  <si>
    <t>Elmswell Primary 11kV</t>
  </si>
  <si>
    <t>ELEE51</t>
  </si>
  <si>
    <t>Elstree Primary 11kV</t>
  </si>
  <si>
    <t>ELEE52</t>
  </si>
  <si>
    <t>ELYP51</t>
  </si>
  <si>
    <t>Ely Primary 11kV</t>
  </si>
  <si>
    <t>BRMI81</t>
  </si>
  <si>
    <t>EPN 0001</t>
  </si>
  <si>
    <t>BRMI82</t>
  </si>
  <si>
    <t>SUTT31</t>
  </si>
  <si>
    <t>EPN 0002</t>
  </si>
  <si>
    <t>CASF31</t>
  </si>
  <si>
    <t>EPN 0003</t>
  </si>
  <si>
    <t>WASW31</t>
  </si>
  <si>
    <t>EPN 0004</t>
  </si>
  <si>
    <t>SBSF31</t>
  </si>
  <si>
    <t>EPN 0006</t>
  </si>
  <si>
    <t>WLSF31</t>
  </si>
  <si>
    <t>EPN 0007</t>
  </si>
  <si>
    <t>WAWF31</t>
  </si>
  <si>
    <t>EPN 0008</t>
  </si>
  <si>
    <t>BTPR51</t>
  </si>
  <si>
    <t>EPN 0009</t>
  </si>
  <si>
    <t>BRCR81</t>
  </si>
  <si>
    <t>EPN 0010</t>
  </si>
  <si>
    <t>BRCR82</t>
  </si>
  <si>
    <t>KIGO51</t>
  </si>
  <si>
    <t>EPN 0011</t>
  </si>
  <si>
    <t>FBPR51</t>
  </si>
  <si>
    <t>EPN 0012</t>
  </si>
  <si>
    <t>FBPR52</t>
  </si>
  <si>
    <t>FBPR53</t>
  </si>
  <si>
    <t>FSPR51</t>
  </si>
  <si>
    <t>EPN 0013</t>
  </si>
  <si>
    <t>BRSP81</t>
  </si>
  <si>
    <t>EPN 0015</t>
  </si>
  <si>
    <t>BRSP82</t>
  </si>
  <si>
    <t>DRAP31</t>
  </si>
  <si>
    <t>EPN 0016</t>
  </si>
  <si>
    <t>BRMN81</t>
  </si>
  <si>
    <t>EPN 0017</t>
  </si>
  <si>
    <t>BRHY81</t>
  </si>
  <si>
    <t>EPN 0018</t>
  </si>
  <si>
    <t>BRHY82</t>
  </si>
  <si>
    <t>GUNW31</t>
  </si>
  <si>
    <t>EPN 0019</t>
  </si>
  <si>
    <t>SEFW31</t>
  </si>
  <si>
    <t>EPN 0020</t>
  </si>
  <si>
    <t>BRSM81</t>
  </si>
  <si>
    <t>EPN 0021</t>
  </si>
  <si>
    <t>BSBU51</t>
  </si>
  <si>
    <t>EPN 0022</t>
  </si>
  <si>
    <t>LSGE31</t>
  </si>
  <si>
    <t>EPN 0023</t>
  </si>
  <si>
    <t>CDSM31</t>
  </si>
  <si>
    <t>EPN 0024</t>
  </si>
  <si>
    <t>RESF31</t>
  </si>
  <si>
    <t>EPN 0025</t>
  </si>
  <si>
    <t>GLEN31</t>
  </si>
  <si>
    <t>EPN 0026</t>
  </si>
  <si>
    <t>EHFG31</t>
  </si>
  <si>
    <t>EPN 0027</t>
  </si>
  <si>
    <t>GUNS31</t>
  </si>
  <si>
    <t>EPN 0028</t>
  </si>
  <si>
    <t>EESP31</t>
  </si>
  <si>
    <t>EPN 0029</t>
  </si>
  <si>
    <t>THPW31</t>
  </si>
  <si>
    <t>EPN 0030</t>
  </si>
  <si>
    <t>EYEP31</t>
  </si>
  <si>
    <t>EPN 0031</t>
  </si>
  <si>
    <t>TWFA31</t>
  </si>
  <si>
    <t>EPN 0032</t>
  </si>
  <si>
    <t>SHSF31</t>
  </si>
  <si>
    <t>EPN 0033</t>
  </si>
  <si>
    <t>DAIR31</t>
  </si>
  <si>
    <t>EPN 0034</t>
  </si>
  <si>
    <t>BAYF31</t>
  </si>
  <si>
    <t>EPN 0035</t>
  </si>
  <si>
    <t>WALT52</t>
  </si>
  <si>
    <t>EPN 0037</t>
  </si>
  <si>
    <t>BRLB81</t>
  </si>
  <si>
    <t>EPN 0038</t>
  </si>
  <si>
    <t>BRLB82</t>
  </si>
  <si>
    <t>UASF31</t>
  </si>
  <si>
    <t>EPN 0039</t>
  </si>
  <si>
    <t>DOUB31</t>
  </si>
  <si>
    <t>EPN 0040</t>
  </si>
  <si>
    <t>CFGA31</t>
  </si>
  <si>
    <t>EPN 0041</t>
  </si>
  <si>
    <t>BERR71</t>
  </si>
  <si>
    <t>EPN 0043</t>
  </si>
  <si>
    <t>BERR72</t>
  </si>
  <si>
    <t>RAEG31</t>
  </si>
  <si>
    <t>EPN 0044</t>
  </si>
  <si>
    <t>ARAG51</t>
  </si>
  <si>
    <t>EPN 0045</t>
  </si>
  <si>
    <t>BRGP81</t>
  </si>
  <si>
    <t>EPN 0046</t>
  </si>
  <si>
    <t>FINC51</t>
  </si>
  <si>
    <t>EPN 0047</t>
  </si>
  <si>
    <t>GYPS11</t>
  </si>
  <si>
    <t>EPN 0048</t>
  </si>
  <si>
    <t>BRNW81</t>
  </si>
  <si>
    <t>EPN 0049</t>
  </si>
  <si>
    <t>LSEP31</t>
  </si>
  <si>
    <t>EPN 0050</t>
  </si>
  <si>
    <t>LSEP32</t>
  </si>
  <si>
    <t>HAPV31</t>
  </si>
  <si>
    <t>EPN 0051</t>
  </si>
  <si>
    <t>SHER11</t>
  </si>
  <si>
    <t>EPN 0052</t>
  </si>
  <si>
    <t>SHER12</t>
  </si>
  <si>
    <t>EBEC31</t>
  </si>
  <si>
    <t>EPN 0053</t>
  </si>
  <si>
    <t>NORF31</t>
  </si>
  <si>
    <t>EPN 0054</t>
  </si>
  <si>
    <t>WAIR31</t>
  </si>
  <si>
    <t>EPN 0055</t>
  </si>
  <si>
    <t>ELLO31</t>
  </si>
  <si>
    <t>EPN 0056</t>
  </si>
  <si>
    <t>SCSF31</t>
  </si>
  <si>
    <t>EPN 0057</t>
  </si>
  <si>
    <t>NOVA31</t>
  </si>
  <si>
    <t>EPN 0058</t>
  </si>
  <si>
    <t>BRUG81</t>
  </si>
  <si>
    <t>EPN 0059</t>
  </si>
  <si>
    <t>COOP31</t>
  </si>
  <si>
    <t>EPN 0060</t>
  </si>
  <si>
    <t>SPRI31</t>
  </si>
  <si>
    <t>EPN 0061</t>
  </si>
  <si>
    <t>HYDE31</t>
  </si>
  <si>
    <t>EPN 0062</t>
  </si>
  <si>
    <t>WIXO91</t>
  </si>
  <si>
    <t>EPN 0063</t>
  </si>
  <si>
    <t>WIXO92</t>
  </si>
  <si>
    <t>STRA31</t>
  </si>
  <si>
    <t>EPN 0064</t>
  </si>
  <si>
    <t>BRRY81</t>
  </si>
  <si>
    <t>EPN 0065</t>
  </si>
  <si>
    <t>BRRY82</t>
  </si>
  <si>
    <t>BRSC81</t>
  </si>
  <si>
    <t>EPN 0066</t>
  </si>
  <si>
    <t>BRSC82</t>
  </si>
  <si>
    <t>HIFL31</t>
  </si>
  <si>
    <t>EPN 0067</t>
  </si>
  <si>
    <t>FTPR51</t>
  </si>
  <si>
    <t>EPN 0068</t>
  </si>
  <si>
    <t>FTPR52</t>
  </si>
  <si>
    <t>IMPN51</t>
  </si>
  <si>
    <t>EPN 0069</t>
  </si>
  <si>
    <t>IMPS51</t>
  </si>
  <si>
    <t>EPN 0070</t>
  </si>
  <si>
    <t>BRWF31</t>
  </si>
  <si>
    <t>EPN 0071</t>
  </si>
  <si>
    <t>MIDD31</t>
  </si>
  <si>
    <t>EPN 0072</t>
  </si>
  <si>
    <t>AWRE51</t>
  </si>
  <si>
    <t>EPN 0073</t>
  </si>
  <si>
    <t>BRRH81</t>
  </si>
  <si>
    <t>EPN 0074</t>
  </si>
  <si>
    <t>BRRH82</t>
  </si>
  <si>
    <t>WELW81</t>
  </si>
  <si>
    <t>EPN 0075</t>
  </si>
  <si>
    <t>WELW82</t>
  </si>
  <si>
    <t>BLCU52</t>
  </si>
  <si>
    <t>EPN 0076</t>
  </si>
  <si>
    <t>BLCU53</t>
  </si>
  <si>
    <t>MERD51</t>
  </si>
  <si>
    <t>EPN 0077</t>
  </si>
  <si>
    <t>MUN151</t>
  </si>
  <si>
    <t>EPN 0078</t>
  </si>
  <si>
    <t>MUN251</t>
  </si>
  <si>
    <t>EPN 0079</t>
  </si>
  <si>
    <t>VALU71</t>
  </si>
  <si>
    <t>EPN 0081</t>
  </si>
  <si>
    <t>VALU72</t>
  </si>
  <si>
    <t>HATY71</t>
  </si>
  <si>
    <t>EPN 0082</t>
  </si>
  <si>
    <t>SMPS31</t>
  </si>
  <si>
    <t>EPN 0083</t>
  </si>
  <si>
    <t>BROP31</t>
  </si>
  <si>
    <t>EPN 0084</t>
  </si>
  <si>
    <t>BROP32</t>
  </si>
  <si>
    <t>LEEM51</t>
  </si>
  <si>
    <t>EPN 0085</t>
  </si>
  <si>
    <t>PLAP31</t>
  </si>
  <si>
    <t>EPN 0086</t>
  </si>
  <si>
    <t>PTGN31</t>
  </si>
  <si>
    <t>EPN 0088</t>
  </si>
  <si>
    <t>UKPI91</t>
  </si>
  <si>
    <t>EPN 0089</t>
  </si>
  <si>
    <t>UKPI92</t>
  </si>
  <si>
    <t>MUCK31</t>
  </si>
  <si>
    <t>EPN 0090</t>
  </si>
  <si>
    <t>SHEL31</t>
  </si>
  <si>
    <t>EPN 0091</t>
  </si>
  <si>
    <t>LGMI31</t>
  </si>
  <si>
    <t>EPN 0092</t>
  </si>
  <si>
    <t>LGMI32</t>
  </si>
  <si>
    <t>BRBA81</t>
  </si>
  <si>
    <t>EPN 0093</t>
  </si>
  <si>
    <t>BRBA82</t>
  </si>
  <si>
    <t>NUML81</t>
  </si>
  <si>
    <t>EPN 0094</t>
  </si>
  <si>
    <t>NUML82</t>
  </si>
  <si>
    <t>MANR51</t>
  </si>
  <si>
    <t>EPN 0095</t>
  </si>
  <si>
    <t>BRWG81</t>
  </si>
  <si>
    <t>EPN 0096</t>
  </si>
  <si>
    <t>BRFP81</t>
  </si>
  <si>
    <t>EPN 0097</t>
  </si>
  <si>
    <t>DEEP51</t>
  </si>
  <si>
    <t>EPN 0098</t>
  </si>
  <si>
    <t>DEEP52</t>
  </si>
  <si>
    <t>BRBR81</t>
  </si>
  <si>
    <t>EPN 0099</t>
  </si>
  <si>
    <t>PAMP81</t>
  </si>
  <si>
    <t>EPN 0100</t>
  </si>
  <si>
    <t>KLPS11</t>
  </si>
  <si>
    <t>EPN 0101</t>
  </si>
  <si>
    <t>PPST11</t>
  </si>
  <si>
    <t>EPN 0102</t>
  </si>
  <si>
    <t>BRNE81</t>
  </si>
  <si>
    <t>EPN 0103</t>
  </si>
  <si>
    <t>GLAS31</t>
  </si>
  <si>
    <t>EPN 0105</t>
  </si>
  <si>
    <t>REDT31</t>
  </si>
  <si>
    <t>EPN 0106</t>
  </si>
  <si>
    <t>EGAS31</t>
  </si>
  <si>
    <t>EPN 0107</t>
  </si>
  <si>
    <t>LESF31</t>
  </si>
  <si>
    <t>EPN 0108</t>
  </si>
  <si>
    <t>FSFM31</t>
  </si>
  <si>
    <t>EPN 0109</t>
  </si>
  <si>
    <t>NPWF31</t>
  </si>
  <si>
    <t>EPN 0110</t>
  </si>
  <si>
    <t>WISS31</t>
  </si>
  <si>
    <t>EPN 0111</t>
  </si>
  <si>
    <t>MSFS31</t>
  </si>
  <si>
    <t>EPN 0112</t>
  </si>
  <si>
    <t>BRKL81</t>
  </si>
  <si>
    <t>EPN 0113</t>
  </si>
  <si>
    <t>STAG31</t>
  </si>
  <si>
    <t>EPN 0115</t>
  </si>
  <si>
    <t>RANW31</t>
  </si>
  <si>
    <t>EPN 0116</t>
  </si>
  <si>
    <t>TUSF31</t>
  </si>
  <si>
    <t>EPN 0117</t>
  </si>
  <si>
    <t>GLAM31</t>
  </si>
  <si>
    <t>EPN 0118</t>
  </si>
  <si>
    <t>WTMI31</t>
  </si>
  <si>
    <t>EPN 0119</t>
  </si>
  <si>
    <t>COLD31</t>
  </si>
  <si>
    <t>EPN 0120</t>
  </si>
  <si>
    <t>BRSF81</t>
  </si>
  <si>
    <t>EPN 0121</t>
  </si>
  <si>
    <t>BRSF82</t>
  </si>
  <si>
    <t>RAGN31</t>
  </si>
  <si>
    <t>EPN 0122</t>
  </si>
  <si>
    <t>ASHR51</t>
  </si>
  <si>
    <t>EPN 0123</t>
  </si>
  <si>
    <t>DAIL31</t>
  </si>
  <si>
    <t>EPN 0124</t>
  </si>
  <si>
    <t>ICGL91</t>
  </si>
  <si>
    <t>EPN 0125</t>
  </si>
  <si>
    <t>WISC51</t>
  </si>
  <si>
    <t>EPN 0126</t>
  </si>
  <si>
    <t>BIGL31</t>
  </si>
  <si>
    <t>EPN 0127</t>
  </si>
  <si>
    <t>PAHA31</t>
  </si>
  <si>
    <t>EPN 0128</t>
  </si>
  <si>
    <t>FWSF31</t>
  </si>
  <si>
    <t>EPN 0129</t>
  </si>
  <si>
    <t>BLUE31</t>
  </si>
  <si>
    <t>EPN 0130</t>
  </si>
  <si>
    <t>REDW31</t>
  </si>
  <si>
    <t>EPN 0131</t>
  </si>
  <si>
    <t>QURF31</t>
  </si>
  <si>
    <t>EPN 0132</t>
  </si>
  <si>
    <t>WISB31</t>
  </si>
  <si>
    <t>EPN 0133</t>
  </si>
  <si>
    <t>BHSF31</t>
  </si>
  <si>
    <t>EPN 0134</t>
  </si>
  <si>
    <t>BASB31</t>
  </si>
  <si>
    <t>EPN 0135</t>
  </si>
  <si>
    <t>WOOL31</t>
  </si>
  <si>
    <t>EPN 0136</t>
  </si>
  <si>
    <t>HOBS31</t>
  </si>
  <si>
    <t>EPN 0137</t>
  </si>
  <si>
    <t>FESF31</t>
  </si>
  <si>
    <t>EPN 0138</t>
  </si>
  <si>
    <t>GESF31</t>
  </si>
  <si>
    <t>EPN 0139</t>
  </si>
  <si>
    <t>BOAR31</t>
  </si>
  <si>
    <t>EPN 0140</t>
  </si>
  <si>
    <t>BLPV31</t>
  </si>
  <si>
    <t>EPN 0141</t>
  </si>
  <si>
    <t>JALW31</t>
  </si>
  <si>
    <t>EPN 0142</t>
  </si>
  <si>
    <t>LASF31</t>
  </si>
  <si>
    <t>EPN 0143</t>
  </si>
  <si>
    <t>LGSF31</t>
  </si>
  <si>
    <t>EPN 0144</t>
  </si>
  <si>
    <t>OSYT31</t>
  </si>
  <si>
    <t>EPN 0145</t>
  </si>
  <si>
    <t>BXSF31</t>
  </si>
  <si>
    <t>EPN 0146</t>
  </si>
  <si>
    <t>HISF31</t>
  </si>
  <si>
    <t>EPN 0147</t>
  </si>
  <si>
    <t>WHSF31</t>
  </si>
  <si>
    <t>EPN 0148</t>
  </si>
  <si>
    <t>AVEN31</t>
  </si>
  <si>
    <t>EPN 0149</t>
  </si>
  <si>
    <t>WSFS31</t>
  </si>
  <si>
    <t>EPN 0150</t>
  </si>
  <si>
    <t>CRSF31</t>
  </si>
  <si>
    <t>EPN 0151</t>
  </si>
  <si>
    <t>OAIR31</t>
  </si>
  <si>
    <t>EPN 0152</t>
  </si>
  <si>
    <t>SCOW31</t>
  </si>
  <si>
    <t>EPN 0153</t>
  </si>
  <si>
    <t>KEFA31</t>
  </si>
  <si>
    <t>EPN 0154</t>
  </si>
  <si>
    <t>WERA31</t>
  </si>
  <si>
    <t>EPN 0155</t>
  </si>
  <si>
    <t>ACSF31</t>
  </si>
  <si>
    <t>EPN 0156</t>
  </si>
  <si>
    <t>FOSF31</t>
  </si>
  <si>
    <t>EPN 0157</t>
  </si>
  <si>
    <t>MFES31</t>
  </si>
  <si>
    <t>EPN 0158</t>
  </si>
  <si>
    <t>GWSF31</t>
  </si>
  <si>
    <t>EPN 0159</t>
  </si>
  <si>
    <t>RAWF31</t>
  </si>
  <si>
    <t>EPN 0160</t>
  </si>
  <si>
    <t>RAFC31</t>
  </si>
  <si>
    <t>EPN 0161</t>
  </si>
  <si>
    <t>BUHS31</t>
  </si>
  <si>
    <t>EPN 0162</t>
  </si>
  <si>
    <t>LISG31</t>
  </si>
  <si>
    <t>EPN 0163</t>
  </si>
  <si>
    <t>AISF31</t>
  </si>
  <si>
    <t>EPN 0164</t>
  </si>
  <si>
    <t>EXSF31</t>
  </si>
  <si>
    <t>EPN 0165</t>
  </si>
  <si>
    <t>UHWF31</t>
  </si>
  <si>
    <t>EPN 0166</t>
  </si>
  <si>
    <t>GTFR31</t>
  </si>
  <si>
    <t>EPN 0167</t>
  </si>
  <si>
    <t>HASF31</t>
  </si>
  <si>
    <t>EPN 0168</t>
  </si>
  <si>
    <t>GSBF31</t>
  </si>
  <si>
    <t>EPN 0169</t>
  </si>
  <si>
    <t>BNFS31</t>
  </si>
  <si>
    <t>EPN 0170</t>
  </si>
  <si>
    <t>MFSP31</t>
  </si>
  <si>
    <t>EPN 0171</t>
  </si>
  <si>
    <t>TLSF31</t>
  </si>
  <si>
    <t>EPN 0172</t>
  </si>
  <si>
    <t>PLSF31</t>
  </si>
  <si>
    <t>EPN 0173</t>
  </si>
  <si>
    <t>STHS31</t>
  </si>
  <si>
    <t>EPN 0174</t>
  </si>
  <si>
    <t>RYSF31</t>
  </si>
  <si>
    <t>EPN 0175</t>
  </si>
  <si>
    <t>CHUS31</t>
  </si>
  <si>
    <t>EPN 0176</t>
  </si>
  <si>
    <t>CHWF31</t>
  </si>
  <si>
    <t>EPN 0177</t>
  </si>
  <si>
    <t>BRDG31</t>
  </si>
  <si>
    <t>EPN 0178</t>
  </si>
  <si>
    <t>GFWS31</t>
  </si>
  <si>
    <t>EPN 0179</t>
  </si>
  <si>
    <t>ASPA31</t>
  </si>
  <si>
    <t>EPN 0180</t>
  </si>
  <si>
    <t>ASPB31</t>
  </si>
  <si>
    <t>EPN 0181</t>
  </si>
  <si>
    <t>WRDC31</t>
  </si>
  <si>
    <t>EPN 0182</t>
  </si>
  <si>
    <t>LEPK31</t>
  </si>
  <si>
    <t>EPN 0183</t>
  </si>
  <si>
    <t>BUNH31</t>
  </si>
  <si>
    <t>EPN 0184</t>
  </si>
  <si>
    <t>CMNG31</t>
  </si>
  <si>
    <t>EPN 0185</t>
  </si>
  <si>
    <t>OULT31</t>
  </si>
  <si>
    <t>EPN 0186</t>
  </si>
  <si>
    <t>ROOK31</t>
  </si>
  <si>
    <t>EPN 0187</t>
  </si>
  <si>
    <t>TROW31</t>
  </si>
  <si>
    <t>EPN 0188</t>
  </si>
  <si>
    <t>OWSF31</t>
  </si>
  <si>
    <t>EPN 0189</t>
  </si>
  <si>
    <t>VINE31</t>
  </si>
  <si>
    <t>EPN 0190</t>
  </si>
  <si>
    <t>ROSE31</t>
  </si>
  <si>
    <t>EPN 0191</t>
  </si>
  <si>
    <t>CRST31</t>
  </si>
  <si>
    <t>EPN 0192</t>
  </si>
  <si>
    <t>SCMO31</t>
  </si>
  <si>
    <t>EPN 0193</t>
  </si>
  <si>
    <t>ARDL31</t>
  </si>
  <si>
    <t>EPN 0194</t>
  </si>
  <si>
    <t>TOGM31</t>
  </si>
  <si>
    <t>EPN 0195</t>
  </si>
  <si>
    <t>DRMD31</t>
  </si>
  <si>
    <t>EPN 0196</t>
  </si>
  <si>
    <t>HNSM31</t>
  </si>
  <si>
    <t>EPN 0197</t>
  </si>
  <si>
    <t>BRYF31</t>
  </si>
  <si>
    <t>EPN 0198</t>
  </si>
  <si>
    <t>RMSY31</t>
  </si>
  <si>
    <t>EPN 0199</t>
  </si>
  <si>
    <t>SCRS31</t>
  </si>
  <si>
    <t>EPN 0200</t>
  </si>
  <si>
    <t>MLFD31</t>
  </si>
  <si>
    <t>EPN 0201</t>
  </si>
  <si>
    <t>ADPT31</t>
  </si>
  <si>
    <t>EPN 0203</t>
  </si>
  <si>
    <t>HRMT31</t>
  </si>
  <si>
    <t>EPN 0204</t>
  </si>
  <si>
    <t>NEAB81</t>
  </si>
  <si>
    <t>EPN 0205</t>
  </si>
  <si>
    <t>TIGP11</t>
  </si>
  <si>
    <t>EPN 0206</t>
  </si>
  <si>
    <t>SNBM31</t>
  </si>
  <si>
    <t>EPN 0207</t>
  </si>
  <si>
    <t>HFAG31</t>
  </si>
  <si>
    <t>EPN 0208</t>
  </si>
  <si>
    <t>TUCO31</t>
  </si>
  <si>
    <t>EPN 0209</t>
  </si>
  <si>
    <t>GPSF31</t>
  </si>
  <si>
    <t>EPN 0210</t>
  </si>
  <si>
    <t>HOTP31</t>
  </si>
  <si>
    <t>EPN 0211</t>
  </si>
  <si>
    <t>KTSF31</t>
  </si>
  <si>
    <t>EPN 0212</t>
  </si>
  <si>
    <t>HGSF31</t>
  </si>
  <si>
    <t>EPN 0213</t>
  </si>
  <si>
    <t>ELEC51</t>
  </si>
  <si>
    <t>EPN 0214</t>
  </si>
  <si>
    <t>ESTW31</t>
  </si>
  <si>
    <t>EPN 0215</t>
  </si>
  <si>
    <t>STSF31</t>
  </si>
  <si>
    <t>EPN 0216</t>
  </si>
  <si>
    <t>CGCS31</t>
  </si>
  <si>
    <t>EPN 0217</t>
  </si>
  <si>
    <t>MLFM31</t>
  </si>
  <si>
    <t>EPN 0218</t>
  </si>
  <si>
    <t>TRSF31</t>
  </si>
  <si>
    <t>EPN 0219</t>
  </si>
  <si>
    <t>GISF31</t>
  </si>
  <si>
    <t>EPN 0220</t>
  </si>
  <si>
    <t>MOTE31</t>
  </si>
  <si>
    <t>EPN 0221</t>
  </si>
  <si>
    <t>SRSF31</t>
  </si>
  <si>
    <t>EPN 0222</t>
  </si>
  <si>
    <t>DORT31</t>
  </si>
  <si>
    <t>EPN 0223</t>
  </si>
  <si>
    <t>CLHF31</t>
  </si>
  <si>
    <t>EPN 0224</t>
  </si>
  <si>
    <t>RAMP51</t>
  </si>
  <si>
    <t>EPN 0225</t>
  </si>
  <si>
    <t>ERNR11</t>
  </si>
  <si>
    <t>EPN 0226</t>
  </si>
  <si>
    <t>PGBS11</t>
  </si>
  <si>
    <t>EPN 0227</t>
  </si>
  <si>
    <t>CLQG11</t>
  </si>
  <si>
    <t>EPN 0228</t>
  </si>
  <si>
    <t>CFBS31</t>
  </si>
  <si>
    <t>EPN 0229</t>
  </si>
  <si>
    <t>NEBP31</t>
  </si>
  <si>
    <t>EPN 0230</t>
  </si>
  <si>
    <t>SAIR51</t>
  </si>
  <si>
    <t>EPN 0231</t>
  </si>
  <si>
    <t>SENW31</t>
  </si>
  <si>
    <t>EPN 0232</t>
  </si>
  <si>
    <t>SENW32</t>
  </si>
  <si>
    <t>LORP51</t>
  </si>
  <si>
    <t>EPN 0236</t>
  </si>
  <si>
    <t>BUSP51</t>
  </si>
  <si>
    <t>EPN 0237</t>
  </si>
  <si>
    <t>MABR71</t>
  </si>
  <si>
    <t>EPN 0238</t>
  </si>
  <si>
    <t>MABR72</t>
  </si>
  <si>
    <t>MAPG31</t>
  </si>
  <si>
    <t>EPN 0239</t>
  </si>
  <si>
    <t>CBWF31</t>
  </si>
  <si>
    <t>EPN 0240</t>
  </si>
  <si>
    <t>CAVG31</t>
  </si>
  <si>
    <t>EPN 0241</t>
  </si>
  <si>
    <t>GRGC91</t>
  </si>
  <si>
    <t>EPN 0242</t>
  </si>
  <si>
    <t>LSAS11</t>
  </si>
  <si>
    <t>EPN 0243</t>
  </si>
  <si>
    <t>HUBS31</t>
  </si>
  <si>
    <t>EPN 0244</t>
  </si>
  <si>
    <t>BUMP31</t>
  </si>
  <si>
    <t>EPN 0245</t>
  </si>
  <si>
    <t>ARDR31</t>
  </si>
  <si>
    <t>EPN 0246</t>
  </si>
  <si>
    <t>RAIH51</t>
  </si>
  <si>
    <t>EPN 0248</t>
  </si>
  <si>
    <t>RAIH52</t>
  </si>
  <si>
    <t>GOSF31</t>
  </si>
  <si>
    <t>EPN 0251</t>
  </si>
  <si>
    <t>PFGH31</t>
  </si>
  <si>
    <t>EPN 0252</t>
  </si>
  <si>
    <t>CPGH31</t>
  </si>
  <si>
    <t>EPN 0253</t>
  </si>
  <si>
    <t>RPGC11</t>
  </si>
  <si>
    <t>EPN 0254</t>
  </si>
  <si>
    <t>BEVF31</t>
  </si>
  <si>
    <t>EPN 0255</t>
  </si>
  <si>
    <t>WMBS11</t>
  </si>
  <si>
    <t>EPN 0256</t>
  </si>
  <si>
    <t>GRHG31</t>
  </si>
  <si>
    <t>EPN 0257</t>
  </si>
  <si>
    <t>LWBG31</t>
  </si>
  <si>
    <t>EPN 0258</t>
  </si>
  <si>
    <t>LKGF31</t>
  </si>
  <si>
    <t>EPN 0259</t>
  </si>
  <si>
    <t>TSFM31</t>
  </si>
  <si>
    <t>EPN 0260</t>
  </si>
  <si>
    <t>CFCG31</t>
  </si>
  <si>
    <t>EPN 0261</t>
  </si>
  <si>
    <t>HSWR51</t>
  </si>
  <si>
    <t>EPN 0262</t>
  </si>
  <si>
    <t>WEID11</t>
  </si>
  <si>
    <t>EPN 0263</t>
  </si>
  <si>
    <t>ATRP51</t>
  </si>
  <si>
    <t>EPN 0264</t>
  </si>
  <si>
    <t>CDGL51</t>
  </si>
  <si>
    <t>EPN 0267</t>
  </si>
  <si>
    <t>BFBE11</t>
  </si>
  <si>
    <t>EPN 0268</t>
  </si>
  <si>
    <t>DOLL11</t>
  </si>
  <si>
    <t>EPN 0269</t>
  </si>
  <si>
    <t>ISFM31</t>
  </si>
  <si>
    <t>EPN 0270</t>
  </si>
  <si>
    <t>TOLL31</t>
  </si>
  <si>
    <t>EPN 0271</t>
  </si>
  <si>
    <t>CHAP31</t>
  </si>
  <si>
    <t>EPN 0272</t>
  </si>
  <si>
    <t>TOMW31</t>
  </si>
  <si>
    <t>EPN 0273</t>
  </si>
  <si>
    <t>WIFG31</t>
  </si>
  <si>
    <t>EPN 0274</t>
  </si>
  <si>
    <t>WSFM31</t>
  </si>
  <si>
    <t>EPN 0275</t>
  </si>
  <si>
    <t>TESF31</t>
  </si>
  <si>
    <t>EPN 0276</t>
  </si>
  <si>
    <t>RCTB11</t>
  </si>
  <si>
    <t>EPN 0277</t>
  </si>
  <si>
    <t>GCTB11</t>
  </si>
  <si>
    <t>EPN 0278</t>
  </si>
  <si>
    <t>WASH31</t>
  </si>
  <si>
    <t>EPN 0279</t>
  </si>
  <si>
    <t>DCPP11</t>
  </si>
  <si>
    <t>EPN 0281</t>
  </si>
  <si>
    <t>DCPP12</t>
  </si>
  <si>
    <t>TRBE11</t>
  </si>
  <si>
    <t>EPN 0283</t>
  </si>
  <si>
    <t>ILBE11</t>
  </si>
  <si>
    <t>EPN 0284</t>
  </si>
  <si>
    <t>OUSF91</t>
  </si>
  <si>
    <t>EPN 0285</t>
  </si>
  <si>
    <t>OCSO11</t>
  </si>
  <si>
    <t>EPN 0286</t>
  </si>
  <si>
    <t>SSCS32</t>
  </si>
  <si>
    <t>EPN 0287</t>
  </si>
  <si>
    <t>HBSE11</t>
  </si>
  <si>
    <t>EPN 0288</t>
  </si>
  <si>
    <t>PENT31</t>
  </si>
  <si>
    <t>EPN 0289</t>
  </si>
  <si>
    <t>WHIR11</t>
  </si>
  <si>
    <t>EPN 0292</t>
  </si>
  <si>
    <t>CROS31</t>
  </si>
  <si>
    <t>EPN 0293</t>
  </si>
  <si>
    <t>LINK31</t>
  </si>
  <si>
    <t>EPN 0294</t>
  </si>
  <si>
    <t>PBSF31</t>
  </si>
  <si>
    <t>EPN 0295</t>
  </si>
  <si>
    <t>MHBE11</t>
  </si>
  <si>
    <t>EPN 0296</t>
  </si>
  <si>
    <t>EPPG31</t>
  </si>
  <si>
    <t>Epping Grid 33kV</t>
  </si>
  <si>
    <t>EXCH51</t>
  </si>
  <si>
    <t>Exchange St Primary 11kV</t>
  </si>
  <si>
    <t>EXCH52</t>
  </si>
  <si>
    <t>EXNI51</t>
  </si>
  <si>
    <t>Exning Primary 11kV</t>
  </si>
  <si>
    <t>EYPR51</t>
  </si>
  <si>
    <t>Eye Primary 11kV</t>
  </si>
  <si>
    <t>FAGB51</t>
  </si>
  <si>
    <t>Fagbury Rd Primary 11kV</t>
  </si>
  <si>
    <t>FAIR51</t>
  </si>
  <si>
    <t>Fairstead Primary 11kV</t>
  </si>
  <si>
    <t>FAKE51</t>
  </si>
  <si>
    <t>Fakenham Primary 11kV</t>
  </si>
  <si>
    <t>FARC51</t>
  </si>
  <si>
    <t>Farcet Primary 11kV</t>
  </si>
  <si>
    <t>FELT51</t>
  </si>
  <si>
    <t>Feltwell Primary 11kV</t>
  </si>
  <si>
    <t>FING31</t>
  </si>
  <si>
    <t>Finchley Grid 33kV</t>
  </si>
  <si>
    <t>FLEE31</t>
  </si>
  <si>
    <t>Fleethall Grid 33kV</t>
  </si>
  <si>
    <t>FLEP51</t>
  </si>
  <si>
    <t>Fleethall Local Primary 11kV</t>
  </si>
  <si>
    <t>FORD51</t>
  </si>
  <si>
    <t>Fords Dunton Primary 11kV</t>
  </si>
  <si>
    <t>FORE51</t>
  </si>
  <si>
    <t>Fore Hamlet Primary 11kV</t>
  </si>
  <si>
    <t>FORN51</t>
  </si>
  <si>
    <t>Fornham Primary 11kV</t>
  </si>
  <si>
    <t>FOXY51</t>
  </si>
  <si>
    <t>Foxash Primary 11kV</t>
  </si>
  <si>
    <t>FRAM51</t>
  </si>
  <si>
    <t>Framlingham Primary 11kV</t>
  </si>
  <si>
    <t>FRIN51</t>
  </si>
  <si>
    <t>Frinton Primary 11kV</t>
  </si>
  <si>
    <t>FROG51</t>
  </si>
  <si>
    <t>Frogmore Primary 11kV</t>
  </si>
  <si>
    <t>FUNL51</t>
  </si>
  <si>
    <t>Fulbourn 11kV</t>
  </si>
  <si>
    <t>FUNT51</t>
  </si>
  <si>
    <t>Funthams Ln Primary 11kV</t>
  </si>
  <si>
    <t>GARD51</t>
  </si>
  <si>
    <t>Gardiners Ln Primary 11kV</t>
  </si>
  <si>
    <t>GAYW51</t>
  </si>
  <si>
    <t>Gaywood Bridge Primary 11kV</t>
  </si>
  <si>
    <t>GEOR51</t>
  </si>
  <si>
    <t>George Hill Primary 11kV</t>
  </si>
  <si>
    <t>GLAX51</t>
  </si>
  <si>
    <t>Glaxo Primary 11kV</t>
  </si>
  <si>
    <t>GLEM51</t>
  </si>
  <si>
    <t>Glemsford Primary 11kV</t>
  </si>
  <si>
    <t>GODM51</t>
  </si>
  <si>
    <t>Godmanchester Primary 11kV</t>
  </si>
  <si>
    <t>GOLD51</t>
  </si>
  <si>
    <t>Golders Grn Primary 11kV</t>
  </si>
  <si>
    <t>GOOS51</t>
  </si>
  <si>
    <t>Gooseberry Grn Primary 11kV</t>
  </si>
  <si>
    <t>GORL31</t>
  </si>
  <si>
    <t>Gorleston Grid 33kV</t>
  </si>
  <si>
    <t>GRAY51</t>
  </si>
  <si>
    <t>Grays Primary 11kV</t>
  </si>
  <si>
    <t>GTWI51</t>
  </si>
  <si>
    <t>Great Witchingham Primary 11kV</t>
  </si>
  <si>
    <t>GREE51</t>
  </si>
  <si>
    <t>Greenhill Primary 11kV</t>
  </si>
  <si>
    <t>GROT51</t>
  </si>
  <si>
    <t>Groton Primary 11kV</t>
  </si>
  <si>
    <t>GROV51</t>
  </si>
  <si>
    <t>Grove Mill Primary 11kV</t>
  </si>
  <si>
    <t>GTMI51</t>
  </si>
  <si>
    <t>Gt Missenden Primary 11kV</t>
  </si>
  <si>
    <t>GYAR51</t>
  </si>
  <si>
    <t>GT Yarmouth Grid 11kV</t>
  </si>
  <si>
    <t>GYAR31</t>
  </si>
  <si>
    <t>GT Yarmouth Grid 33kV</t>
  </si>
  <si>
    <t>GUSF51</t>
  </si>
  <si>
    <t>Gusford Hall Primary 11kV</t>
  </si>
  <si>
    <t>GUYH51</t>
  </si>
  <si>
    <t>Guyhirn Primary 11kV</t>
  </si>
  <si>
    <t>HACH51</t>
  </si>
  <si>
    <t>Hacheston Primary 11kV</t>
  </si>
  <si>
    <t>HADP51</t>
  </si>
  <si>
    <t>Hadleigh Primary 11kV</t>
  </si>
  <si>
    <t>HAES51</t>
  </si>
  <si>
    <t>Hadleigh Primary Essex 11kV</t>
  </si>
  <si>
    <t>HAIN51</t>
  </si>
  <si>
    <t>Hainault Av Primary 11kV</t>
  </si>
  <si>
    <t>HALE31</t>
  </si>
  <si>
    <t>Halesworth Grid 33kV</t>
  </si>
  <si>
    <t>HLPR51</t>
  </si>
  <si>
    <t>Halesworth Primary 11kV</t>
  </si>
  <si>
    <t>HALS51</t>
  </si>
  <si>
    <t>Halstead Primary 11kV</t>
  </si>
  <si>
    <t>HANG51</t>
  </si>
  <si>
    <t>Hanger Lea Primary 11kV</t>
  </si>
  <si>
    <t>HAPT51</t>
  </si>
  <si>
    <t>Hapton Primary 11kV</t>
  </si>
  <si>
    <t>HARD51</t>
  </si>
  <si>
    <t>Hardingham Primary 11kV</t>
  </si>
  <si>
    <t>HWIC51</t>
  </si>
  <si>
    <t>Hardwick Rd Primary 11kV</t>
  </si>
  <si>
    <t>HARL51</t>
  </si>
  <si>
    <t>Harleston Primary 11kV</t>
  </si>
  <si>
    <t>HARW51</t>
  </si>
  <si>
    <t>Harlow West Grid 11kV</t>
  </si>
  <si>
    <t>HARW52</t>
  </si>
  <si>
    <t>HARW31</t>
  </si>
  <si>
    <t>Harlow West Grid 33kV</t>
  </si>
  <si>
    <t>HAWO51</t>
  </si>
  <si>
    <t>Harold Wood Primary 11kV</t>
  </si>
  <si>
    <t>HARN51</t>
  </si>
  <si>
    <t>Harrow North Grid 11kV</t>
  </si>
  <si>
    <t>HARN52</t>
  </si>
  <si>
    <t>HARN31</t>
  </si>
  <si>
    <t>Harrow North Grid 33kV</t>
  </si>
  <si>
    <t>HARR51</t>
  </si>
  <si>
    <t>Harrowden Primary 11kV</t>
  </si>
  <si>
    <t>HART51</t>
  </si>
  <si>
    <t>Hartspring Primary 11kV</t>
  </si>
  <si>
    <t>HATC31</t>
  </si>
  <si>
    <t>Hatch End Grid 33kV</t>
  </si>
  <si>
    <t>HATC51</t>
  </si>
  <si>
    <t>Hatch End Primary 11kV</t>
  </si>
  <si>
    <t>HATF31</t>
  </si>
  <si>
    <t>Hatfield Grid 33kV</t>
  </si>
  <si>
    <t>HATP51</t>
  </si>
  <si>
    <t>Hatfield Primary 11kV</t>
  </si>
  <si>
    <t>HAVE51</t>
  </si>
  <si>
    <t>Haverhill Primary 11kV</t>
  </si>
  <si>
    <t>HEDH51</t>
  </si>
  <si>
    <t>Hedley Av Hss 11kV</t>
  </si>
  <si>
    <t>HEMB51</t>
  </si>
  <si>
    <t>Hemblington Primary 11kV</t>
  </si>
  <si>
    <t>HEME51</t>
  </si>
  <si>
    <t>Hemel East Primary 11kV</t>
  </si>
  <si>
    <t>HEMN51</t>
  </si>
  <si>
    <t>Hemel North Primary 11kV</t>
  </si>
  <si>
    <t>HEMP31</t>
  </si>
  <si>
    <t>Hempton Grid 33kV</t>
  </si>
  <si>
    <t>HEND31</t>
  </si>
  <si>
    <t>Hendon Grid 33kV</t>
  </si>
  <si>
    <t>HENW51</t>
  </si>
  <si>
    <t>Hendon Way Primary 11kV</t>
  </si>
  <si>
    <t>HENS51</t>
  </si>
  <si>
    <t>Henstead Primary 11kV</t>
  </si>
  <si>
    <t>HIGH51</t>
  </si>
  <si>
    <t>High St Primary 11kV</t>
  </si>
  <si>
    <t>HFLD51</t>
  </si>
  <si>
    <t>Highfield Primary 11kV</t>
  </si>
  <si>
    <t>HILT51</t>
  </si>
  <si>
    <t>Hilton Primary 11kV</t>
  </si>
  <si>
    <t>HSTN51</t>
  </si>
  <si>
    <t>Histon Primary 11kV</t>
  </si>
  <si>
    <t>HITC51</t>
  </si>
  <si>
    <t>Hitcham Primary 11kV</t>
  </si>
  <si>
    <t>HODD51</t>
  </si>
  <si>
    <t>Hoddesdon Primary 11kV</t>
  </si>
  <si>
    <t>HOLY51</t>
  </si>
  <si>
    <t>Holywell Grid 11kV</t>
  </si>
  <si>
    <t>HOLY52</t>
  </si>
  <si>
    <t>HOLY31</t>
  </si>
  <si>
    <t>Holywell Grid 33kV</t>
  </si>
  <si>
    <t>HONN51</t>
  </si>
  <si>
    <t>Honington Primary 11kV</t>
  </si>
  <si>
    <t>HONN52</t>
  </si>
  <si>
    <t>HORN31</t>
  </si>
  <si>
    <t>Hornchurch Grid 33kV</t>
  </si>
  <si>
    <t>HOLO51</t>
  </si>
  <si>
    <t>Hornchurch Local Primary 11kV</t>
  </si>
  <si>
    <t>HOLO52</t>
  </si>
  <si>
    <t>HOGD51</t>
  </si>
  <si>
    <t>Hornsey Grid 11kV</t>
  </si>
  <si>
    <t>HOGD52</t>
  </si>
  <si>
    <t>HORS51</t>
  </si>
  <si>
    <t>Horsford Primary 11kV</t>
  </si>
  <si>
    <t>HOUG31</t>
  </si>
  <si>
    <t>Houghton Regis Grid 33kV</t>
  </si>
  <si>
    <t>HORE51</t>
  </si>
  <si>
    <t>Houghton Regis Primary 11kV</t>
  </si>
  <si>
    <t>HUNS51</t>
  </si>
  <si>
    <t>Hunstanton Primary 11kV</t>
  </si>
  <si>
    <t>HUNT51</t>
  </si>
  <si>
    <t>Huntingdon Grid 11kV</t>
  </si>
  <si>
    <t>HUNT31</t>
  </si>
  <si>
    <t>Huntingdon Grid 33kV</t>
  </si>
  <si>
    <t>HUTT51</t>
  </si>
  <si>
    <t>Hutton Primary 11kV</t>
  </si>
  <si>
    <t>ICKL51</t>
  </si>
  <si>
    <t>Icklingham Primary 11kV</t>
  </si>
  <si>
    <t>ILMP51</t>
  </si>
  <si>
    <t>Ilmer Primary 11kV</t>
  </si>
  <si>
    <t>INDU51</t>
  </si>
  <si>
    <t>Industrial Primary 11kV</t>
  </si>
  <si>
    <t>INGA51</t>
  </si>
  <si>
    <t>Ingatestone Primary 11kV</t>
  </si>
  <si>
    <t>IPSW51</t>
  </si>
  <si>
    <t>Ipswich Grid 11kV</t>
  </si>
  <si>
    <t>IPSW31</t>
  </si>
  <si>
    <t>Ipswich Grid 33kV</t>
  </si>
  <si>
    <t>KEMP51</t>
  </si>
  <si>
    <t>Kempstone Primary 11kV</t>
  </si>
  <si>
    <t>KENN51</t>
  </si>
  <si>
    <t>Kennett Primary 11kV</t>
  </si>
  <si>
    <t>KHAL51</t>
  </si>
  <si>
    <t>Kenninghall Primary 11kV</t>
  </si>
  <si>
    <t>KENS51</t>
  </si>
  <si>
    <t>Kensworth Primary 11kV</t>
  </si>
  <si>
    <t>KENT51</t>
  </si>
  <si>
    <t>Kenton Primary 11kV</t>
  </si>
  <si>
    <t>KIMB51</t>
  </si>
  <si>
    <t>Kimbolton Primary 11kV</t>
  </si>
  <si>
    <t>KBEL51</t>
  </si>
  <si>
    <t>Kimms Belt Primary 11kV</t>
  </si>
  <si>
    <t>KLAN51</t>
  </si>
  <si>
    <t>Kings Langley Primary 11kV</t>
  </si>
  <si>
    <t>KING31</t>
  </si>
  <si>
    <t>Kings Lynn Grid  33kV</t>
  </si>
  <si>
    <t>KLSO31</t>
  </si>
  <si>
    <t>Kings Lynn South Grid 33kV</t>
  </si>
  <si>
    <t>KBRY51</t>
  </si>
  <si>
    <t>Kingsbury Primary 11kV</t>
  </si>
  <si>
    <t>KWOD51</t>
  </si>
  <si>
    <t>Kingswood Primary 11kV</t>
  </si>
  <si>
    <t>KNAP51</t>
  </si>
  <si>
    <t>Knapton Primary 11kV</t>
  </si>
  <si>
    <t>KNEB51</t>
  </si>
  <si>
    <t>Knebworth Primary 11kV</t>
  </si>
  <si>
    <t>LADY51</t>
  </si>
  <si>
    <t>Ladysmith Rd Primary 11kV</t>
  </si>
  <si>
    <t>LAKE51</t>
  </si>
  <si>
    <t>Lake &amp; Elliot Primary 11kV</t>
  </si>
  <si>
    <t>LAKG51</t>
  </si>
  <si>
    <t>Lakenheath Gatehouse Primary 11kV</t>
  </si>
  <si>
    <t>LHTH51</t>
  </si>
  <si>
    <t>Lakenheath Primary 11kV</t>
  </si>
  <si>
    <t>LSDE51</t>
  </si>
  <si>
    <t>Lakeside Primary 11kV</t>
  </si>
  <si>
    <t>LAND51</t>
  </si>
  <si>
    <t>Landbeach Primary 11kV</t>
  </si>
  <si>
    <t>LAGD51</t>
  </si>
  <si>
    <t>Langdon Primary 11kV</t>
  </si>
  <si>
    <t>LANG51</t>
  </si>
  <si>
    <t>Langham Primary 11kV</t>
  </si>
  <si>
    <t>LAVE51</t>
  </si>
  <si>
    <t>Langley Av Primary 11kV</t>
  </si>
  <si>
    <t>LAWG31</t>
  </si>
  <si>
    <t>Lawford Grid 33kV</t>
  </si>
  <si>
    <t>LAXF51</t>
  </si>
  <si>
    <t>Laxfield Primary 11kV</t>
  </si>
  <si>
    <t>LEAV51</t>
  </si>
  <si>
    <t>Leavesden Studios Primary 11kV</t>
  </si>
  <si>
    <t>LEIC31</t>
  </si>
  <si>
    <t>Leicester Rd Grid 33kV</t>
  </si>
  <si>
    <t>LEIG51</t>
  </si>
  <si>
    <t>Leigh Primary 11kV</t>
  </si>
  <si>
    <t>LBUZ51</t>
  </si>
  <si>
    <t>Leighton Buzzard Primary 11kV</t>
  </si>
  <si>
    <t>LEIS51</t>
  </si>
  <si>
    <t>Leiston Primary 11kV</t>
  </si>
  <si>
    <t>LFAC51</t>
  </si>
  <si>
    <t>Letchworth Factory 11kV</t>
  </si>
  <si>
    <t>LETC31</t>
  </si>
  <si>
    <t>Letchworth Grid 33kV</t>
  </si>
  <si>
    <t>LEVE51</t>
  </si>
  <si>
    <t>Leverington Primary 11kV</t>
  </si>
  <si>
    <t>LEWS51</t>
  </si>
  <si>
    <t>Lewsey Primary 11kV</t>
  </si>
  <si>
    <t>LEXD51</t>
  </si>
  <si>
    <t>Lexden Primary 11kV</t>
  </si>
  <si>
    <t>LIND51</t>
  </si>
  <si>
    <t>Lindsey St Primary 11kV</t>
  </si>
  <si>
    <t>LINT51</t>
  </si>
  <si>
    <t>Linton Primary 11kV</t>
  </si>
  <si>
    <t>LBGD51</t>
  </si>
  <si>
    <t>Little Barford 11kV</t>
  </si>
  <si>
    <t>LBGD31</t>
  </si>
  <si>
    <t>Little Barford 33kV</t>
  </si>
  <si>
    <t>LTBE51</t>
  </si>
  <si>
    <t>Little Belhus Primary 11kV</t>
  </si>
  <si>
    <t>LITT51</t>
  </si>
  <si>
    <t>Littleport Primary 11kV</t>
  </si>
  <si>
    <t>LONG51</t>
  </si>
  <si>
    <t>Long Rd Primary 11kV</t>
  </si>
  <si>
    <t>LSTN51</t>
  </si>
  <si>
    <t>Longstanton Primary 11kV</t>
  </si>
  <si>
    <t>LONS51</t>
  </si>
  <si>
    <t>Lonsdale Dr Primary 11kV</t>
  </si>
  <si>
    <t>LSFT51</t>
  </si>
  <si>
    <t>Lowestoft Grid 11kV</t>
  </si>
  <si>
    <t>LSFT31</t>
  </si>
  <si>
    <t>Lowestoft Grid 33kV</t>
  </si>
  <si>
    <t>LTMA51</t>
  </si>
  <si>
    <t>Lt Massingham Primary 11kV</t>
  </si>
  <si>
    <t>LAIR51</t>
  </si>
  <si>
    <t>Luton Airport Primary 11kV</t>
  </si>
  <si>
    <t>LUTN51</t>
  </si>
  <si>
    <t>Luton North Grid 11kV</t>
  </si>
  <si>
    <t>LUTN31</t>
  </si>
  <si>
    <t>Luton North Grid 33kV</t>
  </si>
  <si>
    <t>LUTS31</t>
  </si>
  <si>
    <t>Luton South Grid 33kV</t>
  </si>
  <si>
    <t>LUST51</t>
  </si>
  <si>
    <t>Luton St Marys Primary 11kV</t>
  </si>
  <si>
    <t>LYEG31</t>
  </si>
  <si>
    <t>Lye Green 33kV</t>
  </si>
  <si>
    <t>LYGP51</t>
  </si>
  <si>
    <t>Lye Grn Primary 11kV</t>
  </si>
  <si>
    <t>LYLE51</t>
  </si>
  <si>
    <t>Lyle Primary 11kV</t>
  </si>
  <si>
    <t>MADN51</t>
  </si>
  <si>
    <t>Madingley Rd Primary 11kV</t>
  </si>
  <si>
    <t>MAGD51</t>
  </si>
  <si>
    <t>Magdalen Way Primary 11kV</t>
  </si>
  <si>
    <t>MACA51</t>
  </si>
  <si>
    <t>Maldon Causeway Primary 11kV</t>
  </si>
  <si>
    <t>MALD31</t>
  </si>
  <si>
    <t>Maldon Grid 33kV</t>
  </si>
  <si>
    <t>MAWK51</t>
  </si>
  <si>
    <t>Maldon Wick Primary 11kV</t>
  </si>
  <si>
    <t>MANN51</t>
  </si>
  <si>
    <t>Manns Rd Primary 11kV</t>
  </si>
  <si>
    <t>MANO51</t>
  </si>
  <si>
    <t>Manor Road Primary 11kV</t>
  </si>
  <si>
    <t>MWPR51</t>
  </si>
  <si>
    <t>Manor Way Primary 11kV</t>
  </si>
  <si>
    <t>MANT51</t>
  </si>
  <si>
    <t>Manton Ln Primary 11kV</t>
  </si>
  <si>
    <t>MRCG31</t>
  </si>
  <si>
    <t>March Grid 33kV</t>
  </si>
  <si>
    <t>MRCH51</t>
  </si>
  <si>
    <t>March Primary 11kV</t>
  </si>
  <si>
    <t>MARK51</t>
  </si>
  <si>
    <t>Marks Tey Primary 11kV</t>
  </si>
  <si>
    <t>MWIK51</t>
  </si>
  <si>
    <t>Marshalswick Primary 11kV</t>
  </si>
  <si>
    <t>MFOT51</t>
  </si>
  <si>
    <t>Marshfoot Road Primary 11kV</t>
  </si>
  <si>
    <t>MARO51</t>
  </si>
  <si>
    <t>Marston Rd Primary 11kV</t>
  </si>
  <si>
    <t>MART51</t>
  </si>
  <si>
    <t>Martham Primary 11kV</t>
  </si>
  <si>
    <t>MSHM51</t>
  </si>
  <si>
    <t>Martlesham Primary 11kV</t>
  </si>
  <si>
    <t>MYBK51</t>
  </si>
  <si>
    <t>May &amp; Baker Primary 11kV</t>
  </si>
  <si>
    <t>MELB31</t>
  </si>
  <si>
    <t>Melbourn Grid 33kV</t>
  </si>
  <si>
    <t>MELB51</t>
  </si>
  <si>
    <t>Melbourn Primary 11kV</t>
  </si>
  <si>
    <t>MELT51</t>
  </si>
  <si>
    <t>Melton Primary 11kV</t>
  </si>
  <si>
    <t>MERR51</t>
  </si>
  <si>
    <t>Merryhill Primary 11kV</t>
  </si>
  <si>
    <t>MERS51</t>
  </si>
  <si>
    <t>Mersea Rd Primary 11kV</t>
  </si>
  <si>
    <t>MILD51</t>
  </si>
  <si>
    <t>Mildenhall Primary 11kV</t>
  </si>
  <si>
    <t>MIHI51</t>
  </si>
  <si>
    <t>Mill Hill Primary 11kV</t>
  </si>
  <si>
    <t>MILT51</t>
  </si>
  <si>
    <t>Milton Rd Primary 11kV</t>
  </si>
  <si>
    <t>MOUS51</t>
  </si>
  <si>
    <t>Mousehold Primary 11kV</t>
  </si>
  <si>
    <t>MUHP51</t>
  </si>
  <si>
    <t>Much Hadham Primary 11kV</t>
  </si>
  <si>
    <t>MUHP52</t>
  </si>
  <si>
    <t>MULB51</t>
  </si>
  <si>
    <t>Mulbarton Primary 11kV</t>
  </si>
  <si>
    <t>NACT51</t>
  </si>
  <si>
    <t>Nacton Primary 11kV</t>
  </si>
  <si>
    <t>NARB51</t>
  </si>
  <si>
    <t>Narborough Primary 11kV</t>
  </si>
  <si>
    <t>NHAR51</t>
  </si>
  <si>
    <t>New Harlow Primary 11kV</t>
  </si>
  <si>
    <t>NHAR52</t>
  </si>
  <si>
    <t>NEWM51</t>
  </si>
  <si>
    <t>Newmarket Primary 11kV</t>
  </si>
  <si>
    <t>NEWT51</t>
  </si>
  <si>
    <t>Newtown Primary 11kV</t>
  </si>
  <si>
    <t>NOAK51</t>
  </si>
  <si>
    <t>Noak Hill Primary 11kV</t>
  </si>
  <si>
    <t>NCHG51</t>
  </si>
  <si>
    <t>North Chingford Primary 11kV</t>
  </si>
  <si>
    <t>NODR51</t>
  </si>
  <si>
    <t>North Dr Primary 11kV</t>
  </si>
  <si>
    <t>NENF51</t>
  </si>
  <si>
    <t>North Enfield Primary 11kV</t>
  </si>
  <si>
    <t>NFIN51</t>
  </si>
  <si>
    <t>North Finchley Primary 11kV</t>
  </si>
  <si>
    <t>NHIT51</t>
  </si>
  <si>
    <t>North Hitchin Primary 11kV</t>
  </si>
  <si>
    <t>NSTE51</t>
  </si>
  <si>
    <t>North Stevenage Primary 11kV</t>
  </si>
  <si>
    <t>NWAL51</t>
  </si>
  <si>
    <t>North Walsham Primary 11kV</t>
  </si>
  <si>
    <t>NWEB51</t>
  </si>
  <si>
    <t>North Wembley Primary 11kV</t>
  </si>
  <si>
    <t>NOWN51</t>
  </si>
  <si>
    <t>Northwold Primary 11kV</t>
  </si>
  <si>
    <t>OFFO51</t>
  </si>
  <si>
    <t>Offord Primary 11kV</t>
  </si>
  <si>
    <t>OLDR51</t>
  </si>
  <si>
    <t>Old Rd Primary 11kV</t>
  </si>
  <si>
    <t>OLDW51</t>
  </si>
  <si>
    <t>Old Welwyn Primary 11kV</t>
  </si>
  <si>
    <t>OLDW52</t>
  </si>
  <si>
    <t>ONGA51</t>
  </si>
  <si>
    <t>Ongar Primary 11kV</t>
  </si>
  <si>
    <t>ORFO51</t>
  </si>
  <si>
    <t>Orford Primary 11kV</t>
  </si>
  <si>
    <t>ORME51</t>
  </si>
  <si>
    <t>Ormesby Primary 11kV</t>
  </si>
  <si>
    <t>ORTO51</t>
  </si>
  <si>
    <t>Orton Primary 11kV</t>
  </si>
  <si>
    <t>OUTW51</t>
  </si>
  <si>
    <t>Outwell Moors Primary 11kV</t>
  </si>
  <si>
    <t>OYBE51</t>
  </si>
  <si>
    <t>Oysterbed Rd 11kV</t>
  </si>
  <si>
    <t>PALM51</t>
  </si>
  <si>
    <t>Palmers Grn Grid 11kV</t>
  </si>
  <si>
    <t>PALM52</t>
  </si>
  <si>
    <t>PALM31</t>
  </si>
  <si>
    <t>Palmers Grn Grid 33kV</t>
  </si>
  <si>
    <t>PARK51</t>
  </si>
  <si>
    <t>Park St Primary 11kV</t>
  </si>
  <si>
    <t>PARS51</t>
  </si>
  <si>
    <t>Parsons Heath Primary 11kV</t>
  </si>
  <si>
    <t>PECH51</t>
  </si>
  <si>
    <t>Peachman Way Primary 11kV</t>
  </si>
  <si>
    <t>PEAS51</t>
  </si>
  <si>
    <t>Peasenhall Primary 11kV</t>
  </si>
  <si>
    <t>PELD51</t>
  </si>
  <si>
    <t>Peldon Primary 11kV</t>
  </si>
  <si>
    <t>PERR51</t>
  </si>
  <si>
    <t>Perry Primary 11kV</t>
  </si>
  <si>
    <t>PERR52</t>
  </si>
  <si>
    <t>PETC51</t>
  </si>
  <si>
    <t>Peterborough Central 11kV</t>
  </si>
  <si>
    <t>PETC31</t>
  </si>
  <si>
    <t>Peterborough Central 33kV</t>
  </si>
  <si>
    <t>PETE51</t>
  </si>
  <si>
    <t>Peterborough East Grid 11kV</t>
  </si>
  <si>
    <t>PETE52</t>
  </si>
  <si>
    <t>PETN51</t>
  </si>
  <si>
    <t>Peterborough North Grid 11kV</t>
  </si>
  <si>
    <t>PETN52</t>
  </si>
  <si>
    <t>PETS51</t>
  </si>
  <si>
    <t>Peterborough South Grid 11kV</t>
  </si>
  <si>
    <t>PICC31</t>
  </si>
  <si>
    <t>Piccotts End Grid 33kV</t>
  </si>
  <si>
    <t>PINN51</t>
  </si>
  <si>
    <t>Pinner Grn Primary 11kV</t>
  </si>
  <si>
    <t>PITS51</t>
  </si>
  <si>
    <t>Pitstone Primary 11kV</t>
  </si>
  <si>
    <t>PLAY51</t>
  </si>
  <si>
    <t>Playfield Primary 11kV</t>
  </si>
  <si>
    <t>POND51</t>
  </si>
  <si>
    <t>Ponders End Primary 11kV</t>
  </si>
  <si>
    <t>PREB51</t>
  </si>
  <si>
    <t>Prebend St Primary 11kV</t>
  </si>
  <si>
    <t>PREY51</t>
  </si>
  <si>
    <t>Purfleet Primary 11kV</t>
  </si>
  <si>
    <t>PREY52</t>
  </si>
  <si>
    <t>RADN51</t>
  </si>
  <si>
    <t>Radnor Primary 11kV</t>
  </si>
  <si>
    <t>RAFA51</t>
  </si>
  <si>
    <t>RAF Alconbury Primary 11kV</t>
  </si>
  <si>
    <t>RBOW51</t>
  </si>
  <si>
    <t>Rainbow Ln Primary 11kV</t>
  </si>
  <si>
    <t>RAIN51</t>
  </si>
  <si>
    <t>Rainham Primary 11kV</t>
  </si>
  <si>
    <t>RAYP51</t>
  </si>
  <si>
    <t>Rayleigh Local Primary 11kV</t>
  </si>
  <si>
    <t>REED51</t>
  </si>
  <si>
    <t>Reed Primary 11kV</t>
  </si>
  <si>
    <t>REYD51</t>
  </si>
  <si>
    <t>Reydon Primary 11kV</t>
  </si>
  <si>
    <t>RHAL51</t>
  </si>
  <si>
    <t>Rickinghall Primary 11kV</t>
  </si>
  <si>
    <t>RICK51</t>
  </si>
  <si>
    <t>Rickmansworth Grid 11kV</t>
  </si>
  <si>
    <t>ROMN51</t>
  </si>
  <si>
    <t>Romford North Primary 11kV</t>
  </si>
  <si>
    <t>ROMF51</t>
  </si>
  <si>
    <t>Romford Primary 11kV</t>
  </si>
  <si>
    <t>ROUN51</t>
  </si>
  <si>
    <t>Roundwood Rd Primary 11kV</t>
  </si>
  <si>
    <t>ROWL51</t>
  </si>
  <si>
    <t>Rowley Ln Primary 11kV</t>
  </si>
  <si>
    <t>ROYS51</t>
  </si>
  <si>
    <t>Royston Primary 11kV</t>
  </si>
  <si>
    <t>RYEH31</t>
  </si>
  <si>
    <t>Rye House 33kV</t>
  </si>
  <si>
    <t>RYEP51</t>
  </si>
  <si>
    <t>Rye House Local Primary 11kV</t>
  </si>
  <si>
    <t>SAFF51</t>
  </si>
  <si>
    <t>Saffron Walden Primary 11kV</t>
  </si>
  <si>
    <t>SALP51</t>
  </si>
  <si>
    <t>Sall 11kV</t>
  </si>
  <si>
    <t>SALG31</t>
  </si>
  <si>
    <t>Sall Grid 33kV</t>
  </si>
  <si>
    <t>SAND51</t>
  </si>
  <si>
    <t>Sandy Primary 11kV</t>
  </si>
  <si>
    <t>SAUN51</t>
  </si>
  <si>
    <t>Saunderton Primary 11kV</t>
  </si>
  <si>
    <t>SAWN51</t>
  </si>
  <si>
    <t>Sawston Primary 11kV</t>
  </si>
  <si>
    <t>SCOT51</t>
  </si>
  <si>
    <t>Scottow Primary 11kV</t>
  </si>
  <si>
    <t>SELI51</t>
  </si>
  <si>
    <t>Selinas Ln Primary 11kV</t>
  </si>
  <si>
    <t>SLWN51</t>
  </si>
  <si>
    <t>Selwyn Rd Primary 11kV</t>
  </si>
  <si>
    <t>SEVE51</t>
  </si>
  <si>
    <t>Severalls Ln Primary 11kV</t>
  </si>
  <si>
    <t>SHEF51</t>
  </si>
  <si>
    <t>Shefford Primary 11kV</t>
  </si>
  <si>
    <t>SHEN31</t>
  </si>
  <si>
    <t>Shenfield Grid 33kV</t>
  </si>
  <si>
    <t>SLEY51</t>
  </si>
  <si>
    <t>Shenley Primary 11kV</t>
  </si>
  <si>
    <t>SHPP51</t>
  </si>
  <si>
    <t>Shepreth Primary 11kV</t>
  </si>
  <si>
    <t>SHOT51</t>
  </si>
  <si>
    <t>Shotley Primary 11kV</t>
  </si>
  <si>
    <t>SHRU51</t>
  </si>
  <si>
    <t>Shrub End Primary 11kV</t>
  </si>
  <si>
    <t>SLEA51</t>
  </si>
  <si>
    <t>Sleaford St Primary 11kV</t>
  </si>
  <si>
    <t>SNEP51</t>
  </si>
  <si>
    <t>Snetterton Primary 11kV</t>
  </si>
  <si>
    <t>SNET51</t>
  </si>
  <si>
    <t>Snettisham Primary 11kV</t>
  </si>
  <si>
    <t>SOHA51</t>
  </si>
  <si>
    <t>Soham Primary 11kV</t>
  </si>
  <si>
    <t>SBEN31</t>
  </si>
  <si>
    <t>South Benfleet Grid 33kV</t>
  </si>
  <si>
    <t>SBFT51</t>
  </si>
  <si>
    <t>South Benfleet Primary 11kV</t>
  </si>
  <si>
    <t>SCHE51</t>
  </si>
  <si>
    <t>South Chelmsford Primary 11kV</t>
  </si>
  <si>
    <t>SHAR51</t>
  </si>
  <si>
    <t>South Harlow Primary 11kV</t>
  </si>
  <si>
    <t>SHRW51</t>
  </si>
  <si>
    <t>South Harrow Primary 11kV</t>
  </si>
  <si>
    <t>SHIC51</t>
  </si>
  <si>
    <t>South Hitchin Primary 11kV</t>
  </si>
  <si>
    <t>SRUI51</t>
  </si>
  <si>
    <t>South Ruislip Primary 11kV</t>
  </si>
  <si>
    <t>SSTE51</t>
  </si>
  <si>
    <t>South Stevenage Primary 11kV</t>
  </si>
  <si>
    <t>SOWP51</t>
  </si>
  <si>
    <t>South Witham Primary 11kV</t>
  </si>
  <si>
    <t>SWOO51</t>
  </si>
  <si>
    <t>South Woodham Primary 11kV</t>
  </si>
  <si>
    <t>SOEG51</t>
  </si>
  <si>
    <t>Southend Grid 11kV</t>
  </si>
  <si>
    <t>SOEG52</t>
  </si>
  <si>
    <t>SOEG31</t>
  </si>
  <si>
    <t>Southend Grid 33kV</t>
  </si>
  <si>
    <t>SOWE51</t>
  </si>
  <si>
    <t>Southend West Primary 11kV</t>
  </si>
  <si>
    <t>SOWE52</t>
  </si>
  <si>
    <t>SERY51</t>
  </si>
  <si>
    <t>Southery Primary 11kV</t>
  </si>
  <si>
    <t>SPRO51</t>
  </si>
  <si>
    <t>Sprowston Primary 11kV</t>
  </si>
  <si>
    <t>SANT51</t>
  </si>
  <si>
    <t>St Anthony St Primary 11kV</t>
  </si>
  <si>
    <t>STIV51</t>
  </si>
  <si>
    <t>St Ives Primary 11kV</t>
  </si>
  <si>
    <t>STPA51</t>
  </si>
  <si>
    <t>St Pauls Primary 11kV</t>
  </si>
  <si>
    <t>STSP51</t>
  </si>
  <si>
    <t>St Stephens Primary 11kV</t>
  </si>
  <si>
    <t>STAL51</t>
  </si>
  <si>
    <t>Stalham Primary 11kV</t>
  </si>
  <si>
    <t>STMF11</t>
  </si>
  <si>
    <t>Stamford 132kV</t>
  </si>
  <si>
    <t>STAN51</t>
  </si>
  <si>
    <t>Stanmore Grid 11kV</t>
  </si>
  <si>
    <t>STAN52</t>
  </si>
  <si>
    <t>STAN31</t>
  </si>
  <si>
    <t>Stanmore Grid 33kV</t>
  </si>
  <si>
    <t>STON51</t>
  </si>
  <si>
    <t>Stanton Primary 11kV</t>
  </si>
  <si>
    <t>STEV31</t>
  </si>
  <si>
    <t>Stevenage Grid 33kV</t>
  </si>
  <si>
    <t>STEV51</t>
  </si>
  <si>
    <t>Stevenage Primary 11kV</t>
  </si>
  <si>
    <t>SWPR71</t>
  </si>
  <si>
    <t>Stewartby Primary 6.6kV</t>
  </si>
  <si>
    <t>SFAS51</t>
  </si>
  <si>
    <t>Stickfast Ln Primary 11kV</t>
  </si>
  <si>
    <t>STOD51</t>
  </si>
  <si>
    <t>Stody Primary 11kV</t>
  </si>
  <si>
    <t>SGRV51</t>
  </si>
  <si>
    <t>Stonegrove Primary 11kV</t>
  </si>
  <si>
    <t>STOP51</t>
  </si>
  <si>
    <t>Stopsley 11kV</t>
  </si>
  <si>
    <t>SWAY51</t>
  </si>
  <si>
    <t>Storeys Way Primary 11kV</t>
  </si>
  <si>
    <t>STOW51</t>
  </si>
  <si>
    <t>Stowmarket Grid 11kV</t>
  </si>
  <si>
    <t>STOW31</t>
  </si>
  <si>
    <t>Stowmarket Grid 33kV</t>
  </si>
  <si>
    <t>SGHT51</t>
  </si>
  <si>
    <t>Straight Rd Primary 11kV</t>
  </si>
  <si>
    <t>SCRT51</t>
  </si>
  <si>
    <t>Sudbury Court Primary 11kV</t>
  </si>
  <si>
    <t>SCRT52</t>
  </si>
  <si>
    <t>SUDB51</t>
  </si>
  <si>
    <t>Sudbury Primary 11kV</t>
  </si>
  <si>
    <t>SUPR51</t>
  </si>
  <si>
    <t>Sundon Primary 11kV</t>
  </si>
  <si>
    <t>SUPR52</t>
  </si>
  <si>
    <t>SWAF51</t>
  </si>
  <si>
    <t>Swaffham Grid 11kV</t>
  </si>
  <si>
    <t>SWAF31</t>
  </si>
  <si>
    <t>Swaffham Grid 33kV</t>
  </si>
  <si>
    <t>TAKE51</t>
  </si>
  <si>
    <t>Takeley Primary 11kV</t>
  </si>
  <si>
    <t>TAPS51</t>
  </si>
  <si>
    <t>Tapster St Primary 11kV</t>
  </si>
  <si>
    <t>TATT51</t>
  </si>
  <si>
    <t>Tattingstone Primary 11kV</t>
  </si>
  <si>
    <t>THAM51</t>
  </si>
  <si>
    <t>Thame Primary 11kV</t>
  </si>
  <si>
    <t>THAX31</t>
  </si>
  <si>
    <t>Thaxted Grid 33kV</t>
  </si>
  <si>
    <t>TXTD51</t>
  </si>
  <si>
    <t>Thaxted Local 11kV</t>
  </si>
  <si>
    <t>THCR51</t>
  </si>
  <si>
    <t>The Cross 11kV</t>
  </si>
  <si>
    <t>THCR52</t>
  </si>
  <si>
    <t>THLI51</t>
  </si>
  <si>
    <t>The Limes 11kV</t>
  </si>
  <si>
    <t>THET51</t>
  </si>
  <si>
    <t>Thetford Grid 11kV</t>
  </si>
  <si>
    <t>THET31</t>
  </si>
  <si>
    <t>Thetford Grid 33kV</t>
  </si>
  <si>
    <t>THOM51</t>
  </si>
  <si>
    <t>Thompsons Ln Primary 11kV</t>
  </si>
  <si>
    <t>TLEY51</t>
  </si>
  <si>
    <t>Thorley Primary 11kV</t>
  </si>
  <si>
    <t>TBAY51</t>
  </si>
  <si>
    <t>Thorpe Bay Primary 11kV</t>
  </si>
  <si>
    <t>THOL51</t>
  </si>
  <si>
    <t>Thorpe Gd Local 11kV</t>
  </si>
  <si>
    <t>THOR31</t>
  </si>
  <si>
    <t>Thorpe Grid 33kV</t>
  </si>
  <si>
    <t>THUN51</t>
  </si>
  <si>
    <t>Thundersley Primary 11kV</t>
  </si>
  <si>
    <t>TLCM31</t>
  </si>
  <si>
    <t>Tilbury Compact Grid 33kV</t>
  </si>
  <si>
    <t>TBLP51</t>
  </si>
  <si>
    <t>Tilbury Local Primary 11kV</t>
  </si>
  <si>
    <t>TILL51</t>
  </si>
  <si>
    <t>Tillingham Primary 11kV</t>
  </si>
  <si>
    <t>TIPT51</t>
  </si>
  <si>
    <t>Tiptree Primary 11kV</t>
  </si>
  <si>
    <t>TIVE51</t>
  </si>
  <si>
    <t>Tivetshall Primary 11kV</t>
  </si>
  <si>
    <t>TOGD51</t>
  </si>
  <si>
    <t>Tottenham Grid 11kV</t>
  </si>
  <si>
    <t>TOGD52</t>
  </si>
  <si>
    <t>TOGD31</t>
  </si>
  <si>
    <t>Tottenham Grid 33kV</t>
  </si>
  <si>
    <t>TRIN51</t>
  </si>
  <si>
    <t>Tring Primary 11kV</t>
  </si>
  <si>
    <t>TWSE31</t>
  </si>
  <si>
    <t>Trowse Grid 33kV</t>
  </si>
  <si>
    <t>TUCK51</t>
  </si>
  <si>
    <t>Tuckswood Primary 11kV</t>
  </si>
  <si>
    <t>TUNW51</t>
  </si>
  <si>
    <t>Tunnel Primary 11kV</t>
  </si>
  <si>
    <t>TURN51</t>
  </si>
  <si>
    <t>Turnford Primary 11kV</t>
  </si>
  <si>
    <t>TURR51</t>
  </si>
  <si>
    <t>Turret Ln Primary 11kV</t>
  </si>
  <si>
    <t>UPLA51</t>
  </si>
  <si>
    <t>Uplands Pk Primary 11kV</t>
  </si>
  <si>
    <t>UPWL51</t>
  </si>
  <si>
    <t>Upwell Lakes End Primary 11kV</t>
  </si>
  <si>
    <t>VALL51</t>
  </si>
  <si>
    <t>Valleybridge Rd Primary 11kV</t>
  </si>
  <si>
    <t>VERY51</t>
  </si>
  <si>
    <t>Verity Way Primary 11kV</t>
  </si>
  <si>
    <t>WADD51</t>
  </si>
  <si>
    <t>Waddesdon Primary 11kV</t>
  </si>
  <si>
    <t>WALS51</t>
  </si>
  <si>
    <t>Walsoken Grid 11kV</t>
  </si>
  <si>
    <t>WALS31</t>
  </si>
  <si>
    <t>Walsoken Grid 33kV</t>
  </si>
  <si>
    <t>WALT51</t>
  </si>
  <si>
    <t>Waltham Abbey Primary 11kV</t>
  </si>
  <si>
    <t>WLTH51</t>
  </si>
  <si>
    <t>Waltham Park 11kV</t>
  </si>
  <si>
    <t>WARE51</t>
  </si>
  <si>
    <t>Ware Primary 11kV</t>
  </si>
  <si>
    <t>WARN51</t>
  </si>
  <si>
    <t>Warners End Primary 11kV</t>
  </si>
  <si>
    <t>WARN52</t>
  </si>
  <si>
    <t>WARH51</t>
  </si>
  <si>
    <t>Warren Heath 11kV</t>
  </si>
  <si>
    <t>WASP51</t>
  </si>
  <si>
    <t>Warren Springs Primary 11kV</t>
  </si>
  <si>
    <t>WATE51</t>
  </si>
  <si>
    <t>Water Ln Primary 11kV</t>
  </si>
  <si>
    <t>WATL51</t>
  </si>
  <si>
    <t>Watlington Primary 11kV</t>
  </si>
  <si>
    <t>WATR51</t>
  </si>
  <si>
    <t>Watsons Rd Primary 11kV</t>
  </si>
  <si>
    <t>WATT51</t>
  </si>
  <si>
    <t>Watton Primary 11kV</t>
  </si>
  <si>
    <t>WEAL51</t>
  </si>
  <si>
    <t>Wealdstone Primary 11kV</t>
  </si>
  <si>
    <t>WELW31</t>
  </si>
  <si>
    <t>Welwyn Grid 33kV</t>
  </si>
  <si>
    <t>WELW51</t>
  </si>
  <si>
    <t>Welwyn Primary 11kV</t>
  </si>
  <si>
    <t>WEMP51</t>
  </si>
  <si>
    <t>Wembley Park 11kV</t>
  </si>
  <si>
    <t>WEND51</t>
  </si>
  <si>
    <t>Wendover Primary 11kV</t>
  </si>
  <si>
    <t>WBEK51</t>
  </si>
  <si>
    <t>West Beckham Primary 11kV</t>
  </si>
  <si>
    <t>WEBP51</t>
  </si>
  <si>
    <t>West Bedford Primary 11kV</t>
  </si>
  <si>
    <t>WBRA51</t>
  </si>
  <si>
    <t>West Braintree Primary 11kV</t>
  </si>
  <si>
    <t>WCHE51</t>
  </si>
  <si>
    <t>West Chelmsford Primary 11kV</t>
  </si>
  <si>
    <t>WGRN51</t>
  </si>
  <si>
    <t>West Grn Primary 11kV</t>
  </si>
  <si>
    <t>WHAN51</t>
  </si>
  <si>
    <t>West Hanningfield Pri 11kV</t>
  </si>
  <si>
    <t>WHER51</t>
  </si>
  <si>
    <t>West Hertford Primary 11kV</t>
  </si>
  <si>
    <t>WHOR51</t>
  </si>
  <si>
    <t>West Horndon Primary 11kV</t>
  </si>
  <si>
    <t>WLET51</t>
  </si>
  <si>
    <t>West Letchworth Primary 11kV</t>
  </si>
  <si>
    <t>WPOT51</t>
  </si>
  <si>
    <t>West Potters Bar Primary 11kV</t>
  </si>
  <si>
    <t>WTHK31</t>
  </si>
  <si>
    <t>West Thurrock Grid 33kV</t>
  </si>
  <si>
    <t>WBRY51</t>
  </si>
  <si>
    <t>Westbury Primary 11kV</t>
  </si>
  <si>
    <t>WLON51</t>
  </si>
  <si>
    <t>Weston Longville Primary 11kV</t>
  </si>
  <si>
    <t>WEST31</t>
  </si>
  <si>
    <t>Westoning Grid 33kV</t>
  </si>
  <si>
    <t>WSTP51</t>
  </si>
  <si>
    <t>Westoning Primary 11kV</t>
  </si>
  <si>
    <t>WETH51</t>
  </si>
  <si>
    <t>Wethersfield Primary 11kV</t>
  </si>
  <si>
    <t>WHAP51</t>
  </si>
  <si>
    <t>Whapload Rd Primary 11kV</t>
  </si>
  <si>
    <t>WHET51</t>
  </si>
  <si>
    <t>Whetstone Primary 11kV</t>
  </si>
  <si>
    <t>WORD51</t>
  </si>
  <si>
    <t>White Roding Primary 11kV</t>
  </si>
  <si>
    <t>WHIT51</t>
  </si>
  <si>
    <t>Whittlesey Primary 11kV</t>
  </si>
  <si>
    <t>WFRD51</t>
  </si>
  <si>
    <t>Wickford Primary 11kV</t>
  </si>
  <si>
    <t>WICK31</t>
  </si>
  <si>
    <t>Wickham Market Grid 33kV</t>
  </si>
  <si>
    <t>WIGG51</t>
  </si>
  <si>
    <t>Wiggenhall Primary 11kV</t>
  </si>
  <si>
    <t>WRWY51</t>
  </si>
  <si>
    <t>Wisbech Railway Primary 11kV</t>
  </si>
  <si>
    <t>WITH51</t>
  </si>
  <si>
    <t>Witham Primary 11kV</t>
  </si>
  <si>
    <t>WIXP51</t>
  </si>
  <si>
    <t>Wix Primary 11kV</t>
  </si>
  <si>
    <t>WOOD51</t>
  </si>
  <si>
    <t>Woodwalton Primary 11kV</t>
  </si>
  <si>
    <t>WORS51</t>
  </si>
  <si>
    <t>Worstead Primary 11kV</t>
  </si>
  <si>
    <t>WRAT51</t>
  </si>
  <si>
    <t>Wratting Primary 11kV</t>
  </si>
  <si>
    <t>WRIT51</t>
  </si>
  <si>
    <t>Writtle St Primary 11kV</t>
  </si>
  <si>
    <t>WROX51</t>
  </si>
  <si>
    <t>Wroxham Primary 11kV</t>
  </si>
  <si>
    <t>WHAM51</t>
  </si>
  <si>
    <t>Wymondham Primary 11kV</t>
  </si>
  <si>
    <t>WYMG31</t>
  </si>
  <si>
    <t>Wymondley Grid 33kV</t>
  </si>
  <si>
    <t>Location name/ID</t>
  </si>
  <si>
    <t>Parent location</t>
  </si>
  <si>
    <t>Local charge 1
£/kVA/year</t>
  </si>
  <si>
    <t>Remote charge 1
£/kVA/year</t>
  </si>
  <si>
    <t>Berkswell 132kV</t>
  </si>
  <si>
    <t>Coventry 132kV</t>
  </si>
  <si>
    <t>Coventry 132kV_Hinckley 33_</t>
  </si>
  <si>
    <t>Coventry 132kV_Coventry North_</t>
  </si>
  <si>
    <t>Coventry 132kV_Nuneaton_</t>
  </si>
  <si>
    <t>_NO NAME_ [ASHS3GEN]</t>
  </si>
  <si>
    <t>Berkswell 132kV_Warwick 33_</t>
  </si>
  <si>
    <t>Berkswell 132kV_Harbury_</t>
  </si>
  <si>
    <t>Coventry 132kV_Daventry_</t>
  </si>
  <si>
    <t>Coventry 132kV_Rugby_</t>
  </si>
  <si>
    <t>Coventry 132kV_Pailton_</t>
  </si>
  <si>
    <t>Coventry 132kV_Whitley_</t>
  </si>
  <si>
    <t>Berkswell 132kV_Coventry Central_</t>
  </si>
  <si>
    <t>Berkswell 132kV_Coventry South_</t>
  </si>
  <si>
    <t>Berkswell 132kV_Coventry West_</t>
  </si>
  <si>
    <t>_NO NAME_ [CRIR3PV]</t>
  </si>
  <si>
    <t>_NO NAME_ [HYDL3J]</t>
  </si>
  <si>
    <t>HYB:[Coventry 132kV_Hinckley 33_] &amp; [Coventry 132kV_Pailton_]-&gt;Coventry 132kV_Pailton_Sapcote (T1 &amp; T2)</t>
  </si>
  <si>
    <t>HYB:[Coventry 132kV_Coventry North_] &amp; [Coventry 132kV_Nuneaton_]-&gt;Coventry 132kV_Coventry North_Newdigate</t>
  </si>
  <si>
    <t>HYB:[Berkswell 132kV_Warwick 33_] &amp; [Berkswell 132kV_Coventry West_]-&gt;Berkswell 132kV_Warwick 33_Kenilworth (T1 &amp; T2)</t>
  </si>
  <si>
    <t>HYB:[Coventry 132kV_Daventry_] &amp; [Coventry 132kV_Rugby_]-&gt;Coventry 132kV_Daventry_Crick (T1)</t>
  </si>
  <si>
    <t>HYB:[Coventry 132kV_Rugby_] &amp; [Coventry 132kV_Pailton_]-&gt;Coventry 132kV_Rugby_Rugby Gateway</t>
  </si>
  <si>
    <t>Coventry 132kV_Whitley_Ryton (Peugeot-Talbot)</t>
  </si>
  <si>
    <t>Berkswell 132kV_Coventry Central_Sandy Lane 6.6</t>
  </si>
  <si>
    <t>Coventry 132kV_Nuneaton_Coton Road 11</t>
  </si>
  <si>
    <t>Berkswell 132kV_Harbury_Southam</t>
  </si>
  <si>
    <t>Coventry 132kV_Pailton_Sapcote (T1 &amp; T2)</t>
  </si>
  <si>
    <t>Coventry 132kV_Hinckley 33_Aston Flamville, Hinckley, LE10 3AQ</t>
  </si>
  <si>
    <t>Coventry 132kV_Coventry North_Ansty</t>
  </si>
  <si>
    <t>Coventry 132kV_Nuneaton_Arley</t>
  </si>
  <si>
    <t>Berkswell 132kV_Ashorne Solar, CV34 7BN</t>
  </si>
  <si>
    <t>Berkswell 132kV_Warwick 33_Banbury Road</t>
  </si>
  <si>
    <t>Coventry 132kV_Hinckley 33_Barwell</t>
  </si>
  <si>
    <t>Coventry 132kV_Hinckley 33_Middlefield</t>
  </si>
  <si>
    <t>Coventry 132kV_Coventry North_Walsgrave</t>
  </si>
  <si>
    <t>Berkswell 132kV_Harbury_Lower Farm, Bishops Itchington, CV47 2SL</t>
  </si>
  <si>
    <t>Coventry 132kV_Daventry_Braunston Road</t>
  </si>
  <si>
    <t>Coventry 132kV_Rugby_Brownsover</t>
  </si>
  <si>
    <t>Coventry 132kV_Rugby_Burnt Thorns Farm</t>
  </si>
  <si>
    <t>Berkswell 132kV_Warwick 33_Campion Hills</t>
  </si>
  <si>
    <t>Coventry 132kV_Pailton_Churchover</t>
  </si>
  <si>
    <t>Berkswell 132kV_Warwick 33_Claverdon</t>
  </si>
  <si>
    <t>Coventry 132kV_Hinckley 33_Canal Solar Farm</t>
  </si>
  <si>
    <t>Coventry 132kV_Coventry North_Coventry Arena</t>
  </si>
  <si>
    <t>Coventry 132kV_Whitley_Copsewood</t>
  </si>
  <si>
    <t>Coventry 132kV_Nuneaton_Corley Solar Farm, Breach Oak Lane, CV7 8AU</t>
  </si>
  <si>
    <t>Berkswell 132kV_Coventry Central_Courthouse Green 11</t>
  </si>
  <si>
    <t>Berkswell 132kV_Coventry Central_Courthouse Green 6.6</t>
  </si>
  <si>
    <t>Berkswell 132kV_Coventry Central_Courtaulds 6.6</t>
  </si>
  <si>
    <t>Coventry 132kV_Coventry North_Coventry North 11</t>
  </si>
  <si>
    <t>Coventry 132kV_Coventry South 132 11_</t>
  </si>
  <si>
    <t>Berkswell 132kV_Coventry West_Coventry West 6.6</t>
  </si>
  <si>
    <t>Berkswell 132kV_Coventry Central_Cox Street 6.6</t>
  </si>
  <si>
    <t>Coventry 132kV_Hinckley 33_Chapel Street, Stapleton, LE9 8FT</t>
  </si>
  <si>
    <t>Coventry 132kV_Daventry_Crick (T1)</t>
  </si>
  <si>
    <t>Coventry 132kV_Crick Road Solar Plant, NN6 6NA</t>
  </si>
  <si>
    <t>Coventry 132kV_Whitley_Whitley 11</t>
  </si>
  <si>
    <t>Coventry 132kV_Rugby 132 11_</t>
  </si>
  <si>
    <t>Coventry 132kV_Pailton_Magna Park</t>
  </si>
  <si>
    <t>Berkswell 132kV_Coventry West_Torrington Avenue</t>
  </si>
  <si>
    <t>Coventry 132kV_Daventry_Daventry 11</t>
  </si>
  <si>
    <t>Berkswell 132kV_Coventry Central_Dunlop 6.6</t>
  </si>
  <si>
    <t>Coventry 132kV_Rugby_English Electric</t>
  </si>
  <si>
    <t>Berkswell 132kV_Harbury_Gaydon</t>
  </si>
  <si>
    <t>Coventry 132kV_Nuneaton_Nuneaton 11</t>
  </si>
  <si>
    <t>Coventry 132kV_Daventry_West Haddon</t>
  </si>
  <si>
    <t>Coventry 132kV_Nuneaton_Gipsy Lane</t>
  </si>
  <si>
    <t>Coventry 132kV_Whitley_Gulson Road 6.6</t>
  </si>
  <si>
    <t>Berkswell 132kV_Harbury_Harbury 11</t>
  </si>
  <si>
    <t>Coventry 132kV_Rugby_Harborough Fields Farm, CV23 0ER</t>
  </si>
  <si>
    <t>Berkswell 132kV_Coventry West_Hawkesmill Lane 6.6</t>
  </si>
  <si>
    <t>Coventry 132kV_Hinckley 33_Watling Street</t>
  </si>
  <si>
    <t>Coventry 132kV_Rugby_Hillmorton</t>
  </si>
  <si>
    <t>Berkswell 132kV_Coventry South_Holyhead Road</t>
  </si>
  <si>
    <t>Berkswell 132kV_Coventry Central_Holbrook Lane 6.6</t>
  </si>
  <si>
    <t>Coventry 132kV_Nuneaton_Whittleford</t>
  </si>
  <si>
    <t>Coventry 132kV_Hydes Lane</t>
  </si>
  <si>
    <t>Berkswell 132kV_Coventry West_Jaguar Cars Brown Lane</t>
  </si>
  <si>
    <t>Berkswell 132kV_Harbury_JLRGAYDEN T1&amp;T2</t>
  </si>
  <si>
    <t>Berkswell 132kV_Coventry South_JLRWhit T1&amp;T2</t>
  </si>
  <si>
    <t>Berkswell 132kV_Warwick 33_Kenilworth (T1 &amp; T2)</t>
  </si>
  <si>
    <t>Coventry 132kV_Daventry_Welton</t>
  </si>
  <si>
    <t>_NO NAME_ [KIRO9PV]</t>
  </si>
  <si>
    <t>Coventry 132kV_Nuneaton_Langdale Drive</t>
  </si>
  <si>
    <t>Coventry 132kV_Rugby_Lawford</t>
  </si>
  <si>
    <t>Berkswell 132kV_Warwick 33_Lockheed</t>
  </si>
  <si>
    <t>Berkswell 132kV_Harbury_LOIT 1</t>
  </si>
  <si>
    <t>Coventry 132kV_Whitley_London Road 6.6</t>
  </si>
  <si>
    <t>Coventry 132kV_Pailton_Lutterworth</t>
  </si>
  <si>
    <t>Berkswell 132kV_Warwick 33_Moreton Morrell Solar, CV35 9DD</t>
  </si>
  <si>
    <t>Berkswell 132kV_Warwick 33_Newbold Pacey, Newbold Road, CV35 9DP</t>
  </si>
  <si>
    <t>Coventry 132kV_Coventry North_Newdigate</t>
  </si>
  <si>
    <t>Berkswell 132kV_Warwick 33_Princethorpe</t>
  </si>
  <si>
    <t>Coventry 132kV_Rugby_Rugby Cement</t>
  </si>
  <si>
    <t>Coventry 132kV_Rugby_Rugby Gateway</t>
  </si>
  <si>
    <t>Berkswell 132kV_Warwick 33_Wise Street</t>
  </si>
  <si>
    <t>Berkswell 132kV_Coventry South_Spon Street 6.6 (T1 &amp; T2)</t>
  </si>
  <si>
    <t>Coventry 132kV_Pailton_Streetfield Farm Watling PV</t>
  </si>
  <si>
    <t>Coventry 132kV_Coventry North_ Tolldish Hall PV</t>
  </si>
  <si>
    <t>Berkswell 132kV_Warwick 33_Tournament Fields</t>
  </si>
  <si>
    <t>Coventry 132kV_Rugby_Union Street</t>
  </si>
  <si>
    <t>Coventry 132kV_Coventry North_Vauls Farm 16MW SF</t>
  </si>
  <si>
    <t>Berkswell 132kV_Warwick 132 11__</t>
  </si>
  <si>
    <t>Berkswell 132kV_Coventry South_Warwick University</t>
  </si>
  <si>
    <t>Coventry 132kV_Hinckley 33_Wood Lane</t>
  </si>
  <si>
    <t>Coventry 132kV_Daventry_Weedon</t>
  </si>
  <si>
    <t>Coventry 132kV_Daventry_Woodford Halse (T2)</t>
  </si>
  <si>
    <t>Chesterfield 132kV</t>
  </si>
  <si>
    <t>Chesterfield 132kV_Alfreton_</t>
  </si>
  <si>
    <t>Chesterfield 132kV_Clipstone_</t>
  </si>
  <si>
    <t>Chesterfield 132kV_Mansfield_</t>
  </si>
  <si>
    <t>Chesterfield 132kV_Annesley (1 &amp; 2)_</t>
  </si>
  <si>
    <t>Chesterfield 132kV_Annesley (3 &amp; 4)_</t>
  </si>
  <si>
    <t>Chesterfield 132kV_Chesterfield 33_</t>
  </si>
  <si>
    <t>Chesterfield 132kV_Whitwell_</t>
  </si>
  <si>
    <t>Chesterfield 132kV_Staveley_</t>
  </si>
  <si>
    <t>Stalybridge 132kV_Buxton (Part)_</t>
  </si>
  <si>
    <t>_NO NAME_ [CRIF3PV]</t>
  </si>
  <si>
    <t>_NO NAME_ [EDEM3GEN]</t>
  </si>
  <si>
    <t>Chesterfield 132kV_Goitside_</t>
  </si>
  <si>
    <t>_NO NAME_ [IKPV3PV]</t>
  </si>
  <si>
    <t>_NO NAME_ [NETW3ESS]</t>
  </si>
  <si>
    <t>HYB:[Chesterfield 132kV_Mansfield_] &amp; [Chesterfield 132kV_Annesley (1 &amp; 2)_] &amp; [Chesterfield 132kV_Annesley (3 &amp; 4)_]-&gt;Chesterfield 132kV_Annesley (3 &amp; 4)_Sutton Junction (T1 T2 &amp; T3)</t>
  </si>
  <si>
    <t>HYB:[Chesterfield 132kV_Annesley (1 &amp; 2)_] &amp; [Chesterfield 132kV_Annesley (3 &amp; 4)_]-&gt;Chesterfield 132kV_Annesley (3 &amp; 4)_Annesley (Kirkby)</t>
  </si>
  <si>
    <t>HYB:[Chesterfield 132kV_Annesley (1 &amp; 2)_] &amp; [Chesterfield 132kV_Annesley (3 &amp; 4)_]-&gt;Chesterfield 132kV_Annesley (1 &amp; 2)_Sherwood Park</t>
  </si>
  <si>
    <t>HYB:[Chesterfield 132kV_Annesley (1 &amp; 2)_] &amp; [Chesterfield 132kV_Annesley (3 &amp; 4)_]-&gt;Chesterfield 132kV_Annesley (3 &amp; 4)_Huthwaite</t>
  </si>
  <si>
    <t>HYB:[Chesterfield 132kV_Annesley (1 &amp; 2)_] &amp; [Chesterfield 132kV_Annesley (3 &amp; 4)_]-&gt;Chesterfield 132kV_Annesley (1 &amp; 2)_Hucknall</t>
  </si>
  <si>
    <t>HYB:[Chesterfield 132kV_Annesley (1 &amp; 2)_] &amp; [Chesterfield 132kV_Annesley (3 &amp; 4)_]-&gt;Chesterfield 132kV_Annesley (1 &amp; 2)_Calverton</t>
  </si>
  <si>
    <t>HYB:[Chesterfield 132kV_Annesley (1 &amp; 2)_] &amp; [Chesterfield 132kV_Annesley (3 &amp; 4)_]-&gt;Chesterfield 132kV_Annesley (1 &amp; 2)_Blidworth</t>
  </si>
  <si>
    <t>HYB:[Chesterfield 132kV_Whitwell_] &amp; [Chesterfield 132kV_Staveley_]-&gt;Chesterfield 132kV_Whitwell_Westhorpe (TA &amp; TB)</t>
  </si>
  <si>
    <t>HYB:[Chesterfield 132kV_Whitwell_] &amp; [Chesterfield 132kV_Staveley_]-&gt;Chesterfield 132kV_Whitwell_Halfway (TA &amp; TB)</t>
  </si>
  <si>
    <t>Chesterfield 132kV_Chesterfield 33_Sheepbridge</t>
  </si>
  <si>
    <t>Chesterfield 132kV_Chesterfield 33_Danesmoor</t>
  </si>
  <si>
    <t>Chesterfield 132kV_Mansfield_Mansfield 11</t>
  </si>
  <si>
    <t>Chesterfield 132kV_Mansfield_Acreage Lane_Shirebrook Wind Farm</t>
  </si>
  <si>
    <t>Chesterfield 132kV_Alfreton_Blackwell</t>
  </si>
  <si>
    <t>Chesterfield 132kV_Alfreton_Dunsford Road (Alfreton PV)</t>
  </si>
  <si>
    <t>Chesterfield 132kV_Alfreton_Meadow Lane</t>
  </si>
  <si>
    <t>Chesterfield 132kV_Clipstone_Crown Farm</t>
  </si>
  <si>
    <t>Chesterfield 132kV_Mansfield_Skegby Lane</t>
  </si>
  <si>
    <t>Chesterfield 132kV_Alfreton_Ambergate</t>
  </si>
  <si>
    <t>Chesterfield 132kV_Annesley (3 &amp; 4)_Annesley (Kirkby)</t>
  </si>
  <si>
    <t>Chesterfield 132kV_Alfreton_Asher Lane 33kV STOR</t>
  </si>
  <si>
    <t>Chesterfield 132kV_Chesterfield 33_Averill Farm PV</t>
  </si>
  <si>
    <t>Chesterfield 132kV_Chesterfield 33_Bolsover</t>
  </si>
  <si>
    <t>Chesterfield 132kV_Clipstone_Bilsthorpe</t>
  </si>
  <si>
    <t>Chesterfield 132kV_Clipstone_Bilsthorpe Solar Farm generation</t>
  </si>
  <si>
    <t>Chesterfield 132kV_Chesterfield 33_Biwaters</t>
  </si>
  <si>
    <t>Chesterfield 132kV_Annesley (1 &amp; 2)_Blidworth</t>
  </si>
  <si>
    <t>Chesterfield 132kV_Annesley (1 &amp; 2)_Bilsthorpe UK Coal Solar Farm generation</t>
  </si>
  <si>
    <t>Chesterfield 132kV_Whitwell_Bolsovermoor Quarry PV</t>
  </si>
  <si>
    <t>Chesterfield 132kV_Pinxton 132 11_</t>
  </si>
  <si>
    <t>Chesterfield 132kV_Staveley_The Breck Solar PV</t>
  </si>
  <si>
    <t>Chesterfield 132kV_Clipstone_Budby</t>
  </si>
  <si>
    <t>Chesterfield 132kV_Annesley (1 &amp; 2)_Calverton</t>
  </si>
  <si>
    <t>Chesterfield 132kV_Clipstone_Ollerton</t>
  </si>
  <si>
    <t>Chesterfield 132kV_Clipstone_Clipstone 11</t>
  </si>
  <si>
    <t>Chesterfield 132kV_Whitwell_Clowne</t>
  </si>
  <si>
    <t>Chesterfield 132kV_Whitwell_Craggs Lane</t>
  </si>
  <si>
    <t>Chesterfield 132kV_Land at Crifton Lodge Farm Bilsthorpe PV</t>
  </si>
  <si>
    <t>Chesterfield 132kV_Staveley_Eckington</t>
  </si>
  <si>
    <t>Chesterfield 132kV_Eden Meadows / JBM Solar Projects (UK) Ltd</t>
  </si>
  <si>
    <t>Chesterfield 132kV_Staveley_Erin Road</t>
  </si>
  <si>
    <t>Chesterfield 132kV_Annesley (1 &amp; 2)_Farnsfield</t>
  </si>
  <si>
    <t>Stalybridge 132kV_Buxton (Part)_Flagg</t>
  </si>
  <si>
    <t>Chesterfield 132kV_Goitside_Goitside 6.6</t>
  </si>
  <si>
    <t>Chesterfield 132kV_Chesterfield 33_Grassmoor</t>
  </si>
  <si>
    <t>Chesterfield 132kV_Alfreton_Garnham Close STOR</t>
  </si>
  <si>
    <t>Chesterfield 132kV_Whitwell_Halfway (TA &amp; TB)</t>
  </si>
  <si>
    <t>Chesterfield 132kV_Mansfield_Hermitage Lane STOR</t>
  </si>
  <si>
    <t>Stalybridge 132kV_Buxton (Part)_Hindlow</t>
  </si>
  <si>
    <t>Chesterfield 132kV_Annesley (3 &amp; 4)_Sutton Junction (T1 T2 &amp; T3)</t>
  </si>
  <si>
    <t>Chesterfield 132kV_Whitwell_Holme Carr</t>
  </si>
  <si>
    <t>Chesterfield 132kV_Annesley (1 &amp; 2)_Hucknall</t>
  </si>
  <si>
    <t>Chesterfield 132kV_Annesley (3 &amp; 4)_Huthwaite</t>
  </si>
  <si>
    <t>Chesterfield 132kV_Inkersall Grange Farm Bilsthorpe PV</t>
  </si>
  <si>
    <t>Chesterfield 132kV_Staveley_Inkersall Farm PV</t>
  </si>
  <si>
    <t>Chesterfield 132kV_Staveley_Inkersall Road / Low Carbon Solar Investment Company 4 Ltd</t>
  </si>
  <si>
    <t>Chesterfield 132kV_Chesterfield 33_Lodge Farm (Calow) PV</t>
  </si>
  <si>
    <t>Chesterfield 132kV_Mansfield_Lime Tree Place</t>
  </si>
  <si>
    <t>Chesterfield 132kV_Mansfield_Littlewood Farm PV</t>
  </si>
  <si>
    <t>Chesterfield 132kV_Staveley_Markham Vale</t>
  </si>
  <si>
    <t>Chesterfield 132kV_Newton Wood Farm ESS</t>
  </si>
  <si>
    <t>Chesterfield 132kV_Whitwell_Oxcroft Solar Farm PV</t>
  </si>
  <si>
    <t>Chesterfield 132kV_Goitside_Queens Park</t>
  </si>
  <si>
    <t>Chesterfield 132kV_Alfreton_Ravensdale Park</t>
  </si>
  <si>
    <t>Chesterfield 132kV_Goitside_Robin Hood</t>
  </si>
  <si>
    <t>Chesterfield 132kV_Chesterfield 33_Robert Hyde</t>
  </si>
  <si>
    <t>Chesterfield 132kV_Clipstone_Rufford</t>
  </si>
  <si>
    <t>Chesterfield 132kV_Whitwell_Shirebrook</t>
  </si>
  <si>
    <t>Chesterfield 132kV_Whitwell_Shireoaks Hall Farm / Shireoaks Energy Centre Ltd</t>
  </si>
  <si>
    <t>Chesterfield 132kV_Annesley (1 &amp; 2)_Sherwood Park</t>
  </si>
  <si>
    <t>Chesterfield 132kV_Goitside_Sheffield Road 11</t>
  </si>
  <si>
    <t>Chesterfield 132kV_Goitside_Sheffield Road 6.6</t>
  </si>
  <si>
    <t>Chesterfield 132kV_Alfreton_Somercotes</t>
  </si>
  <si>
    <t>Chesterfield 132kV_Staveley_Staveley 11</t>
  </si>
  <si>
    <t>Chesterfield 132kV_Staveley_Staveley Works</t>
  </si>
  <si>
    <t>Chesterfield 132kV_Mansfield_Teversal</t>
  </si>
  <si>
    <t>Chesterfield 132kV_Clipstone_Thoresby</t>
  </si>
  <si>
    <t>Chesterfield 132kV_Annesley (1 &amp; 2)_Twin Yards Farm PV</t>
  </si>
  <si>
    <t>Chesterfield 132kV_Clipstone_Warsop</t>
  </si>
  <si>
    <t>Chesterfield 132kV_Annesley (1 &amp; 2)_Watnall Brickworks</t>
  </si>
  <si>
    <t>Chesterfield 132kV_Mansfield_Thornton Estate</t>
  </si>
  <si>
    <t>Chesterfield 132kV_Alfreton_Wessington</t>
  </si>
  <si>
    <t>Chesterfield 132kV_Whitwell_Westhorpe (TA &amp; TB)</t>
  </si>
  <si>
    <t>Chesterfield 132kV_Whitwell_Whaley Solar</t>
  </si>
  <si>
    <t>Chesterfield 132kV_Goitside_Walton</t>
  </si>
  <si>
    <t>Chesterfield 132kV_Goitside_Wingerworth</t>
  </si>
  <si>
    <t>Drakelow 132kV</t>
  </si>
  <si>
    <t>Willington 132kV</t>
  </si>
  <si>
    <t>Drakelow 132kV_Burton 33_</t>
  </si>
  <si>
    <t>Willington 132kV_Derby South_</t>
  </si>
  <si>
    <t>Willington 132kV_Winster_</t>
  </si>
  <si>
    <t>Drakelow 132kV_Gresley_</t>
  </si>
  <si>
    <t>Drakelow 132kV_Burton South_</t>
  </si>
  <si>
    <t>Willington 132kV_Spondon_</t>
  </si>
  <si>
    <t>Willington 132kV_Stanton_</t>
  </si>
  <si>
    <t>Willington 132kV_Derby 33_</t>
  </si>
  <si>
    <t>Willington 132kV_Uttoxeter_</t>
  </si>
  <si>
    <t>Willington 132kV_Heanor_</t>
  </si>
  <si>
    <t>_NO NAME_ [SUDE3GEN]</t>
  </si>
  <si>
    <t>HYB:[Drakelow 132kV_Burton 33_] &amp; [Drakelow 132kV_Burton South_]-&gt;Drakelow 132kV_Burton South_Wellington Street (T1 T2 &amp; T3)</t>
  </si>
  <si>
    <t>HYB:[Drakelow 132kV_Burton 33_] &amp; [Drakelow 132kV_Burton South_]-&gt;Drakelow 132kV_Burton South_Station Street (T1 &amp; T2)</t>
  </si>
  <si>
    <t>HYB:[Willington 132kV_Spondon_] &amp; [Willington 132kV_Heanor_]-&gt;Willington 132kV_Heanor_Morley (T1 &amp; T2)</t>
  </si>
  <si>
    <t>HYB:[Willington 132kV_Spondon_] &amp; [Willington 132kV_Derby South_]-&gt;Willington 132kV_Spondon_Melbourne (T1 &amp; T2)</t>
  </si>
  <si>
    <t>Willington 132kV_Uttoxeter_Rocester</t>
  </si>
  <si>
    <t>Drakelow 132kV_Burton 132 11_</t>
  </si>
  <si>
    <t>Drakelow 132kV_Gresley_Moira</t>
  </si>
  <si>
    <t>Willington 132kV_Derby South_Allenton</t>
  </si>
  <si>
    <t>Willington 132kV_Winster_Ashbourne</t>
  </si>
  <si>
    <t>Drakelow 132kV_Gresley_Ashby-De-La-Zouch</t>
  </si>
  <si>
    <t>Willington 132kV_Uttoxeter_Aston House Solar Farm generation</t>
  </si>
  <si>
    <t>Willington 132kV_Winster_Bakewell</t>
  </si>
  <si>
    <t>Drakelow 132kV_Burton South_Barton Under Needwood</t>
  </si>
  <si>
    <t>Willington 132kV_Spondon_Belper</t>
  </si>
  <si>
    <t>Drakelow 132kV_Burton South_Breach Farm ESS</t>
  </si>
  <si>
    <t>Drakelow 132kV_Burton 33_Bretby</t>
  </si>
  <si>
    <t>Willington 132kV_Spondon_Castle Donington</t>
  </si>
  <si>
    <t>Willington 132kV_Derby 33_Chaddesden</t>
  </si>
  <si>
    <t>Willington 132kV_Uttoxeter_Church Street</t>
  </si>
  <si>
    <t>Willington 132kV_Winster_Cromford</t>
  </si>
  <si>
    <t>Willington 132kV_Derby 33_Darley Abbey</t>
  </si>
  <si>
    <t>Willington 132kV_Winster_Dayfields Farm PV</t>
  </si>
  <si>
    <t>Willington 132kV_Heanor_Denby</t>
  </si>
  <si>
    <t>Willington 132kV_Derby 132 11 (Board 1 &amp; 2)_</t>
  </si>
  <si>
    <t>Willington 132kV_Derby South_Derby Waste Sinfin EFW</t>
  </si>
  <si>
    <t>Willington 132kV_Spondon_Spondon 11</t>
  </si>
  <si>
    <t>Drakelow 132kV_Burton South_Drakelow Renewable BIO</t>
  </si>
  <si>
    <t>Willington 132kV_Derby 33_Eagle Centre</t>
  </si>
  <si>
    <t>Willington 132kV_Derby South_Sinfin Lane</t>
  </si>
  <si>
    <t>Drakelow 132kV_Gresley_Gresley (T1 T2 &amp; T3)</t>
  </si>
  <si>
    <t>Drakelow 132kV_Burton 33_Hatton</t>
  </si>
  <si>
    <t>Willington 132kV_Heanor_Heanor 11</t>
  </si>
  <si>
    <t>Willington 132kV_Stanton _Hixons Lane</t>
  </si>
  <si>
    <t>Willington 132kV_Uttoxeter_Holtwood Farm PV</t>
  </si>
  <si>
    <t>Willington 132kV_Stanton_Ilkeston</t>
  </si>
  <si>
    <t>Willington 132kV_Derby South_Infinity Park (T2)</t>
  </si>
  <si>
    <t>Willington 132kV_Winster_Longcliffe</t>
  </si>
  <si>
    <t>Willington 132kV_Stanton_Little Hallam</t>
  </si>
  <si>
    <t>Willington 132kV_Derby 33_Mackworth</t>
  </si>
  <si>
    <t>Willington 132kV_Winster_Matlock</t>
  </si>
  <si>
    <t>Willington 132kV_Spondon_Melbourne (T1 &amp; T2)</t>
  </si>
  <si>
    <t>Willington 132kV_Winster_Millclose</t>
  </si>
  <si>
    <t>Willington 132kV_Heanor_Moorgreen</t>
  </si>
  <si>
    <t>Willington 132kV_Heanor_Morley (T1 &amp; T2)</t>
  </si>
  <si>
    <t>Drakelow 132kV_Burton South_Wellington Street (T1 T2 &amp; T3)</t>
  </si>
  <si>
    <t>Willington 132kV_Uttoxeter_Marchington</t>
  </si>
  <si>
    <t>Willington 132kV_Derby South_Normanton</t>
  </si>
  <si>
    <t>Willington 132kV_Stanton_Quarry Hill</t>
  </si>
  <si>
    <t>Willington 132kV_Heanor_Ripley</t>
  </si>
  <si>
    <t>Drakelow 132kV_Burton 33_Rolleston Park 2</t>
  </si>
  <si>
    <t>Willington 132kV_Stanton_Sandiacre</t>
  </si>
  <si>
    <t>Willington 132kV_Derby South_Rolls Royce ABE</t>
  </si>
  <si>
    <t>Willington 132kV_Spondon_Spondon Peaking STOR</t>
  </si>
  <si>
    <t>Drakelow 132kV_Burton South_Station Street (T1 &amp; T2)</t>
  </si>
  <si>
    <t>Willington 132kV_Sudbury Estate</t>
  </si>
  <si>
    <t>Willington 132kV_Heanor_Taylor Lane 33kV STOR</t>
  </si>
  <si>
    <t>Willington 132kV_Burnaston 132 11 (Toyota)__</t>
  </si>
  <si>
    <t>Willington 132kV_Derby South_Trafalgar Pk Gas STOR</t>
  </si>
  <si>
    <t>Drakelow 132kV_Burton 33_Trent Alloys</t>
  </si>
  <si>
    <t>Willington 132kV_Spondon_Trent Lane</t>
  </si>
  <si>
    <t>Willington 132kV_Uttoxeter_Twin Oaks Diesel STOR</t>
  </si>
  <si>
    <t>Willington 132kV_Heanor_Watnall</t>
  </si>
  <si>
    <t>Willington 132kV_Heanor_Westwood</t>
  </si>
  <si>
    <t>Drakelow 132kV_Gresley_Willesley</t>
  </si>
  <si>
    <t>Willington 132kV_Winster_Winster PV</t>
  </si>
  <si>
    <t>Drakelow 132kV_Burton 33_Woodville</t>
  </si>
  <si>
    <t>East Claydon 132kV</t>
  </si>
  <si>
    <t>East Claydon 132kV_Stony Stratford_</t>
  </si>
  <si>
    <t>East Claydon 132kV_Brackley_</t>
  </si>
  <si>
    <t>East Claydon 132kV_Bletchley_</t>
  </si>
  <si>
    <t>East Claydon 132kV_Bradwell Abbey_</t>
  </si>
  <si>
    <t>_NO NAME_ [ECLA3-GREM3EF-TKLY3J]</t>
  </si>
  <si>
    <t>_NO NAME_ [MNPV3PV]</t>
  </si>
  <si>
    <t>_NO NAME_ [PTFM3K-STDB3M-STDB3K]</t>
  </si>
  <si>
    <t>HYB:[East Claydon 132kV_Stony Stratford_] &amp; [East Claydon 132kV_Bletchley_]-&gt;East Claydon 132kV_Stony Stratford_Tattenhoe (T2)</t>
  </si>
  <si>
    <t>HYB:[East Claydon 132kV_Stony Stratford_] &amp; [East Claydon 132kV_Brackley_]-&gt;East Claydon 132kV_Brackley_Towcester (T1 &amp; T2)</t>
  </si>
  <si>
    <t>HYB:[East Claydon 132kV_Bletchley_] &amp; [East Claydon 132kV_Bletchley_]-&gt;East Claydon 132kV_Bletchley_Wavendon Gate</t>
  </si>
  <si>
    <t>HYB:[East Claydon 132kV_Bletchley_] &amp; [East Claydon 132kV_Bletchley_]-&gt;_NO NAME_ [MIEA5J]</t>
  </si>
  <si>
    <t>HYB:[East Claydon 132kV_Bletchley_] &amp; [East Claydon 132kV_Bletchley_]-&gt;East Claydon 132kV_Bletchley_Fen Farm</t>
  </si>
  <si>
    <t>HYB:[East Claydon 132kV_Bletchley_] &amp; [East Claydon 132kV_Bletchley_] &amp; [East Claydon 132kV_Bradwell Abbey_]-&gt;East Claydon 132kV_Bletchley_Childs Way (T1 &amp; T2 T3)</t>
  </si>
  <si>
    <t>HYB:[East Claydon 132kV_Bletchley_] &amp; [East Claydon 132kV_Bradwell Abbey_]-&gt;East Claydon 132kV_Bletchley_Fox Milne (T1 &amp; T2)</t>
  </si>
  <si>
    <t>East Claydon 132kV_Bradwell Abbey_Wolverton</t>
  </si>
  <si>
    <t>East Claydon 132kV_Bletchley_Bletchley 11</t>
  </si>
  <si>
    <t>East Claydon 132kV_Bletchley_Victoria Road</t>
  </si>
  <si>
    <t>East Claydon 132kV_Bletchley_Fen Farm</t>
  </si>
  <si>
    <t>East Claydon 132kV_Banbury 132 11_</t>
  </si>
  <si>
    <t>East Claydon 132kV_Brackley_Woodford Halse (T1)</t>
  </si>
  <si>
    <t>East Claydon 132kV_Brackley_Brackley Solar Farm</t>
  </si>
  <si>
    <t>East Claydon 132kV_Brackley_Brackley Town</t>
  </si>
  <si>
    <t>East Claydon 132kV_Brackley_Brackley 11</t>
  </si>
  <si>
    <t>East Claydon 132kV_Stony Stratford_Buckingham</t>
  </si>
  <si>
    <t>East Claydon 132kV_Bletchley_Childs Way (T1 &amp; T2 T3)</t>
  </si>
  <si>
    <t>East Claydon 132kV_Bradwell Abbey_Campbell Park</t>
  </si>
  <si>
    <t>East Claydon 132kV_Bletchley_Fox Milne (T1 &amp; T2)</t>
  </si>
  <si>
    <t>East Claydon 132kV_Stony Stratford_Eldergate</t>
  </si>
  <si>
    <t>East Claydon 132kV_East Claydon_Greatmoor EFW Calvert</t>
  </si>
  <si>
    <t>East Claydon 132kV_Bradwell Abbey_Hanslope Park (T1 &amp; T2 OS)</t>
  </si>
  <si>
    <t>East Claydon 132kV_Bradwell Abbey_Newport Pagnell</t>
  </si>
  <si>
    <t>East Claydon 132kV_Stony Stratford_Kiln Farm</t>
  </si>
  <si>
    <t>East Claydon 132kV_Bletchley_Kingston</t>
  </si>
  <si>
    <t>East Claydon 132kV_Bradwell Abbey_Yew Tree Farm PV</t>
  </si>
  <si>
    <t>East Claydon 132kV_Bletchley_Lyon Road Gas Gen</t>
  </si>
  <si>
    <t>East Claydon 132kV_Stony Stratford_Manor Farm Bourton, MK18 7DS</t>
  </si>
  <si>
    <t>East Claydon 132kV_Bletchley_Maxwell House Data Centre</t>
  </si>
  <si>
    <t>East Claydon 132kV_Bletchley_Secklow Gate</t>
  </si>
  <si>
    <t>East Claydon 132kV_Copse Lodge Solar Farm</t>
  </si>
  <si>
    <t>East Claydon 132kV_Bradwell Abbey_Marlborough Street</t>
  </si>
  <si>
    <t>East Claydon 132kV_Bletchley_Newton Road</t>
  </si>
  <si>
    <t>East Claydon 132kV_Bradwell Abbey_Portway</t>
  </si>
  <si>
    <t>East Claydon 132kV_Brackley_Shacks Barn PV</t>
  </si>
  <si>
    <t>East Claydon 132kV_Stony Stratford_Shenley Wood</t>
  </si>
  <si>
    <t>East Claydon 132kV_Brackley_Silverstone</t>
  </si>
  <si>
    <t>East Claydon 132kV_Stony Stratford_Sparrow Lodge Farm</t>
  </si>
  <si>
    <t>East Claydon 132kV_Stony Stratford_Steeple Claydon</t>
  </si>
  <si>
    <t>East Claydon 132kV_Stony Stratford_Tattenhoe (T2)</t>
  </si>
  <si>
    <t>East Claydon 132kV_Brackley_Towcester (T1 &amp; T2)</t>
  </si>
  <si>
    <t>East Claydon 132kV_Brackley_Thenford (T1)</t>
  </si>
  <si>
    <t>East Claydon 132kV_Brackley_Thenford (T2)</t>
  </si>
  <si>
    <t>East Claydon 132kV_Stony Stratford_Thornborough Grnds PV</t>
  </si>
  <si>
    <t>East Claydon 132kV_East Claydon_Tuckey Farm PV</t>
  </si>
  <si>
    <t>East Claydon 132kV_Bletchley_Wavendon Gate</t>
  </si>
  <si>
    <t>East Claydon 132kV_Stony Stratford_Wicken</t>
  </si>
  <si>
    <t>East Claydon 132kV_Stony Stratford_Winslow</t>
  </si>
  <si>
    <t>Enderby 132kV</t>
  </si>
  <si>
    <t>Ratcliffe 132kV</t>
  </si>
  <si>
    <t>Stoke Bardolph 132kV</t>
  </si>
  <si>
    <t>Ratcliffe 132kV_Willoughby_</t>
  </si>
  <si>
    <t>Enderby 132kV_Leicester_</t>
  </si>
  <si>
    <t>Enderby 132kV_Wigston 33_</t>
  </si>
  <si>
    <t>Stoke Bardolph 132kV_Nottingham North 33_</t>
  </si>
  <si>
    <t>Stoke Bardolph 132kV_Nottingham East_</t>
  </si>
  <si>
    <t>Ratcliffe 132kV_Loughborough 33_</t>
  </si>
  <si>
    <t>Enderby 132kV_Coalville_</t>
  </si>
  <si>
    <t>Enderby 132kV_Leicester North_</t>
  </si>
  <si>
    <t>Ratcliffe 132kV_Nottingham_</t>
  </si>
  <si>
    <t>Ratcliffe 132kV_Toton_</t>
  </si>
  <si>
    <t>_NO NAME_ [COAS3PV]</t>
  </si>
  <si>
    <t>_NO NAME_ [DSRD3J]</t>
  </si>
  <si>
    <t>Enderby 132kV_Leicester East_</t>
  </si>
  <si>
    <t>_NO NAME_ [RAFN3J]</t>
  </si>
  <si>
    <t>_NO NAME_ [THUE3PV]</t>
  </si>
  <si>
    <t>_NO NAME_ [WISL3P]</t>
  </si>
  <si>
    <t>HYB:[Enderby 132kV_Leicester_] &amp; [Enderby 132kV_Leicester North_]-&gt;Enderby 132kV_Leicester_Hockley Farm Road</t>
  </si>
  <si>
    <t>HYB:[Stoke Bardolph 132kV_Nottingham North 33_] &amp; [Stoke Bardolph 132kV_Nottingham East_]-&gt;Stoke Bardolph 132kV_Nottingham East_Arnold (T1 &amp; T2)</t>
  </si>
  <si>
    <t>HYB:[Ratcliffe 132kV_Nottingham_] &amp; [Ratcliffe 132kV_Nottingham_]-&gt;Ratcliffe 132kV_Nottingham_Wollaton Road</t>
  </si>
  <si>
    <t>HYB:[Ratcliffe 132kV_Nottingham_] &amp; [Ratcliffe 132kV_Nottingham_]-&gt;Ratcliffe 132kV_Nottingham_Lenton</t>
  </si>
  <si>
    <t>HYB:[Ratcliffe 132kV_Nottingham_] &amp; [Ratcliffe 132kV_Nottingham_]-&gt;Ratcliffe 132kV_Nottingham_North Wilford</t>
  </si>
  <si>
    <t>HYB:[Ratcliffe 132kV_Nottingham_] &amp; [Ratcliffe 132kV_Nottingham_]-&gt;Ratcliffe 132kV_Nottingham_Castle Road</t>
  </si>
  <si>
    <t>HYB:[Ratcliffe 132kV_Nottingham_] &amp; [Ratcliffe 132kV_Nottingham_]-&gt;Ratcliffe 132kV_Nottingham_Sneinton</t>
  </si>
  <si>
    <t>HYB:[Ratcliffe 132kV_Nottingham_] &amp; [Ratcliffe 132kV_Nottingham_]-&gt;Ratcliffe 132kV_Nottingham_Clifton</t>
  </si>
  <si>
    <t>Ratcliffe 132kV_Toton_Chilwell</t>
  </si>
  <si>
    <t>Ratcliffe 132kV_Nottingham_Lenton</t>
  </si>
  <si>
    <t>Ratcliffe 132kV_Nottingham_Beeston</t>
  </si>
  <si>
    <t>Ratcliffe 132kV_Nottingham_Sneinton</t>
  </si>
  <si>
    <t>Enderby 132kV_Leicester_Redcross Street</t>
  </si>
  <si>
    <t>Enderby 132kV_Leicester_Leicester 11</t>
  </si>
  <si>
    <t>Enderby 132kV_Leicester East_Highfields</t>
  </si>
  <si>
    <t>Enderby 132kV_Leicester East_Salutation 6.6</t>
  </si>
  <si>
    <t>Enderby 132kV_Leicester East_Stoneygate 6.6</t>
  </si>
  <si>
    <t>Enderby 132kV_Leicester East_Leicester East 6.6</t>
  </si>
  <si>
    <t>Enderby 132kV_Leicester_Hockley Farm Road</t>
  </si>
  <si>
    <t>Enderby 132kV_Leicester East_Thurmaston</t>
  </si>
  <si>
    <t>Enderby 132kV_Wigston 33_Alliance and Leicester</t>
  </si>
  <si>
    <t>Enderby 132kV_Wigston 33_Whetstone</t>
  </si>
  <si>
    <t>Enderby 132kV_Coalville_Worthington</t>
  </si>
  <si>
    <t>Enderby 132kV_Coalville_Desford</t>
  </si>
  <si>
    <t>Enderby 132kV_Coalville_Nailstone</t>
  </si>
  <si>
    <t>Enderby 132kV_Coalville_Osbaston</t>
  </si>
  <si>
    <t>Enderby 132kV_Coalville_Coalville 11</t>
  </si>
  <si>
    <t>Enderby 132kV_Coalville_Mantle Lane</t>
  </si>
  <si>
    <t>Stoke Bardolph 132kV_Nottingham East_Arnold (T1 &amp; T2)</t>
  </si>
  <si>
    <t>Ratcliffe 132kV_Loughborough 33_Astrazeneca</t>
  </si>
  <si>
    <t>Enderby 132kV_Coalville_Park Farm Solar Ashby</t>
  </si>
  <si>
    <t>Enderby 132kV_Coalville_Bardon Road</t>
  </si>
  <si>
    <t>Enderby 132kV_Leicester North_Beaumont Leys</t>
  </si>
  <si>
    <t>Ratcliffe 132kV_Willoughby_British Gypsum</t>
  </si>
  <si>
    <t>Ratcliffe 132kV_Willoughby_Bingham (T1)</t>
  </si>
  <si>
    <t>Stoke Bardolph 132kV_Nottingham North 33_Bilborough (T1 &amp; T2)</t>
  </si>
  <si>
    <t>Enderby 132kV_Leicester North_Birstall</t>
  </si>
  <si>
    <t>Enderby 132kV_Wigston 132 11_</t>
  </si>
  <si>
    <t>Ratcliffe 132kV_Nottingham_Cotgrave</t>
  </si>
  <si>
    <t>Ratcliffe 132kV_Nottingham_Boots (T1) (Load)</t>
  </si>
  <si>
    <t>Ratcliffe 132kV_Nottingham_Boots (T2) (Load)</t>
  </si>
  <si>
    <t>Enderby 132kV_Leicester_Braunstone</t>
  </si>
  <si>
    <t>Ratcliffe 132kV_Loughborough 33_Brush</t>
  </si>
  <si>
    <t>Stoke Bardolph 132kV_Nottingham North 33_Bulwell</t>
  </si>
  <si>
    <t>Enderby 132kV_Carlton Park 132 11_</t>
  </si>
  <si>
    <t>Enderby 132kV_Leicester_Jupiter</t>
  </si>
  <si>
    <t>Ratcliffe 132kV_Nottingham_Castle Road</t>
  </si>
  <si>
    <t>Enderby 132kV_Coalville_Caterpillar_Caterpillar UK</t>
  </si>
  <si>
    <t>Ratcliffe 132kV_Willoughby_Keyworth</t>
  </si>
  <si>
    <t>Stoke Bardolph 132kV_Nottingham North 33_Cinderhill</t>
  </si>
  <si>
    <t>Stoke Bardolph 132kV_Nottingham North 132 11_</t>
  </si>
  <si>
    <t>Ratcliffe 132kV_Nottingham_Clifton</t>
  </si>
  <si>
    <t>Enderby 132kV_Bagworth Road</t>
  </si>
  <si>
    <t>Stoke Bardolph 132kV_Nottingham East_Colwick</t>
  </si>
  <si>
    <t>Ratcliffe 132kV_Willoughby_South Croxton</t>
  </si>
  <si>
    <t>_NO NAME_ [DSRD9J]</t>
  </si>
  <si>
    <t>Ratcliffe 132kV_Nottingham_Eastcroft EfW, NG2 3JH</t>
  </si>
  <si>
    <t>Ratcliffe 132kV_Willoughby_East Leake</t>
  </si>
  <si>
    <t>Ratcliffe 132kV_Willoughby_John Brookes Sawmill BIO</t>
  </si>
  <si>
    <t>Stoke Bardolph 132kV_Nottingham East_Gedling</t>
  </si>
  <si>
    <t>Ratcliffe 132kV_Willoughby_Willoughby 11</t>
  </si>
  <si>
    <t>Ratcliffe 132kV_Willoughby_Sutton Bonnington PV</t>
  </si>
  <si>
    <t>Enderby 132kV_Leicester North_Groby Road</t>
  </si>
  <si>
    <t>Enderby 132kV_Leicester East_Hamilton</t>
  </si>
  <si>
    <t>Enderby 132kV_Coalville_Hill Farm ESS</t>
  </si>
  <si>
    <t>Enderby 132kV_Hinckley 132 11_</t>
  </si>
  <si>
    <t>Enderby 132kV_Coalville_Hall Farm Solar Farm generation</t>
  </si>
  <si>
    <t>Ratcliffe 132kV_Loughborough 33_Shepshed</t>
  </si>
  <si>
    <t>Enderby 132kV_Coalville_Interlink Park</t>
  </si>
  <si>
    <t>Enderby 132kV_Leicester North_Leicester North 11</t>
  </si>
  <si>
    <t>Enderby 132kV_Leicester North_Lero 6.6</t>
  </si>
  <si>
    <t>Ratcliffe 132kV_Toton_Long Eaton</t>
  </si>
  <si>
    <t>Ratcliffe 132kV_Loughborough 132 11_</t>
  </si>
  <si>
    <t>Enderby 132kV_Leicester_Mansfield Street</t>
  </si>
  <si>
    <t>Stoke Bardolph 132kV_Nottingham East_Mapperley</t>
  </si>
  <si>
    <t>Stoke Bardolph 132kV_Nottingham North 33_Marlborough Road</t>
  </si>
  <si>
    <t>Ratcliffe 132kV_Loughborough 33_Mill Farm, Cotes, LE12 5TL</t>
  </si>
  <si>
    <t>Ratcliffe 132kV_Willoughby_Mountsorrel</t>
  </si>
  <si>
    <t>Ratcliffe 132kV_Newhurst ERF 132 EFW</t>
  </si>
  <si>
    <t>Ratcliffe 132kV_Nottingham_Talbot Street</t>
  </si>
  <si>
    <t>Ratcliffe 132kV_Toton_Nottingham Rd STOR</t>
  </si>
  <si>
    <t>Ratcliffe 132kV_Nottingham_North Wilford</t>
  </si>
  <si>
    <t>Ratcliffe 132kV_Willoughby_Old Dalby (T2)</t>
  </si>
  <si>
    <t>Ratcliffe 132kV_Willoughby_Old Dalby Lodge Wind Farm</t>
  </si>
  <si>
    <t>Ratcliffe 132kV_Loughborough 33_Poole Farm, Barrow Road, LE12 8EN</t>
  </si>
  <si>
    <t>Stoke Bardolph 132kV_Nottingham East_Colwick Private Rd STOR</t>
  </si>
  <si>
    <t>Ratcliffe 132kV_Loughborough 33_Quorn</t>
  </si>
  <si>
    <t>Stoke Bardolph 132kV_RAF Newton Phase 1 NG13 8HL</t>
  </si>
  <si>
    <t>Ratcliffe 132kV_Toton_Ratcliffe on Soar</t>
  </si>
  <si>
    <t>Ratcliffe 132kV_Nottingham_Redfield Road 1 STOR</t>
  </si>
  <si>
    <t>Ratcliffe 132kV_Nottingham_Redfield Road B STOR</t>
  </si>
  <si>
    <t>Stoke Bardolph 132kV_Nottingham East_St Anns (T2 &amp; T3 &amp; T4)</t>
  </si>
  <si>
    <t>Stoke Bardolph 132kV_Nottingham East_Stragglethorpe Rd PV</t>
  </si>
  <si>
    <t>Ratcliffe 132kV_Toton_Toton 11</t>
  </si>
  <si>
    <t>Ratcliffe 132kV_Willoughby_Syston</t>
  </si>
  <si>
    <t>Enderby 132kV_Thurlaston Estate Solar Farm</t>
  </si>
  <si>
    <t>Enderby 132kV_Leicester East_Thurnby</t>
  </si>
  <si>
    <t>Ratcliffe 132kV_Nottingham_West Bridgford</t>
  </si>
  <si>
    <t>Ratcliffe 132kV_Willoughby_Wide Lane Solar Farm generation</t>
  </si>
  <si>
    <t>Enderby 132kV_Wigston 33_Wigston Magna</t>
  </si>
  <si>
    <t>Enderby 132kV_Wistow Lodge PV</t>
  </si>
  <si>
    <t>Ratcliffe 132kV_Willoughby_Willoughby STOR generation</t>
  </si>
  <si>
    <t>Ratcliffe 132kV_Nottingham_Wollaton Road</t>
  </si>
  <si>
    <t>Ratcliffe 132kV_Loughborough 33_Wymeswold Solar Park</t>
  </si>
  <si>
    <t>Grendon 132kV</t>
  </si>
  <si>
    <t>Grendon 132kV_Northampton_</t>
  </si>
  <si>
    <t>Grendon 132kV_Northampton West_</t>
  </si>
  <si>
    <t>Grendon 132kV_Wellingborough_</t>
  </si>
  <si>
    <t>Grendon 132kV_Kettering_</t>
  </si>
  <si>
    <t>Grendon 132kV_Irthlingborough_</t>
  </si>
  <si>
    <t>Grendon 132kV_Northampton East_</t>
  </si>
  <si>
    <t>_NO NAME_ [BRGS3J]</t>
  </si>
  <si>
    <t>Grendon 132kV_Kibworth_</t>
  </si>
  <si>
    <t>_NO NAME_ [CHEK3ESS]</t>
  </si>
  <si>
    <t>_NO NAME_ [COER3J]</t>
  </si>
  <si>
    <t>Grendon 132kV_Corby_</t>
  </si>
  <si>
    <t>Grendon 132kV_Oakham_</t>
  </si>
  <si>
    <t>_NO NAME_ [EXES3J]</t>
  </si>
  <si>
    <t>_NO NAME_ [GRAU3PV]</t>
  </si>
  <si>
    <t>_NO NAME_ [GREB3J]</t>
  </si>
  <si>
    <t>_NO NAME_ [GREL3J]</t>
  </si>
  <si>
    <t>Grendon 132kV_Melton Mowbray_</t>
  </si>
  <si>
    <t>_NO NAME_ [OKLB3J]</t>
  </si>
  <si>
    <t>_NO NAME_ [VICF3J]</t>
  </si>
  <si>
    <t>_NO NAME_ [WATF3J]</t>
  </si>
  <si>
    <t>HYB:[Grendon 132kV_Northampton_] &amp; [Grendon 132kV_Northampton West_]-&gt;Grendon 132kV_Northampton_Abington (T1 &amp; T2)</t>
  </si>
  <si>
    <t>HYB:[Grendon 132kV_Northampton_] &amp; [Grendon 132kV_Northampton West_]-&gt;Grendon 132kV_Northampton_Pineham (T1 &amp; T2)</t>
  </si>
  <si>
    <t>HYB:[Grendon 132kV_Northampton_] &amp; [Grendon 132kV_Northampton East_]-&gt;Grendon 132kV_Northampton_Brackmills (T1 &amp; T2)</t>
  </si>
  <si>
    <t>HYB:[Grendon 132kV_Northampton_] &amp; [Grendon 132kV_Northampton West_]-&gt;Grendon 132kV_Northampton West_Banbury Lane (T1 &amp; T2)</t>
  </si>
  <si>
    <t>HYB:[Grendon 132kV_Northampton West_] &amp; [Grendon 132kV_Kettering_]-&gt;Grendon 132kV_Northampton West_Chapel Brampton (T1 &amp; T2)</t>
  </si>
  <si>
    <t>HYB:[Grendon 132kV_Kettering_] &amp; [Grendon 132kV_Irthlingborough_]-&gt;Grendon 132kV_Kettering_Burton Latimer (T1 &amp; T2)</t>
  </si>
  <si>
    <t>HYB:[Grendon 132kV_Kettering_] &amp; [Grendon 132kV_Irthlingborough_]-&gt;Grendon 132kV_Irthlingborough_Pytchley Road (T1 &amp; T2)</t>
  </si>
  <si>
    <t>HYB:[Grendon 132kV_Irthlingborough_] &amp; [Grendon 132kV_Corby_]-&gt;Grendon 132kV_Corby_Oundle</t>
  </si>
  <si>
    <t>Grendon 132kV_Irthlingborough_Thrapston</t>
  </si>
  <si>
    <t>Grendon 132kV_Corby_Hazelwood</t>
  </si>
  <si>
    <t>Grendon 132kV_Wellingborough_Little Irchester</t>
  </si>
  <si>
    <t>Grendon 132kV_Corby_Corby No. 2</t>
  </si>
  <si>
    <t>Grendon 132kV_Northampton West_Northampton West 11</t>
  </si>
  <si>
    <t>Grendon 132kV_Northampton_Abington (T1 &amp; T2)</t>
  </si>
  <si>
    <t>Grendon 132kV_Northampton West_Althorp Estate</t>
  </si>
  <si>
    <t>Grendon 132kV_Northampton West_Banbury Lane (T1 &amp; T2)</t>
  </si>
  <si>
    <t>Grendon 132kV_Kettering_Burton Latimer (T1 &amp; T2)</t>
  </si>
  <si>
    <t>Grendon 132kV_Northampton East_Northampton East 11</t>
  </si>
  <si>
    <t>Grendon 132kV_Northampton_Roade</t>
  </si>
  <si>
    <t>Grendon 132kV_Northampton East_Boothville</t>
  </si>
  <si>
    <t>Grendon 132kV_Irthlingborough_Irthlingborough 11</t>
  </si>
  <si>
    <t>Grendon 132kV_Brigstock</t>
  </si>
  <si>
    <t>Grendon 132kV_Northampton_Brackmills (T1 &amp; T2)</t>
  </si>
  <si>
    <t>Grendon 132kV_Kibworth_Bruntingthorpe</t>
  </si>
  <si>
    <t>Grendon 132kV_Northampton West_Ellesmere Avenue</t>
  </si>
  <si>
    <t>Grendon 132kV_Northampton West_Chapel Brampton (T1 &amp; T2)</t>
  </si>
  <si>
    <t>Grendon 132kV_Northampton West_Bugbrooke</t>
  </si>
  <si>
    <t>Grendon 132kV_Irthlingborough_Burton Wolds South WF</t>
  </si>
  <si>
    <t>Grendon 132kV_Northampton_Campbell Street</t>
  </si>
  <si>
    <t>Grendon 132kV_Chequers Knoll</t>
  </si>
  <si>
    <t>Grendon 132kV_Corby_Corby North Dem</t>
  </si>
  <si>
    <t>Grendon 132kV_Wellingborough_Cannon Street</t>
  </si>
  <si>
    <t>Grendon 132kV_Cogenhoe BESS</t>
  </si>
  <si>
    <t>Grendon 132kV_Corby_Earlstrees</t>
  </si>
  <si>
    <t>Grendon 132kV_Corby_Corby Central</t>
  </si>
  <si>
    <t>Grendon 132kV_Corby North PS_</t>
  </si>
  <si>
    <t>Grendon 132kV_Northampton East_Olney</t>
  </si>
  <si>
    <t>Grendon 132kV_Irthlingborough_Chelveston Renewable Energy Park</t>
  </si>
  <si>
    <t>_NO NAME_ [CVPV5ESS]</t>
  </si>
  <si>
    <t>Grendon 132kV_Irthlingborough_Chelveston Energy Park</t>
  </si>
  <si>
    <t>Grendon 132kV_Northampton East_Denton</t>
  </si>
  <si>
    <t>Grendon 132kV_Kettering_Desborough</t>
  </si>
  <si>
    <t>Grendon 132kV_Northampton East_Earls Barton</t>
  </si>
  <si>
    <t>Grendon 132kV_Northampton East_Newton Road PV</t>
  </si>
  <si>
    <t>Grendon 132kV_Oakham_Empingham</t>
  </si>
  <si>
    <t>Grendon 132kV_Exton Estate Solar Farm</t>
  </si>
  <si>
    <t>Grendon 132kV_Oakham_Exton</t>
  </si>
  <si>
    <t>Grendon 132kV_Kibworth_Farndon Road (T1 &amp; T2)</t>
  </si>
  <si>
    <t>Grendon 132kV_Kettering_Field Street</t>
  </si>
  <si>
    <t>Grendon 132kV_Grafton Underwood</t>
  </si>
  <si>
    <t>Grendon 132kV_Grendon BESS</t>
  </si>
  <si>
    <t>Grendon 132kV_Grendon Lakes</t>
  </si>
  <si>
    <t>Grendon 132kV_Wellingborough 132 11_</t>
  </si>
  <si>
    <t>Grendon 132kV_Kettering_Harrington Road</t>
  </si>
  <si>
    <t>Grendon 132kV_Kettering_Hayfield</t>
  </si>
  <si>
    <t>Grendon 132kV_Wellingborough_Sharnbrook</t>
  </si>
  <si>
    <t>Grendon 132kV_Melton Mowbray_Holwell</t>
  </si>
  <si>
    <t>Grendon 132kV_Wellingborough_Harrold</t>
  </si>
  <si>
    <t>Grendon 132kV_Kibworth_Kelmarsh Wind Farm</t>
  </si>
  <si>
    <t>Grendon 132kV_Kettering_Kettering North</t>
  </si>
  <si>
    <t>Grendon 132kV_Kettering Energy Park</t>
  </si>
  <si>
    <t>Grendon 132kV_Kibworth_Kibworth 11</t>
  </si>
  <si>
    <t>Grendon 132kV_Northampton West_Kingsthorpe</t>
  </si>
  <si>
    <t>Grendon 132kV_Kibworth_Meadow Fm Thorpe Lang PV</t>
  </si>
  <si>
    <t>Grendon 132kV_Melton Mowbray_Melton Mowbray 11</t>
  </si>
  <si>
    <t>Grendon 132kV_Kibworth_Market Harborough</t>
  </si>
  <si>
    <t>Grendon 132kV_Oakham_Market Overton (T1)</t>
  </si>
  <si>
    <t>Grendon 132kV_Oakham_Oakham 11</t>
  </si>
  <si>
    <t>Grendon 132kV_Corby_Oakley</t>
  </si>
  <si>
    <t>Grendon 132kV_Melton Mowbray_Old Dalby (T1)</t>
  </si>
  <si>
    <t>Grendon 132kV_Oakley Bushes Solar Farm</t>
  </si>
  <si>
    <t>Grendon 132kV_Northampton East_Olney Hyde Farm PV</t>
  </si>
  <si>
    <t>Grendon 132kV_Corby_Oundle</t>
  </si>
  <si>
    <t>Grendon 132kV_Wellingborough_Park Farm</t>
  </si>
  <si>
    <t>Grendon 132kV_Northampton_Pineham (T1 &amp; T2)</t>
  </si>
  <si>
    <t>Grendon 132kV_Kettering_Gaultney Solar Park</t>
  </si>
  <si>
    <t>Grendon 132kV_Irthlingborough_Pytchley Road (T1 &amp; T2)</t>
  </si>
  <si>
    <t>Grendon 132kV_Oakham_Ranksborough Farm, LE15 7EJ</t>
  </si>
  <si>
    <t>Grendon 132kV_Irthlingborough_Raunds</t>
  </si>
  <si>
    <t>Grendon 132kV_Melton Mowbray_Regent Street</t>
  </si>
  <si>
    <t>Grendon 132kV_Corby_Rockingham</t>
  </si>
  <si>
    <t>Grendon 132kV_Northampton_Rothersthorpe</t>
  </si>
  <si>
    <t>Grendon 132kV_Irthlingborough_Rushden</t>
  </si>
  <si>
    <t>Grendon 132kV_Oakham_Uppingham</t>
  </si>
  <si>
    <t>Grendon 132kV_Vickerage Farm</t>
  </si>
  <si>
    <t>Grendon 132kV_Waterleys Farm</t>
  </si>
  <si>
    <t>Grendon 132kV_Northampton East_Wellingborough Road</t>
  </si>
  <si>
    <t>Grendon 132kV_Corby_Willowbrook Industrial Estate</t>
  </si>
  <si>
    <t>Grendon 132kV_Oakham_Glaston Road, Oakham, LE15 8RU</t>
  </si>
  <si>
    <t>Grendon 132kV_Northampton_Wootton</t>
  </si>
  <si>
    <t>Bicker Fen 132kV</t>
  </si>
  <si>
    <t>Staythorpe 132kV</t>
  </si>
  <si>
    <t>West Burton 132kV</t>
  </si>
  <si>
    <t>Walpole 132kV</t>
  </si>
  <si>
    <t>Staythorpe 132kV_Hawton_</t>
  </si>
  <si>
    <t>Walpole 132kV_Boston_</t>
  </si>
  <si>
    <t>Bicker Fen 132kV_Skegness_</t>
  </si>
  <si>
    <t>West Burton 132kV_Lincoln 33_</t>
  </si>
  <si>
    <t>_NO NAME_ [AVLZ3]</t>
  </si>
  <si>
    <t>_NO NAME_ [BELS3PV]</t>
  </si>
  <si>
    <t>Staythorpe 132kV_Checkerhouse_</t>
  </si>
  <si>
    <t>Bicker Fen 132kV_Sleaford_</t>
  </si>
  <si>
    <t>Bicker Fen 132kV_Grantham_</t>
  </si>
  <si>
    <t>West Burton 132kV_Branston Potato Farm</t>
  </si>
  <si>
    <t>_NO NAME_ [BOBI3]</t>
  </si>
  <si>
    <t>Walpole 132kV_Bourne_</t>
  </si>
  <si>
    <t>Staythorpe 132kV_Network Rail Bytham (GT1 &amp; GT2)_</t>
  </si>
  <si>
    <t>Walpole 132kV_Network Rail Bretton_</t>
  </si>
  <si>
    <t>Walpole 132kV_Spalding &amp; South Holland_</t>
  </si>
  <si>
    <t>Staythorpe 132kV_Cotham Grange 132 PV</t>
  </si>
  <si>
    <t>_NO NAME_ [FISA3PV]</t>
  </si>
  <si>
    <t>_NO NAME_ [GONM3GEN]</t>
  </si>
  <si>
    <t>Bicker Fen 132kV_Network Rail Grantham (GT1 &amp; GT2)_</t>
  </si>
  <si>
    <t>_NO NAME_ [HAKL3PV]</t>
  </si>
  <si>
    <t>West Burton 132kV_Worksop_</t>
  </si>
  <si>
    <t>Walpole 132kV_Stamford_</t>
  </si>
  <si>
    <t>_NO NAME_ [LONS3PV]</t>
  </si>
  <si>
    <t>_NO NAME_ [LOWF3PV]</t>
  </si>
  <si>
    <t>_NO NAME_ [PASF3J-PASF3P]</t>
  </si>
  <si>
    <t>Staythorpe 132kV_Network Rail Retford (GT1 &amp; GT2)_</t>
  </si>
  <si>
    <t>_NO NAME_ [STUE3]</t>
  </si>
  <si>
    <t>_NO NAME_ [THTS3PV]</t>
  </si>
  <si>
    <t>_NO NAME_ [TIRE3GEN]</t>
  </si>
  <si>
    <t>Bicker Fen 132kV_Land at Ash Farm / Vicarage Drove Energy Centre Ltd</t>
  </si>
  <si>
    <t>_NO NAME_ [WINB3]</t>
  </si>
  <si>
    <t>HYB:[Bicker Fen 132kV_Skegness_] &amp; [Bicker Fen 132kV_Sleaford_]-&gt;Bicker Fen 132kV_Skegness_Horncastle (T1 &amp; T2)</t>
  </si>
  <si>
    <t>HYB:[Bicker Fen 132kV_Sleaford_] &amp; [Bicker Fen 132kV_Grantham_]-&gt;Bicker Fen 132kV_Grantham_Billingborough</t>
  </si>
  <si>
    <t>HYB:[Walpole 132kV_Bourne_] &amp; [Walpole 132kV_Stamford_]-&gt;Walpole 132kV_Stamford_West Deeping (T1 &amp; T2)</t>
  </si>
  <si>
    <t>HYB:[Walpole 132kV_Bourne_] &amp; [Walpole 132kV_Stamford_]-&gt;Walpole 132kV_Stamford_Market Deeping (T1 &amp; T2)</t>
  </si>
  <si>
    <t>HYB:[Walpole 132kV_Bourne_] &amp; [Walpole 132kV_Spalding &amp; South Holland_]-&gt;Walpole 132kV_Spalding &amp; South Holland_Crowland</t>
  </si>
  <si>
    <t>Walpole 132kV_Boston_Marsh Lane</t>
  </si>
  <si>
    <t>Staythorpe 132kV_Grantham North 132 11_</t>
  </si>
  <si>
    <t>Staythorpe 132kV_Hawton_Newark Junction</t>
  </si>
  <si>
    <t>West Burton 132kV_Lincoln 132 11_</t>
  </si>
  <si>
    <t>Staythorpe 132kV_Hawton_Hawton 11</t>
  </si>
  <si>
    <t>Staythorpe 132kV_Checkerhouse_Hallcroft Road</t>
  </si>
  <si>
    <t>Staythorpe 132kV_Checkerhouse_Misterton</t>
  </si>
  <si>
    <t>West Burton 132kV_Lincoln 33_Metheringham (T1 &amp; T2 OS)</t>
  </si>
  <si>
    <t>West Burton 132kV_Worksop_Kilton Road</t>
  </si>
  <si>
    <t>Bicker Fen 132kV_Skegness_Alford</t>
  </si>
  <si>
    <t>West Burton 132kV_Lincoln 33_Anderson Lane</t>
  </si>
  <si>
    <t>Staythorpe 132kV_Asfordby STOR B</t>
  </si>
  <si>
    <t>Staythorpe 132kV_Asfordby 132 11_</t>
  </si>
  <si>
    <t>Staythorpe 132kV_Averham Leazes</t>
  </si>
  <si>
    <t>Staythorpe 132kV_Belvoir PV</t>
  </si>
  <si>
    <t>Staythorpe 132kV_Checkerhouse_Bevercotes</t>
  </si>
  <si>
    <t>West Burton 132kV_Lincoln 33_Beevor Street</t>
  </si>
  <si>
    <t>Walpole 132kV_Boston_Bicker Fen Wind Farm generation</t>
  </si>
  <si>
    <t>Staythorpe 132kV_Hawton_Bingham (T2)</t>
  </si>
  <si>
    <t>Bicker Fen 132kV_Grantham_Billingborough</t>
  </si>
  <si>
    <t>Staythorpe 132kV_Hawton_Bottesford</t>
  </si>
  <si>
    <t>Walpole 132kV_Bourne_Bourne 11</t>
  </si>
  <si>
    <t>West Burton 132kV_Worksop_Manton</t>
  </si>
  <si>
    <t>West Burton 132kV_Lincoln 33_Branson Mere Road PV generation</t>
  </si>
  <si>
    <t>Bicker Fen 132kV_Skegness_Warth Lane</t>
  </si>
  <si>
    <t>Walpole 132kV_Boston_Stickney</t>
  </si>
  <si>
    <t>Staythorpe 132kV_Hawton_Carlton-on-Trent (T1 &amp; T2)</t>
  </si>
  <si>
    <t>Staythorpe 132kV_Hawton_Caythorpe</t>
  </si>
  <si>
    <t>Staythorpe 132kV_Checkerhouse_Checkerhouse 11</t>
  </si>
  <si>
    <t>Bicker Fen 132kV_Skegness_Chapel St. Leonards</t>
  </si>
  <si>
    <t>Walpole 132kV_Spalding &amp; South Holland_Clay Lake Generation</t>
  </si>
  <si>
    <t>Staythorpe 132kV_Hawton_Copley Farm PV Claypole</t>
  </si>
  <si>
    <t>Bicker Fen 132kV_Sleaford_Cranwell (RAF)</t>
  </si>
  <si>
    <t>Walpole 132kV_Spalding &amp; South Holland_Crowland</t>
  </si>
  <si>
    <t>Bicker Fen 132kV_Skegness_Hollies Solar Farm generation</t>
  </si>
  <si>
    <t>Bicker Fen 132kV_Sleaford_Leadenham (T1 &amp; T2)</t>
  </si>
  <si>
    <t>Walpole 132kV_Spalding &amp; South Holland_Decoy Farm Crowland AD</t>
  </si>
  <si>
    <t>Walpole 132kV_Spalding &amp; South Holland_Decoy Farm Crowland PV</t>
  </si>
  <si>
    <t>Walpole 132kV_Spalding &amp; South Holland_Vine House Wind Farm</t>
  </si>
  <si>
    <t>Bicker Fen 132kV_Sleaford_Deepdale Solar Fm PV</t>
  </si>
  <si>
    <t>West Burton 132kV_Lincoln 33_Doddington Park</t>
  </si>
  <si>
    <t>Walpole 132kV_Boston_Donington</t>
  </si>
  <si>
    <t>Walpole 132kV_Bourne_Dowsby Fen</t>
  </si>
  <si>
    <t>Bicker Fen 132kV_Grantham_Easton</t>
  </si>
  <si>
    <t>West Burton 132kV_Lincoln 33_Friskerton Solar Farm, Reepham Road, LN4 4HZ</t>
  </si>
  <si>
    <t>West Burton 132kV_Fiskerton Airfield, LN3 4HZ</t>
  </si>
  <si>
    <t>West Burton 132kV_Lincoln 33_Fiskerton</t>
  </si>
  <si>
    <t>Staythorpe 132kV_Hawton_Fernwood</t>
  </si>
  <si>
    <t>Walpole 132kV_Spalding &amp; South Holland_French Farm Wind Farm</t>
  </si>
  <si>
    <t>Bicker Fen 132kV_Sleaford_Great Hale</t>
  </si>
  <si>
    <t>Staythorpe 132kV_Gonerby Moor</t>
  </si>
  <si>
    <t>Bicker Fen 132kV_Sleaford_Gorse Lane Solar Ext</t>
  </si>
  <si>
    <t>Bicker Fen 132kV_Grantham_Grantham Solar Farm, NG32 2DF</t>
  </si>
  <si>
    <t>Staythorpe 132kV_Grantham South 132 11_</t>
  </si>
  <si>
    <t>Staythorpe 132kV_Halloughton Solar Farm Southwell</t>
  </si>
  <si>
    <t>West Burton 132kV_Worksop_Highgrounds STOR</t>
  </si>
  <si>
    <t>Walpole 132kV_Spalding &amp; South Holland_Holbeach (T1 &amp; T2)</t>
  </si>
  <si>
    <t>Bicker Fen 132kV_Skegness_Horncastle (T1 &amp; T2)</t>
  </si>
  <si>
    <t>Staythorpe 132kV_Hawton_Hawton Wind Farm WF</t>
  </si>
  <si>
    <t>Bicker Fen 132kV_Skegness_Ingoldmells</t>
  </si>
  <si>
    <t>Walpole 132kV_Stamford_Ketton Cement</t>
  </si>
  <si>
    <t>Walpole 132kV_Boston_Kirton</t>
  </si>
  <si>
    <t>Walpole 132kV_Boston_Langrick</t>
  </si>
  <si>
    <t>Bicker Fen 132kV_Skegness_Lincoln Farm PV</t>
  </si>
  <si>
    <t>West Burton 132kV_Lincoln 33_Leverton ESS</t>
  </si>
  <si>
    <t>West Burton 132kV_Lincoln 132 11 (GT5)_</t>
  </si>
  <si>
    <t>Staythorpe 132kV_Longmoor Solar, Castle View Road, NG13 0DZ</t>
  </si>
  <si>
    <t>Bicker Fen 132kV_Land at Low Farm, PE24 4JS</t>
  </si>
  <si>
    <t>Walpole 132kV_Boston_Leverton Solar Park</t>
  </si>
  <si>
    <t>Walpole 132kV_Spalding &amp; South Holland_Long Sutton</t>
  </si>
  <si>
    <t>Walpole 132kV_Stamford_Market Deeping (T1 &amp; T2)</t>
  </si>
  <si>
    <t>Bicker Fen 132kV_Grantham_Mill Fm Caythorpe ESS</t>
  </si>
  <si>
    <t>Staythorpe 132kV_Checkerhouse_Misson</t>
  </si>
  <si>
    <t>Bicker Fen 132kV_Grantham_Mill Fm Gt Ponton PV</t>
  </si>
  <si>
    <t>Staythorpe 132kV_Checkerhouse_Moat Farm Solar Farm generation</t>
  </si>
  <si>
    <t>Walpole 132kV_Boston_Mount Bridge</t>
  </si>
  <si>
    <t>Bicker Fen 132kV_Grantham_Market Overton (T2)</t>
  </si>
  <si>
    <t>Bicker Fen 132kV_Grantham_New Beacon Road</t>
  </si>
  <si>
    <t>West Burton 132kV_Lincoln 33_North Hykeham</t>
  </si>
  <si>
    <t>Staythorpe 132kV_Normanton Larches Solar</t>
  </si>
  <si>
    <t>Staythorpe 132kV_Hawton_Southwell</t>
  </si>
  <si>
    <t>Staythorpe 132kV_Checkerhouse_North Wheatley</t>
  </si>
  <si>
    <t>Walpole 132kV_Boston_Nowhere Farm PV</t>
  </si>
  <si>
    <t>Staythorpe 132kV_Checkerhouse_Ordsall Road</t>
  </si>
  <si>
    <t>West Burton 132kV_Worksop_Osberton Solar, S81 0UF</t>
  </si>
  <si>
    <t>Walpole 132kV_Spalding &amp; South Holland_Park Road Spalding</t>
  </si>
  <si>
    <t>Staythorpe 132kV_By Pass Farm, Great North Road, NG32 2JT</t>
  </si>
  <si>
    <t>Walpole 132kV_Spalding &amp; South Holland_Red House Wind Farm generation</t>
  </si>
  <si>
    <t>West Burton 132kV_Lincoln 33_Rookery Lane</t>
  </si>
  <si>
    <t>Bicker Fen 132kV_Sleaford_Ruskington</t>
  </si>
  <si>
    <t>West Burton 132kV_Lincoln 33_Ruston and Hornsby</t>
  </si>
  <si>
    <t>Staythorpe 132kV_Hawton_Sibthorpe</t>
  </si>
  <si>
    <t>Bicker Fen 132kV_Grantham_Skillington</t>
  </si>
  <si>
    <t>Bicker Fen 132kV_Sleaford_Sleaford 11</t>
  </si>
  <si>
    <t>Walpole 132kV_Boston_Sleaford Road</t>
  </si>
  <si>
    <t>Walpole 132kV_Sleaford Biomass Power Station_</t>
  </si>
  <si>
    <t>Staythorpe 132kV_Hawton_Shelton Lodge PV</t>
  </si>
  <si>
    <t>West Burton 132kV_Lincoln 33_South Carlton</t>
  </si>
  <si>
    <t>West Burton 132kV_South Wheatley PV</t>
  </si>
  <si>
    <t>Walpole 132kV_Spalding &amp; South Holland_Spalding 11</t>
  </si>
  <si>
    <t>Bicker Fen 132kV_Skegness_Spilsby</t>
  </si>
  <si>
    <t>Walpole 132kV_Stamford_Stamford (T3 T4)</t>
  </si>
  <si>
    <t>West Burton 132kV_Stourton Estate, LN9 5PB</t>
  </si>
  <si>
    <t>Walpole 132kV_Boston_Wrangle (T1 &amp; T2)</t>
  </si>
  <si>
    <t>Staythorpe 132kV_Hawton_Swinderby</t>
  </si>
  <si>
    <t>Bicker Fen 132kV_Sleaford_Tattershall</t>
  </si>
  <si>
    <t>Staythorpe 132kV_Thornton Solar Farm NG13 9DS</t>
  </si>
  <si>
    <t>Staythorpe 132kV_Checkerhouse_Babworth Estate Solar Farm generation</t>
  </si>
  <si>
    <t>Walpole 132kV_Stamford_Tinwell Road</t>
  </si>
  <si>
    <t>West Burton 132kV_Tiln Farm Solar Retford PV</t>
  </si>
  <si>
    <t>Bicker Fen 132kV_Skegness_Trusthorpe</t>
  </si>
  <si>
    <t>Walpole 132kV_Bourne_Tunnel Bank</t>
  </si>
  <si>
    <t>Staythorpe 132kV_Checkerhouse_Tuxford</t>
  </si>
  <si>
    <t>West Burton 132kV_Lincoln 33_Waddington</t>
  </si>
  <si>
    <t>Staythorpe 132kV_Checkerhouse_Morton Solar Farm generation</t>
  </si>
  <si>
    <t>Walpole 132kV_Spalding &amp; South Holland_Wardentree Park</t>
  </si>
  <si>
    <t>Staythorpe 132kV_Checkerhouse_Woodbeck</t>
  </si>
  <si>
    <t>Walpole 132kV_Stamford_West Deeping (T1 &amp; T2)</t>
  </si>
  <si>
    <t>Staythorpe 132kV_Hawton_Westborough</t>
  </si>
  <si>
    <t>Walpole 132kV_Spalding &amp; South Holland_Whaplode Drove</t>
  </si>
  <si>
    <t>Bicker Fen 132kV_Sleaford_Whitecross Lane PV</t>
  </si>
  <si>
    <t>Staythorpe 132kV_Winkburn BESS</t>
  </si>
  <si>
    <t>Walpole 132kV_Stamford_Wittering</t>
  </si>
  <si>
    <t>Bicker Fen 132kV_Sleaford_Woodhall Spa</t>
  </si>
  <si>
    <t>West Burton 132kV_Worksop_Worksop West</t>
  </si>
  <si>
    <t>ABPA51</t>
  </si>
  <si>
    <t>Aberdeen Pl A 11kV</t>
  </si>
  <si>
    <t>ABPA52</t>
  </si>
  <si>
    <t>ABPB51</t>
  </si>
  <si>
    <t>Aberdeen Pl B 11kV</t>
  </si>
  <si>
    <t>ACTL81</t>
  </si>
  <si>
    <t>Acton Lane 22kV</t>
  </si>
  <si>
    <t>AMBL51</t>
  </si>
  <si>
    <t>Amberley Rd 11kV</t>
  </si>
  <si>
    <t>AMBL52</t>
  </si>
  <si>
    <t>AXES51</t>
  </si>
  <si>
    <t>Axe St 11kV</t>
  </si>
  <si>
    <t>AXES52</t>
  </si>
  <si>
    <t>BACA51</t>
  </si>
  <si>
    <t>Back Hill A 11kV</t>
  </si>
  <si>
    <t>BACA52</t>
  </si>
  <si>
    <t>BANC51</t>
  </si>
  <si>
    <t>Bankside C 11kV</t>
  </si>
  <si>
    <t>BANC52</t>
  </si>
  <si>
    <t>BANC53</t>
  </si>
  <si>
    <t>BANC54</t>
  </si>
  <si>
    <t>BAND81</t>
  </si>
  <si>
    <t>Bankside D 20kV</t>
  </si>
  <si>
    <t>BAND82</t>
  </si>
  <si>
    <t>BARK11</t>
  </si>
  <si>
    <t>Barking C 132kV</t>
  </si>
  <si>
    <t>BARW51</t>
  </si>
  <si>
    <t>Barking West 11kV</t>
  </si>
  <si>
    <t>BARW52</t>
  </si>
  <si>
    <t>BARW31</t>
  </si>
  <si>
    <t>Barking West 33kV</t>
  </si>
  <si>
    <t>BNSB71</t>
  </si>
  <si>
    <t>Barnes B 6.6kV</t>
  </si>
  <si>
    <t>BNSB72</t>
  </si>
  <si>
    <t>BEEA51</t>
  </si>
  <si>
    <t>Beech St A 11kV</t>
  </si>
  <si>
    <t>BEEB51</t>
  </si>
  <si>
    <t>Beech St B 11kV</t>
  </si>
  <si>
    <t>BEEB52</t>
  </si>
  <si>
    <t>BEEB53</t>
  </si>
  <si>
    <t>BENR51</t>
  </si>
  <si>
    <t>Bengeworth Rd 11kV</t>
  </si>
  <si>
    <t>BENR52</t>
  </si>
  <si>
    <t>BLHL51</t>
  </si>
  <si>
    <t>Blackhorse Lane 11kV</t>
  </si>
  <si>
    <t>BLHL52</t>
  </si>
  <si>
    <t>BKWY51</t>
  </si>
  <si>
    <t>Blackwall Way 11kV</t>
  </si>
  <si>
    <t>BKWY52</t>
  </si>
  <si>
    <t>BLOP71</t>
  </si>
  <si>
    <t>Bloomfield Place 6.6kV</t>
  </si>
  <si>
    <t>BLOP72</t>
  </si>
  <si>
    <t>BOWS51</t>
  </si>
  <si>
    <t>Bow 11kV</t>
  </si>
  <si>
    <t>BOWS52</t>
  </si>
  <si>
    <t>BRXB51</t>
  </si>
  <si>
    <t>Brixton B 11kV</t>
  </si>
  <si>
    <t>BRXB52</t>
  </si>
  <si>
    <t>BROA51</t>
  </si>
  <si>
    <t>Broadway 11kV</t>
  </si>
  <si>
    <t>BROA52</t>
  </si>
  <si>
    <t>BROS51</t>
  </si>
  <si>
    <t>Bromley South 11kV</t>
  </si>
  <si>
    <t>BROS52</t>
  </si>
  <si>
    <t>BULS51</t>
  </si>
  <si>
    <t>Bulwer St 11kV</t>
  </si>
  <si>
    <t>BULS52</t>
  </si>
  <si>
    <t>BURL51</t>
  </si>
  <si>
    <t>Burlington Rd 11kV</t>
  </si>
  <si>
    <t>BURL52</t>
  </si>
  <si>
    <t>CALS51</t>
  </si>
  <si>
    <t>Calshot St 11kV</t>
  </si>
  <si>
    <t>CALS52</t>
  </si>
  <si>
    <t>CARN51</t>
  </si>
  <si>
    <t>Carnaby St 11 kV</t>
  </si>
  <si>
    <t>CARK51</t>
  </si>
  <si>
    <t>Carslake Rd 11kV</t>
  </si>
  <si>
    <t>CARK52</t>
  </si>
  <si>
    <t>CHSL51</t>
  </si>
  <si>
    <t>Chislehurst 11kV</t>
  </si>
  <si>
    <t>CHSL52</t>
  </si>
  <si>
    <t>Churchfields 11kV</t>
  </si>
  <si>
    <t>CHUR52</t>
  </si>
  <si>
    <t>CITB51</t>
  </si>
  <si>
    <t>City Rd B 11kV</t>
  </si>
  <si>
    <t>CITB52</t>
  </si>
  <si>
    <t>CITC51</t>
  </si>
  <si>
    <t>City Rd C 11kV</t>
  </si>
  <si>
    <t>CLAP51</t>
  </si>
  <si>
    <t>Clapham Park Rd 11kV</t>
  </si>
  <si>
    <t>CLAP52</t>
  </si>
  <si>
    <t>CLAR51</t>
  </si>
  <si>
    <t>Clarks Rd B 11kV</t>
  </si>
  <si>
    <t>CLAR52</t>
  </si>
  <si>
    <t>CRAY51</t>
  </si>
  <si>
    <t>Crayford 11kV</t>
  </si>
  <si>
    <t>CRAY52</t>
  </si>
  <si>
    <t>DARA31</t>
  </si>
  <si>
    <t>Dartford Grid A 33kV</t>
  </si>
  <si>
    <t>DARB51</t>
  </si>
  <si>
    <t>Dartford Grid B 11kV</t>
  </si>
  <si>
    <t>DARB52</t>
  </si>
  <si>
    <t>DEPD51</t>
  </si>
  <si>
    <t>Deptford Grid 11kV</t>
  </si>
  <si>
    <t>DEPD52</t>
  </si>
  <si>
    <t>DEPD53</t>
  </si>
  <si>
    <t>DERM51</t>
  </si>
  <si>
    <t>Dermody Rd 11kV</t>
  </si>
  <si>
    <t>DEVO51</t>
  </si>
  <si>
    <t>Devonshire Square 11kV</t>
  </si>
  <si>
    <t>DEVO52</t>
  </si>
  <si>
    <t>DEVO53</t>
  </si>
  <si>
    <t>DUST51</t>
  </si>
  <si>
    <t>Duke St B 11kV</t>
  </si>
  <si>
    <t>DUST52</t>
  </si>
  <si>
    <t>DUST53</t>
  </si>
  <si>
    <t>DKAV51</t>
  </si>
  <si>
    <t>Dukes Ave 11kV</t>
  </si>
  <si>
    <t>DURN51</t>
  </si>
  <si>
    <t>Durnsford Rd 11kV</t>
  </si>
  <si>
    <t>DURN52</t>
  </si>
  <si>
    <t>EBBR51</t>
  </si>
  <si>
    <t>Ebury Bridge 11kV</t>
  </si>
  <si>
    <t>EBBR52</t>
  </si>
  <si>
    <t>EBBR53</t>
  </si>
  <si>
    <t>EDLC51</t>
  </si>
  <si>
    <t>Edwards Lane C 11kV</t>
  </si>
  <si>
    <t>EDLC52</t>
  </si>
  <si>
    <t>EDLC53</t>
  </si>
  <si>
    <t>ELTM51</t>
  </si>
  <si>
    <t>Eltham Grid 11kV</t>
  </si>
  <si>
    <t>ELTM52</t>
  </si>
  <si>
    <t>ELHS51</t>
  </si>
  <si>
    <t>Eltham High St 11kV</t>
  </si>
  <si>
    <t>EPPN51</t>
  </si>
  <si>
    <t>Epping New Rd 11kV</t>
  </si>
  <si>
    <t>EPPN52</t>
  </si>
  <si>
    <t>EITH51</t>
  </si>
  <si>
    <t>Erith 11kV</t>
  </si>
  <si>
    <t>EITH52</t>
  </si>
  <si>
    <t>EXET51</t>
  </si>
  <si>
    <t>Exeter Rd 11kV</t>
  </si>
  <si>
    <t>EXET52</t>
  </si>
  <si>
    <t>Fairlop Rd 11kV</t>
  </si>
  <si>
    <t>FAIR52</t>
  </si>
  <si>
    <t>FARJ51</t>
  </si>
  <si>
    <t>Farjeon Rd 11kV</t>
  </si>
  <si>
    <t>FARJ52</t>
  </si>
  <si>
    <t>FINA51</t>
  </si>
  <si>
    <t>Finsbury Mkt A 11kV</t>
  </si>
  <si>
    <t>FINA52</t>
  </si>
  <si>
    <t>FIND51</t>
  </si>
  <si>
    <t>Finsbury Mkt D 11kV</t>
  </si>
  <si>
    <t>FINE51</t>
  </si>
  <si>
    <t>Finsbury Mkt E 11kV</t>
  </si>
  <si>
    <t>FINE52</t>
  </si>
  <si>
    <t>FINE53</t>
  </si>
  <si>
    <t>FISB51</t>
  </si>
  <si>
    <t>Fisher St B 11kV</t>
  </si>
  <si>
    <t>FISB52</t>
  </si>
  <si>
    <t>Forest Hill 11kV</t>
  </si>
  <si>
    <t>FULC51</t>
  </si>
  <si>
    <t>Fulham Palace Rd C 11kV</t>
  </si>
  <si>
    <t>FULC52</t>
  </si>
  <si>
    <t>FULC53</t>
  </si>
  <si>
    <t>GEST51</t>
  </si>
  <si>
    <t>Georgiana St 11kV</t>
  </si>
  <si>
    <t>GEST52</t>
  </si>
  <si>
    <t>GEST53</t>
  </si>
  <si>
    <t>GIBR51</t>
  </si>
  <si>
    <t>Gibbons Rd 11kV</t>
  </si>
  <si>
    <t>GIBR52</t>
  </si>
  <si>
    <t>GIBR53</t>
  </si>
  <si>
    <t>GLAU51</t>
  </si>
  <si>
    <t>Glaucus St 11kV</t>
  </si>
  <si>
    <t>GORR51</t>
  </si>
  <si>
    <t>Gorringe Park 11kV</t>
  </si>
  <si>
    <t>GORR52</t>
  </si>
  <si>
    <t>GROL51</t>
  </si>
  <si>
    <t>Grove Lodge 11kV</t>
  </si>
  <si>
    <t>GROL52</t>
  </si>
  <si>
    <t>HACC71</t>
  </si>
  <si>
    <t>Hackney C 6.6kV</t>
  </si>
  <si>
    <t>HACC72</t>
  </si>
  <si>
    <t>HACC73</t>
  </si>
  <si>
    <t>HATR51</t>
  </si>
  <si>
    <t>Hatchard Rd 11kV</t>
  </si>
  <si>
    <t>HATR52</t>
  </si>
  <si>
    <t>HEAR51</t>
  </si>
  <si>
    <t>Hearn St 11kV</t>
  </si>
  <si>
    <t>HOLW51</t>
  </si>
  <si>
    <t>Holloway 11kV</t>
  </si>
  <si>
    <t>HOLW52</t>
  </si>
  <si>
    <t>HURS11</t>
  </si>
  <si>
    <t>Hurst 132kV</t>
  </si>
  <si>
    <t>HURS12</t>
  </si>
  <si>
    <t>HYPA51</t>
  </si>
  <si>
    <t>Hyde Park Estate A 11kV</t>
  </si>
  <si>
    <t>HYPA52</t>
  </si>
  <si>
    <t>HYPB51</t>
  </si>
  <si>
    <t>Hyde Park Estate B 11kV</t>
  </si>
  <si>
    <t>HYPB52</t>
  </si>
  <si>
    <t>IMPC71</t>
  </si>
  <si>
    <t>Imperial College 6.6kV</t>
  </si>
  <si>
    <t>IMPC72</t>
  </si>
  <si>
    <t>Kimberley Rd 11kV</t>
  </si>
  <si>
    <t>KIMB52</t>
  </si>
  <si>
    <t>KHWK51</t>
  </si>
  <si>
    <t>King Henry's Walk 11kV</t>
  </si>
  <si>
    <t>KHWK52</t>
  </si>
  <si>
    <t>KGYA51</t>
  </si>
  <si>
    <t>Kings Yard A 11kV</t>
  </si>
  <si>
    <t>KGYA52</t>
  </si>
  <si>
    <t>KGYB51</t>
  </si>
  <si>
    <t>Kings Yard B 11kV</t>
  </si>
  <si>
    <t>KITO11</t>
  </si>
  <si>
    <t>Kingston (SEEB) 132kV</t>
  </si>
  <si>
    <t>KITO12</t>
  </si>
  <si>
    <t>KWAY51</t>
  </si>
  <si>
    <t>Kingsway 11kV</t>
  </si>
  <si>
    <t>KWAY52</t>
  </si>
  <si>
    <t>LEIR31</t>
  </si>
  <si>
    <t>Leicester Rd</t>
  </si>
  <si>
    <t>LESQ51</t>
  </si>
  <si>
    <t>Leicester Sq 11kV</t>
  </si>
  <si>
    <t>LESQ52</t>
  </si>
  <si>
    <t>LESQ53</t>
  </si>
  <si>
    <t>LEYB51</t>
  </si>
  <si>
    <t>Ley St B 11kV</t>
  </si>
  <si>
    <t>LEYB52</t>
  </si>
  <si>
    <t>LIMA51</t>
  </si>
  <si>
    <t>Limeburner Ln 11kV</t>
  </si>
  <si>
    <t>LIMA52</t>
  </si>
  <si>
    <t>LIMA53</t>
  </si>
  <si>
    <t>LITA51</t>
  </si>
  <si>
    <t>Lithos Rd A 11kV</t>
  </si>
  <si>
    <t>LITA52</t>
  </si>
  <si>
    <t>LOMD51</t>
  </si>
  <si>
    <t>Lombard Rd B 11kV</t>
  </si>
  <si>
    <t>LOMD52</t>
  </si>
  <si>
    <t>Longford St B 11kV</t>
  </si>
  <si>
    <t>LONG52</t>
  </si>
  <si>
    <t>LONG53</t>
  </si>
  <si>
    <t>NMRD51</t>
  </si>
  <si>
    <t>LPN 0004</t>
  </si>
  <si>
    <t>NUTM51</t>
  </si>
  <si>
    <t>LPN 0006</t>
  </si>
  <si>
    <t>NUTM52</t>
  </si>
  <si>
    <t>BECS31</t>
  </si>
  <si>
    <t>LPN 0007</t>
  </si>
  <si>
    <t>CRSN31</t>
  </si>
  <si>
    <t>LPN 0009</t>
  </si>
  <si>
    <t>HOXT31</t>
  </si>
  <si>
    <t>LPN 0010</t>
  </si>
  <si>
    <t>MANS81</t>
  </si>
  <si>
    <t>LPN 0012</t>
  </si>
  <si>
    <t>CHAX71</t>
  </si>
  <si>
    <t>LPN 0013</t>
  </si>
  <si>
    <t>BDGE31</t>
  </si>
  <si>
    <t>LPN 0014</t>
  </si>
  <si>
    <t>BDGW31</t>
  </si>
  <si>
    <t>LPN 0015</t>
  </si>
  <si>
    <t>GSST31</t>
  </si>
  <si>
    <t>LPN 0016</t>
  </si>
  <si>
    <t>LEAW31</t>
  </si>
  <si>
    <t>LPN 0017</t>
  </si>
  <si>
    <t>LEAE31</t>
  </si>
  <si>
    <t>LPN 0018</t>
  </si>
  <si>
    <t>FENE31</t>
  </si>
  <si>
    <t>LPN 0019</t>
  </si>
  <si>
    <t>MARK31</t>
  </si>
  <si>
    <t>LPN 0020</t>
  </si>
  <si>
    <t>BWNR81</t>
  </si>
  <si>
    <t>LPN 0022</t>
  </si>
  <si>
    <t>BWNR82</t>
  </si>
  <si>
    <t>CHSB31</t>
  </si>
  <si>
    <t>LPN 0024</t>
  </si>
  <si>
    <t>CANE31</t>
  </si>
  <si>
    <t>LPN 0026</t>
  </si>
  <si>
    <t>CHAP81</t>
  </si>
  <si>
    <t>LPN 0030</t>
  </si>
  <si>
    <t>FENW31</t>
  </si>
  <si>
    <t>LPN 0031</t>
  </si>
  <si>
    <t>BTPS31</t>
  </si>
  <si>
    <t>LPN 0032</t>
  </si>
  <si>
    <t>BTPN31</t>
  </si>
  <si>
    <t>LPN 0033</t>
  </si>
  <si>
    <t>CORA51</t>
  </si>
  <si>
    <t>LPN 0034</t>
  </si>
  <si>
    <t>CORA52</t>
  </si>
  <si>
    <t>STEN81</t>
  </si>
  <si>
    <t>LPN 0035</t>
  </si>
  <si>
    <t>WHBR81</t>
  </si>
  <si>
    <t>LPN 0036</t>
  </si>
  <si>
    <t>WHBR82</t>
  </si>
  <si>
    <t>TAY5G1</t>
  </si>
  <si>
    <t>LPN 0038</t>
  </si>
  <si>
    <t>TAY5G2</t>
  </si>
  <si>
    <t>WISB81</t>
  </si>
  <si>
    <t>LPN 0040</t>
  </si>
  <si>
    <t>WISB82</t>
  </si>
  <si>
    <t>WILB51</t>
  </si>
  <si>
    <t>LPN 0041</t>
  </si>
  <si>
    <t>LANW51</t>
  </si>
  <si>
    <t>LPN 0043</t>
  </si>
  <si>
    <t>LOTS81</t>
  </si>
  <si>
    <t>LPN 0044</t>
  </si>
  <si>
    <t>WIMD31</t>
  </si>
  <si>
    <t>LPN 0045</t>
  </si>
  <si>
    <t>CSBS31</t>
  </si>
  <si>
    <t>LPN 0046</t>
  </si>
  <si>
    <t>CSBN31</t>
  </si>
  <si>
    <t>LPN 0047</t>
  </si>
  <si>
    <t>QVSN31</t>
  </si>
  <si>
    <t>LPN 0048</t>
  </si>
  <si>
    <t>QSBS31</t>
  </si>
  <si>
    <t>LPN 0049</t>
  </si>
  <si>
    <t>WORE31</t>
  </si>
  <si>
    <t>LPN 0050</t>
  </si>
  <si>
    <t>WORW31</t>
  </si>
  <si>
    <t>LPN 0051</t>
  </si>
  <si>
    <t>LWAN31</t>
  </si>
  <si>
    <t>LPN 0052</t>
  </si>
  <si>
    <t>LWAS31</t>
  </si>
  <si>
    <t>LPN 0053</t>
  </si>
  <si>
    <t>LWBN31</t>
  </si>
  <si>
    <t>LPN 0054</t>
  </si>
  <si>
    <t>LWBS31</t>
  </si>
  <si>
    <t>LPN 0055</t>
  </si>
  <si>
    <t>CHAM51</t>
  </si>
  <si>
    <t>LPN 0056</t>
  </si>
  <si>
    <t>LMSE31</t>
  </si>
  <si>
    <t>LPN 0057</t>
  </si>
  <si>
    <t>FENS31</t>
  </si>
  <si>
    <t>LPN 0059</t>
  </si>
  <si>
    <t>LMSN31</t>
  </si>
  <si>
    <t>LPN 0060</t>
  </si>
  <si>
    <t>PYPT31</t>
  </si>
  <si>
    <t>LPN 0061</t>
  </si>
  <si>
    <t>KIRT51</t>
  </si>
  <si>
    <t>LPN 0062</t>
  </si>
  <si>
    <t>FENN31</t>
  </si>
  <si>
    <t>LPN 0064</t>
  </si>
  <si>
    <t>BISW31</t>
  </si>
  <si>
    <t>LPN 0065</t>
  </si>
  <si>
    <t>BISE31</t>
  </si>
  <si>
    <t>LPN 0066</t>
  </si>
  <si>
    <t>LLCR81</t>
  </si>
  <si>
    <t>LPN 0067</t>
  </si>
  <si>
    <t>LLCR82</t>
  </si>
  <si>
    <t>WKST31</t>
  </si>
  <si>
    <t>LPN 0068</t>
  </si>
  <si>
    <t>WKST32</t>
  </si>
  <si>
    <t>MOFE31</t>
  </si>
  <si>
    <t>LPN 0070</t>
  </si>
  <si>
    <t>MOFW31</t>
  </si>
  <si>
    <t>LPN 0071</t>
  </si>
  <si>
    <t>LEAD31</t>
  </si>
  <si>
    <t>LPN 0072</t>
  </si>
  <si>
    <t>MERT51</t>
  </si>
  <si>
    <t>Merton 11kV</t>
  </si>
  <si>
    <t>MERT52</t>
  </si>
  <si>
    <t>MONB51</t>
  </si>
  <si>
    <t>Montford Place B 11kV</t>
  </si>
  <si>
    <t>MONB52</t>
  </si>
  <si>
    <t>MONB53</t>
  </si>
  <si>
    <t>MONB54</t>
  </si>
  <si>
    <t>MORT51</t>
  </si>
  <si>
    <t>Moreton Street 11kV</t>
  </si>
  <si>
    <t>MORT52</t>
  </si>
  <si>
    <t>MORT53</t>
  </si>
  <si>
    <t>MORT54</t>
  </si>
  <si>
    <t>MOSW71</t>
  </si>
  <si>
    <t>Moscow Rd 6.6kV</t>
  </si>
  <si>
    <t>MOSW72</t>
  </si>
  <si>
    <t>NECK51</t>
  </si>
  <si>
    <t>Neckinger 11kV</t>
  </si>
  <si>
    <t>NECK52</t>
  </si>
  <si>
    <t>NELN51</t>
  </si>
  <si>
    <t>Nelson St 11kV</t>
  </si>
  <si>
    <t>NEWB51</t>
  </si>
  <si>
    <t>Newington House B 11kV</t>
  </si>
  <si>
    <t>NEWB52</t>
  </si>
  <si>
    <t>NORX51</t>
  </si>
  <si>
    <t>North Cross Rd 11kV</t>
  </si>
  <si>
    <t>OBRB51</t>
  </si>
  <si>
    <t>Old Brompton Rd B 11kV</t>
  </si>
  <si>
    <t>OBRB52</t>
  </si>
  <si>
    <t>OBRB53</t>
  </si>
  <si>
    <t>OSCL51</t>
  </si>
  <si>
    <t>Old School Close 11kV</t>
  </si>
  <si>
    <t>OSCL52</t>
  </si>
  <si>
    <t>0SBB51</t>
  </si>
  <si>
    <t>Osborn St B 11kV</t>
  </si>
  <si>
    <t>0SBB52</t>
  </si>
  <si>
    <t>0SBB53</t>
  </si>
  <si>
    <t>PATE51</t>
  </si>
  <si>
    <t>Paternoster 11kV</t>
  </si>
  <si>
    <t>PATE52</t>
  </si>
  <si>
    <t>SEWL51</t>
  </si>
  <si>
    <t>Sewell Rd B 11kV</t>
  </si>
  <si>
    <t>SEWL52</t>
  </si>
  <si>
    <t>SHOD51</t>
  </si>
  <si>
    <t>Shorts Gdns 11kV</t>
  </si>
  <si>
    <t>SILB51</t>
  </si>
  <si>
    <t>Silvertown B 11kV</t>
  </si>
  <si>
    <t>SILB52</t>
  </si>
  <si>
    <t>SIMP51</t>
  </si>
  <si>
    <t>Simpsons Road 11kV</t>
  </si>
  <si>
    <t>SBAN51</t>
  </si>
  <si>
    <t>South Bank 11kV</t>
  </si>
  <si>
    <t>SBAN52</t>
  </si>
  <si>
    <t>STWR51</t>
  </si>
  <si>
    <t>Stewarts Rd 11kV</t>
  </si>
  <si>
    <t>STWR52</t>
  </si>
  <si>
    <t>SYDK51</t>
  </si>
  <si>
    <t>Sydenham Park 11kV</t>
  </si>
  <si>
    <t>SYDK52</t>
  </si>
  <si>
    <t>TOOS51</t>
  </si>
  <si>
    <t>Tooley St 11kV</t>
  </si>
  <si>
    <t>TOWB51</t>
  </si>
  <si>
    <t>Townmead B 11kV</t>
  </si>
  <si>
    <t>TOWB52</t>
  </si>
  <si>
    <t>TOWB53</t>
  </si>
  <si>
    <t>Trinity Crescent 11kV</t>
  </si>
  <si>
    <t>TRIN52</t>
  </si>
  <si>
    <t>VERR51</t>
  </si>
  <si>
    <t>Verney Rd 11kV</t>
  </si>
  <si>
    <t>VERR52</t>
  </si>
  <si>
    <t>VICT71</t>
  </si>
  <si>
    <t>Victoria Gdns 6.6kV</t>
  </si>
  <si>
    <t>VICT72</t>
  </si>
  <si>
    <t>VISC51</t>
  </si>
  <si>
    <t>Victoria St 11kV</t>
  </si>
  <si>
    <t>VISC52</t>
  </si>
  <si>
    <t>WANC51</t>
  </si>
  <si>
    <t>Wandsworth Central A 11kV</t>
  </si>
  <si>
    <t>WANC52</t>
  </si>
  <si>
    <t>Waterloo Rd 11kV</t>
  </si>
  <si>
    <t>WATR52</t>
  </si>
  <si>
    <t>WFCS51</t>
  </si>
  <si>
    <t>West Ferry Circus 11kV</t>
  </si>
  <si>
    <t>WFCS52</t>
  </si>
  <si>
    <t>WFCS53</t>
  </si>
  <si>
    <t>WFCS54</t>
  </si>
  <si>
    <t>WHAG51</t>
  </si>
  <si>
    <t>West Ham Grid 11kV</t>
  </si>
  <si>
    <t>WHAG52</t>
  </si>
  <si>
    <t>WHAG53</t>
  </si>
  <si>
    <t>WHAG54</t>
  </si>
  <si>
    <t>WNOR51</t>
  </si>
  <si>
    <t>West Norwood 11kV</t>
  </si>
  <si>
    <t>WNOR52</t>
  </si>
  <si>
    <t>WHSR51</t>
  </si>
  <si>
    <t>Whiston Rd 11kV</t>
  </si>
  <si>
    <t>WHSR52</t>
  </si>
  <si>
    <t>WINL51</t>
  </si>
  <si>
    <t>Winlaton Rd 11kV</t>
  </si>
  <si>
    <t>WINL52</t>
  </si>
  <si>
    <t>WDLN51</t>
  </si>
  <si>
    <t>Wood Lane 11kV</t>
  </si>
  <si>
    <t>WDGR51</t>
  </si>
  <si>
    <t>Woodgrange Park 11kV</t>
  </si>
  <si>
    <t xml:space="preserve">ABER RHYD 132KV </t>
  </si>
  <si>
    <t xml:space="preserve">BIRKENHEAD 132KV </t>
  </si>
  <si>
    <t xml:space="preserve">CARRINGTON 132KV </t>
  </si>
  <si>
    <t xml:space="preserve">CONNAHS QUAY PENTIR 132KV </t>
  </si>
  <si>
    <t xml:space="preserve">CREWE 132KV </t>
  </si>
  <si>
    <t xml:space="preserve">FRODSHAM 132KV </t>
  </si>
  <si>
    <t xml:space="preserve">KIRKBY 132KV </t>
  </si>
  <si>
    <t xml:space="preserve">LEGACY 132KV </t>
  </si>
  <si>
    <t xml:space="preserve">LISTER DRIVE 132KV </t>
  </si>
  <si>
    <t xml:space="preserve">RAINHILL 132KV </t>
  </si>
  <si>
    <t xml:space="preserve">TRAWSFYNYDD 132KV </t>
  </si>
  <si>
    <t xml:space="preserve">WYLFA 132KV </t>
  </si>
  <si>
    <t xml:space="preserve">FRODSHAM ROCKSAVAGE 132KV </t>
  </si>
  <si>
    <t>CONNAHS QUAY 132KV</t>
  </si>
  <si>
    <t xml:space="preserve">CAPENHURST and  INCE 132KV </t>
  </si>
  <si>
    <t>Aberystwyth - Rhydlydan</t>
  </si>
  <si>
    <t>Bromborough - Rock Ferry</t>
  </si>
  <si>
    <t>Heswall - Hoylake - Prenton</t>
  </si>
  <si>
    <t>Prenton - Rock Ferry</t>
  </si>
  <si>
    <t>Wallasey - Woodside</t>
  </si>
  <si>
    <t>Dallam - Sankey Bridges - Warrington</t>
  </si>
  <si>
    <t>Elworth - Knutsford</t>
  </si>
  <si>
    <t>Hartford - Lostock - Winsford</t>
  </si>
  <si>
    <t>Ineos Chlor Ltd (Lostock)</t>
  </si>
  <si>
    <t>Sankey Bridges - Warrington</t>
  </si>
  <si>
    <t>Brymbo - Hawarden - Holywell</t>
  </si>
  <si>
    <t>Deeside Park - Sixth Avenue</t>
  </si>
  <si>
    <t>Hawarden - Saltney - Castle Cement</t>
  </si>
  <si>
    <t>Holywell - Rhyl - St Asaph</t>
  </si>
  <si>
    <t xml:space="preserve">N WALES </t>
  </si>
  <si>
    <t>Coppenhall - Crewe</t>
  </si>
  <si>
    <t>Crewe - Radway Green - Whitchurch</t>
  </si>
  <si>
    <t>Dutton - Moore - Percival Lane</t>
  </si>
  <si>
    <t>Aintree - Fazakerley- Gillmoss</t>
  </si>
  <si>
    <t>Aintree - Formby - Litherland</t>
  </si>
  <si>
    <t>Bootle  - Litherland</t>
  </si>
  <si>
    <t>Formby - Southport</t>
  </si>
  <si>
    <t>Gillmoss - Kirkby - Simonswood</t>
  </si>
  <si>
    <t>Brymbo - Legacy Local - Marchwiel - Wrexham</t>
  </si>
  <si>
    <t>Legacy - Newtown - Oswestry - Welshpool - Whitchurch</t>
  </si>
  <si>
    <t>Bootle  - Lister Dv  - Burlington St</t>
  </si>
  <si>
    <t>Burlington St - Lister Dv - Paradise St</t>
  </si>
  <si>
    <t>Garston - Speke - Wavertree</t>
  </si>
  <si>
    <t>Sparling St - Lister Dv - Wavertree</t>
  </si>
  <si>
    <t>Bold Grid 2A - Prescot  - Widnes</t>
  </si>
  <si>
    <t>Gateacre - Huyton - Kirkby  - Prescot</t>
  </si>
  <si>
    <t>Halewood Grid1B Grid2B GT3 - Speke</t>
  </si>
  <si>
    <t>Halewood Jaguar Landrover</t>
  </si>
  <si>
    <t>Ravenhead - St Helens</t>
  </si>
  <si>
    <t>St Helens - Windle</t>
  </si>
  <si>
    <t>Amlwch - Caergeiliog</t>
  </si>
  <si>
    <t>Bromborough - Hooton Park - Ellesmere Port</t>
  </si>
  <si>
    <t>Chester - Crane Bank - Guilden Sutton</t>
  </si>
  <si>
    <t>Ellesmere Port - Ince</t>
  </si>
  <si>
    <t>Hooton Park (Vauxhall)</t>
  </si>
  <si>
    <t>Ince</t>
  </si>
  <si>
    <t>ABERDYFI T1</t>
  </si>
  <si>
    <t>ABERGELE T1 / PENSARN T1</t>
  </si>
  <si>
    <t>ABERSOCH T1</t>
  </si>
  <si>
    <t>ABERYSTWYTH T1 / NORTH RD T1 / PARC-Y-LLYN T1 / PARC-Y-LLYN T2 / U C WALES T1</t>
  </si>
  <si>
    <t>ACER AVE T1</t>
  </si>
  <si>
    <t>ACORNFIELD RD T1 / DICKINSONS T1 / HAMMOND RD T1 / KODAK T1</t>
  </si>
  <si>
    <t>ACTON T1</t>
  </si>
  <si>
    <t>AIGBURTH VALE T1 / IVY AVE T1 / MATHER AVE T1 / MOSSLEY HILL T1 / WAVERTREE T1</t>
  </si>
  <si>
    <t>AINSDALE T1 / PINFOLD LA T1</t>
  </si>
  <si>
    <t>AINTREE LOCAL T1 / OLD ROAN T1 / WANGO LA T1</t>
  </si>
  <si>
    <t>AIRBUS T1 / BROUGHTON RETAIL PARK T1 / MIXALLOY T1</t>
  </si>
  <si>
    <t>AIRPORT T1 / ALDERWOOD AVE (CROYDE RD) T1 / HAREFIELD RD T1 / ex METAL BOX (SPEKE) T1</t>
  </si>
  <si>
    <t>ALBERT DOCK T1 / KINGS DOCK T1 / KINGS DOCK T2 / WAPPING T1</t>
  </si>
  <si>
    <t>ALLERTON T1 / ECP WEST-BANKS RD T1 / GARSTON T1 / WEAVER IND EST T1 / YEW TREE RD T1</t>
  </si>
  <si>
    <t>ALMATEX T1 / ST HELENS WWTW T1 / WATERY LA T2 / ex DELTA METALS T1</t>
  </si>
  <si>
    <t>ALMONDS TURN T1 / ATLANTIC COMPLEX T1 / GIRO T1 / MIDLAND BANK T1 / NETHERTON T1</t>
  </si>
  <si>
    <t>ALPOCO T1</t>
  </si>
  <si>
    <t>AMLWCH T1 / AMLWCH T2</t>
  </si>
  <si>
    <t>ANDERTON T1</t>
  </si>
  <si>
    <t>APPLETON T1 / HORNSBRIDGE T1 / LUGSDALE T2</t>
  </si>
  <si>
    <t>ARROWE PK HOSP T1 / CHAMPION PLUGS T1 / CHAMPION PLUGS T2 / WOODCHURCH T1</t>
  </si>
  <si>
    <t>ARUNDEL T1 / GROVE PK T1 / WAVERTREE VALE T1</t>
  </si>
  <si>
    <t>ASH RD T1 / KELLOGGS (WREXHAM) T1 / KELLOGGS (WREXHAM) T2</t>
  </si>
  <si>
    <t>ASSOCIATED LEAD T1 / GREAT BOUGHTON T1 / PIPERS ASH T1</t>
  </si>
  <si>
    <t>ASTMOOR IND EST T1 / MACKAMAX T1 / MERSEY RD T1 / PICOW FARM RD T1</t>
  </si>
  <si>
    <t>ATHOL ST T1 / CHISENHALE ST T1 / SANDHILLS LA T1</t>
  </si>
  <si>
    <t>AUDLEM T1</t>
  </si>
  <si>
    <t>BALA T1</t>
  </si>
  <si>
    <t>BANASTRE RD T1 / DOVER RD T1 / GRANTHAM CL T1</t>
  </si>
  <si>
    <t>BANGOR HOSP T1 / BANGOR UNIVERSITY T1 / EITHINOG T1 / HIRAEL T1</t>
  </si>
  <si>
    <t>BARBAULD ST T1 / HORROCKS LA T1 / WARRINGTON CENTRAL T1</t>
  </si>
  <si>
    <t>BARMOUTH T1</t>
  </si>
  <si>
    <t>BARNSTON T1 / GAYTON T1 / IRBY T1 / THINGWALL T1</t>
  </si>
  <si>
    <t>BASCHURCH T1</t>
  </si>
  <si>
    <t>BASS CHARRINGTON T1 / BASS CHARRINGTON T2 / CLIFTON T1 / YKK T1</t>
  </si>
  <si>
    <t>BATTERSBY LA T1 / RYLANDS ELDON ST T2</t>
  </si>
  <si>
    <t>BEAUMARIS T1 / BEAUMARIS T2</t>
  </si>
  <si>
    <t>BEAUMONT ST T1 / DINGLE VALE T1 / LARK LA T1 / MDHB BRUNSWICK DOCK T1</t>
  </si>
  <si>
    <t>BEDBURN DV T1 / BLUEBELL LA T1 / BROOKBRIDGE T1 / ECCLESTON T1</t>
  </si>
  <si>
    <t>BEECH ST T1 / LISTER DV B T2</t>
  </si>
  <si>
    <t>BEMROSE T1 / CARR LA EAST T1 / LUCAS (FAZAKERLEY) T1 / NORRIS GREEN T1 / WEST DERBY T1</t>
  </si>
  <si>
    <t>BENTINCK ST T1 / BENTINCK ST T2 / CHESTER ST T1</t>
  </si>
  <si>
    <t>BERSHAM COLLIERY T1</t>
  </si>
  <si>
    <t>BERSHAM RD T1 / IND COOPE T1 / RHYD BROUGHTON LA T1 / TUTTLE ST T1</t>
  </si>
  <si>
    <t>BETHESDA T1</t>
  </si>
  <si>
    <t>BETWS-Y-COED T1</t>
  </si>
  <si>
    <t>BEWSEY T1 / OWEN ST T1 / RODNEY ST T1 / RYLANDS ELDON ST T1</t>
  </si>
  <si>
    <t>BIBBYS T1 / INLAND REVENUE OFFICES T1 / REGENT RD T1</t>
  </si>
  <si>
    <t>BICC HELSBY T1 / BICC HELSBY T2 / EVC T1 / MERES EDGE T1 / MERES EDGE T2</t>
  </si>
  <si>
    <t>BICC HUYTON QUARRY T1 / TARBOCK T1 / WHISTON T1</t>
  </si>
  <si>
    <t>BICC WREXHAM T1 / MARCHWIEL T1 / WIE CENTRAL T1</t>
  </si>
  <si>
    <t>BIRKENHEAD CENTRAL T1 / SINGLETON AVE T1 / TRANMERE T1</t>
  </si>
  <si>
    <t>BLACON T1 / COCOA BARRY T1 / CRANE BANK T1 / KNUTSFORD WAY T1 / TOWER WHARF T1</t>
  </si>
  <si>
    <t>BLAENAU FFESTINIOG T1</t>
  </si>
  <si>
    <t>BLAENAU PLASTICS T1 / BLAENAU PLASTICS T2</t>
  </si>
  <si>
    <t>BLUNDELL ST T1 / ROPEWALKS T1 / ST JAMES T1</t>
  </si>
  <si>
    <t>BLUNDELLSANDS (NORTH) T1 / BLUNDELLSANDS (SOUTH) T1 / CROSBY T1 / KERSHAW AVE T1 / WATERLOO T2</t>
  </si>
  <si>
    <t>BODFARI PRODUCERS T1</t>
  </si>
  <si>
    <t>BOLTON ST T1 / GREEK ST T1 / HPO COPPERAS HILL T1 / OLDHAM PLACE T1</t>
  </si>
  <si>
    <t>BOOTLE GRID T1 / KELLOGGS T1 / PACIFIC RD T1 / WASHINGTON ST T1 / WATERLOO T1</t>
  </si>
  <si>
    <t>BOOTLE GRID T2 / ORRELL MOUNT T1 / SCARISBRICK AVE T1 / TATTON RD T1</t>
  </si>
  <si>
    <t>BOTWNNOG T1</t>
  </si>
  <si>
    <t>BOULEVARD T1 / CHAPELFORD T1 / HAWLEYS LA T1 / WESTBROOK T1 / WINWICK QUAY T1</t>
  </si>
  <si>
    <t>BOW ST T1</t>
  </si>
  <si>
    <t>BOWATER CONTAINERS T1 / ELLESMERE PORT LOCAL T1 / HH ROBERTSONS T1 / MOBIL OIL (E PORT) T1 / WHITBY T1</t>
  </si>
  <si>
    <t>BR STATION T1 / DUCHY RD T1 / ELECTRA WAY T1 / MIDLAND ROLLMAKERS T1A / NORTH WESTERN MILLS T1</t>
  </si>
  <si>
    <t>BRD T1</t>
  </si>
  <si>
    <t>BRITISH ALUMINIUM LATCHFORD T1 / GREENHALL WHITLEY T1 / LATCHFORD T1 / LATCHFORD T2 / THAMES BOARD MILL T1</t>
  </si>
  <si>
    <t>British Gypsum T1 T2</t>
  </si>
  <si>
    <t>BRITISH OXYGEN T1 / WINDLEHURST T1</t>
  </si>
  <si>
    <t>BRITISH PIPE ASSOCIATION T1</t>
  </si>
  <si>
    <t>BRITISH SIDAC T1 / SHERDLEY RD T1 / ST HELENS LINKWAY T1 / WATERY LA T1</t>
  </si>
  <si>
    <t>British Steelworks T1 T2</t>
  </si>
  <si>
    <t>BROADGREEN T1 / CROXTETH T1 / EAST PRESCOT RD (FINCH LA) T1 / KNOTTY ASH T1 / LEYFIELD RD T1</t>
  </si>
  <si>
    <t>BROMFIELD T1 / BROMFIELD T2 / PONTERWYL T1 / RHYD-Y-GOLEU T1 / SYNTHITE T1</t>
  </si>
  <si>
    <t>BROOK LA T1 / MANNINGS LA T1 / NEWTOWN CHESTER T1 / UPTON HEATH T1</t>
  </si>
  <si>
    <t>BROOK ST T1 / KINGSWAY TUNNEL T1 / NWWA SANDON DOCK T1 / NWWA SANDON DOCK T2</t>
  </si>
  <si>
    <t>BRYN STANLEY T1 / DENBIGH T1</t>
  </si>
  <si>
    <t>BUCKINGHAM ST T1 / EVERTON RD T1 / SUBURBAN RD T1</t>
  </si>
  <si>
    <t>BUCKLEY T1 / BUCKLEY T2 / BUCKLEY CROSS T1</t>
  </si>
  <si>
    <t>BUILDWAS RD T1 / MORGAN REFRACTORIES T1 / NESTON MAIN T1</t>
  </si>
  <si>
    <t>BURLINGTON AVE T1 / FRESHFIELD T1 / MARSH BROWS T1 / SOUTHPORT RD T1</t>
  </si>
  <si>
    <t>BURMAH OIL T1 / CABOT CARBON T1 / VAN LEER NO 1 T1</t>
  </si>
  <si>
    <t>Burtonhead Rd</t>
  </si>
  <si>
    <t>BUTLINS T1</t>
  </si>
  <si>
    <t>BUTTINGTON CROSS T1</t>
  </si>
  <si>
    <t>BXL BROMBOROUGH T1 / TULIP T1</t>
  </si>
  <si>
    <t>CABLE ST T1 / GRADWELL ST T2 / OLDHAM PLACE T2</t>
  </si>
  <si>
    <t>CABLE ST T2 / CROWN COURTS T1 / GRADWELL ST T1</t>
  </si>
  <si>
    <t>CADBURYS KRONOSPAN T1 / CADBURYS KRONOSPAN T2</t>
  </si>
  <si>
    <t>CADBURYS T1 / CADBURYS T2 / HOPFIELD RD T1</t>
  </si>
  <si>
    <t>CAERGEILIOG T1</t>
  </si>
  <si>
    <t>CAERGWRLE T1</t>
  </si>
  <si>
    <t>CAERNARFON T1</t>
  </si>
  <si>
    <t>CAERSWS T1</t>
  </si>
  <si>
    <t>CALDY T1 / HOYLAKE T1 / MEOLS T1 / WEST KIRBY SOUTH T1</t>
  </si>
  <si>
    <t>CAMMELL LAIRD NORTH T1 / CAMMELL LAIRD SOUTH T1 / CAMMELL LAIRD SOUTH T2</t>
  </si>
  <si>
    <t>CARBORUNDUM T1 / HOUGHTONS LA T1 / RAINFORD T1 / WINDLEHURST T2</t>
  </si>
  <si>
    <t>CARLTON ST T1 / CARLTON ST T2 / CHALON WAY T2</t>
  </si>
  <si>
    <t>CARMEL T1</t>
  </si>
  <si>
    <t>CASTLE BEESTON ST T1 / HARTFORD T2 / LEICESTER ST T1 / NORTHWICH TOWN T1 / WINNINGTON T1</t>
  </si>
  <si>
    <t>CEFN MAWR T1</t>
  </si>
  <si>
    <t>CEMAES BAY T1</t>
  </si>
  <si>
    <t>CEMMAES RD T1</t>
  </si>
  <si>
    <t>CEREAL PARTNERS T1 / LEVER GEORGIA AVE T1 / POOL LA T1 / UML LEVER BROMBOROUGH T2</t>
  </si>
  <si>
    <t>CHALON WAY T1 / TECHNOLOGY CAMPUS T1 / WOODVILLE ST T1</t>
  </si>
  <si>
    <t>CHESHIRE GREEN T1 / NWF T1</t>
  </si>
  <si>
    <t>CHESTER GATES T1 / UNILEVER DUNKIRK T1</t>
  </si>
  <si>
    <t>CHESTER ST (WREXHAM) T1 / EAGLES MEADOW T1 / RHOSNESNI T1 / WHITEGATE T1</t>
  </si>
  <si>
    <t>CHILDWALL T1 / CHILDWALL FIVEWAYS T1 / LYNDENE RD T1 / MIDDLEMASS HEY T1 / NAYLORS RD T1</t>
  </si>
  <si>
    <t>Chiron Shaw Road</t>
  </si>
  <si>
    <t>CHOWLEY T1 / CHOWLEY T2</t>
  </si>
  <si>
    <t>CHURCH LA T1 / NANT HALL T1 / PRESTATYN T1</t>
  </si>
  <si>
    <t>CHURCH LAWTON T1</t>
  </si>
  <si>
    <t>CHURCH ST WINSFORD T1 / OVER T1 / WHARTON PK T1 / WOODFORD PK T1</t>
  </si>
  <si>
    <t>CIVIC CENTRE T1 / CLAUGHTON AVE T1 / CHESTER ST CREWE T1 / CHESTER ST CREWE T2 / ex ELECTRICITY ST T1</t>
  </si>
  <si>
    <t>CLEDFORD T1</t>
  </si>
  <si>
    <t>CLOCKFACE T1 / GEC ST HELENS T1 / HILLS MOSS T1 / NCB SUTTON MANOR T2</t>
  </si>
  <si>
    <t>CLUBMOOR T1 / DUNLOPS WALTON T1 / WALTON T2</t>
  </si>
  <si>
    <t>CLUBMOOR T2 / LISTER DV A T1 / SUBURBAN RD T2</t>
  </si>
  <si>
    <t>COEDPOETH T1 / COEDPOETH T2</t>
  </si>
  <si>
    <t>COLWYN BAY T1 / COLWYN BAY T2 / RHOS-ON-SEA T1</t>
  </si>
  <si>
    <t>CONEY GREEN T1 / OSWESTRY T2 / OSWESTRY T1</t>
  </si>
  <si>
    <t>CONIX T1 / CONIX T2 / MEDEVA T1</t>
  </si>
  <si>
    <t>CONNAHS QUAY LOCAL T1 / CONNAHS QUAY LOCAL T2 / HAWARDEN T1 / KING GEORGE ST T1</t>
  </si>
  <si>
    <t>CONWY T1 / DEGANWY T1 / LLANDUDNO JUNCTION T1</t>
  </si>
  <si>
    <t>CORWEN T1</t>
  </si>
  <si>
    <t>CREWE T1</t>
  </si>
  <si>
    <t>CRIGGION RADIO STATION T1</t>
  </si>
  <si>
    <t>CROSSFIELDS T1 / CROSSFIELDS T2 / LEVERS CROSSFIELDS T3 / GATEWARTH SEWAGE T1</t>
  </si>
  <si>
    <t>CROWTON T1</t>
  </si>
  <si>
    <t>CWM DYLI T1</t>
  </si>
  <si>
    <t>DAILY POST &amp; ECHO T1 / DAILY POST &amp; ECHO T2</t>
  </si>
  <si>
    <t>DARESBURY NPL T1 / DARESBURY PK T1</t>
  </si>
  <si>
    <t>DAVY WAY T1 / LLAY T1</t>
  </si>
  <si>
    <t>DEESIDE ALUMINIUM T1 / DUNLOP PLASTICS T1 / FIRESTONE T1 / TETRAPAK T1</t>
  </si>
  <si>
    <t>DEESIDE IND PK T1 / DEESIDE IND PK 6TH AVE T1 / RAF SEALAND T1</t>
  </si>
  <si>
    <t>DELAMORE ST T1 / KIRKDALE T1 / WALTON T1</t>
  </si>
  <si>
    <t>DESOTO RD T1 / MERSEY BRIDGE T1 / PITT ST T1</t>
  </si>
  <si>
    <t>DIBBINSDALE T1 / PLYMYARD T1 / WIBP HARDKNOTT RD T1</t>
  </si>
  <si>
    <t>DINGLE T1 / GRANBY T1 / ST JAMES T2</t>
  </si>
  <si>
    <t>DITTON T1 / GAVIN RD T1 / HOUGH GREEN T1 / RTZ T1</t>
  </si>
  <si>
    <t>DODDS LA T1 / HOLBORN HILL T1 / MAGHULL T1 / MAGHULL T2 / ROBBINS BRIDGE T1</t>
  </si>
  <si>
    <t>DOLGARROG T1</t>
  </si>
  <si>
    <t>DOLGARROG T2</t>
  </si>
  <si>
    <t>DOLGELLAU T1</t>
  </si>
  <si>
    <t>DUCKINGTON T1 / DUCKINGTON T2</t>
  </si>
  <si>
    <t>DUDDON T1</t>
  </si>
  <si>
    <t>DYFFRYN ARDUDWY T1</t>
  </si>
  <si>
    <t>DYSERTH RD T1 / FFORDD LAS T1 / FFORDD LAS T2 / WESTBOURNE AVE T1</t>
  </si>
  <si>
    <t>EDEN VALE T1</t>
  </si>
  <si>
    <t>EDERN T1</t>
  </si>
  <si>
    <t>EDGE HILL T1 / LIVERPOOL UNIVERSITY T1 / LIVERPOOL UNIVERSITY T2 / LIVERPOOL UNIVERSITY T3</t>
  </si>
  <si>
    <t>EDGE LA (TAPLEY PLACE) T1 / LISTER DV B T3 / MILL LA (WAVERTREE) T1 / PLESSEY (EDGE LA) T1 / STONEYCROFT T1</t>
  </si>
  <si>
    <t>EGA ELECTRIC T1</t>
  </si>
  <si>
    <t>EGERTON T1 / ROCK FERRY T1 / SHELL TRANMERE T1</t>
  </si>
  <si>
    <t>EGREMONT T1 / LISCARD T1 / POULTON T1 / STONE MANGANESE T1</t>
  </si>
  <si>
    <t>ELLESMERE T1 / MMB ELLESMERE T1</t>
  </si>
  <si>
    <t>ELTON T1</t>
  </si>
  <si>
    <t>ENGINEER PK T1 / PILKINGTONS QUEENSFERRY T1 / QUEENSFERRY T1</t>
  </si>
  <si>
    <t>ESTUARY COMMERCE PK T1 / LEEWARD DR T1 / LEEWARD DR T2 / SPEKE HALL RD T1 / SPEKE SKY PK T1</t>
  </si>
  <si>
    <t>EVERTON BROW T1 / GARDNERS ROW T1 / SHEIL PK T1</t>
  </si>
  <si>
    <t>ex BIXTETH ST T1 / LITTLEWOODS T1 / PALL MALL T1</t>
  </si>
  <si>
    <t>EXPRESS FOODS T1</t>
  </si>
  <si>
    <t>FAIRBOURNE T1</t>
  </si>
  <si>
    <t>FAZAKERLEY HOSPITAL T1 / JACOBS T1 / JACOBS T2 / SEEDS LA T1</t>
  </si>
  <si>
    <t>FERODO T1</t>
  </si>
  <si>
    <t>Fibreglass</t>
  </si>
  <si>
    <t>FISONS T1</t>
  </si>
  <si>
    <t>FLINT T1 / FLINT T2</t>
  </si>
  <si>
    <t>FODENS T1</t>
  </si>
  <si>
    <t>FORD T1 / OXTON T1 / PRENTON LOCAL T1 / SINGLETON AVE T2</t>
  </si>
  <si>
    <t>FORDEN T1</t>
  </si>
  <si>
    <t>FOUR CROSSES T1</t>
  </si>
  <si>
    <t>FRODSHAM LOCAL T1</t>
  </si>
  <si>
    <t>GADBROOK T1</t>
  </si>
  <si>
    <t>GAERWEN VIEW T1</t>
  </si>
  <si>
    <t>GIGG LA THELWALL T1 / HILLCLIFFE T1 / STOCKTON HEATH T1 / STRETTON IND EST T1</t>
  </si>
  <si>
    <t>GILBROOK DOCK T1 / HILL RD T1 / MOBIL OIL (WALLASEY) T1</t>
  </si>
  <si>
    <t>GLAN-YR-AFON T1</t>
  </si>
  <si>
    <t>GRAIG FAWR T1</t>
  </si>
  <si>
    <t>GRAVEL T1 / WCB PLASTICS T1 / WHARTON T1</t>
  </si>
  <si>
    <t>GREASBY T1 / SAUGHALL MASSIE T1 / UPTON T1</t>
  </si>
  <si>
    <t>GREAT SANKEY T1 / PENKETH T1 / WIDNES RD T1</t>
  </si>
  <si>
    <t>GREAT SUTTON T1 / LITTLE SUTTON T1 / STRAWBERRY ROUNDABOUT T1 / SUTTON HALL WWB T1 / WHITBY T2</t>
  </si>
  <si>
    <t>GREENFIELD T1 / GREENFIELD T2</t>
  </si>
  <si>
    <t>GROSVENOR ST T1 / LINENHALL ST T1 / NORTHGATE TERRACE T1 / STATION VIEW T1 / TOMULAR PLACE T1</t>
  </si>
  <si>
    <t>GWERSYLLT T1</t>
  </si>
  <si>
    <t>HALTON RD T1 / MURDISHAW T1 / PERCIVAL LA T4 / RUNCORN CENTRAL T1</t>
  </si>
  <si>
    <t>HARLECH T1</t>
  </si>
  <si>
    <t>HARRINGTON ST T1 / PARADISE ST T1</t>
  </si>
  <si>
    <t>HARRINGTON ST T2 / HIGHFIELD ST T1</t>
  </si>
  <si>
    <t>HARRINGTON ST T3 / LIME ST T1</t>
  </si>
  <si>
    <t>HARTFORD T1</t>
  </si>
  <si>
    <t>HASKAYNE T1</t>
  </si>
  <si>
    <t>HATHERTON T1</t>
  </si>
  <si>
    <t>HERONS WAY T1 / LACHE T1 / MBNA T1 / SMFS KINGSMEADOW T1</t>
  </si>
  <si>
    <t>HIGHFIELD ST T2 / LIME ST T2 / OLD HAYMARKET T1</t>
  </si>
  <si>
    <t>HOLMES CHAPEL T1</t>
  </si>
  <si>
    <t>HOLT LA (WARRINGTON RD) T1 / PRESCOT T1 / RAINHILL LOCAL T1 / WHISTON HOSP T1</t>
  </si>
  <si>
    <t>HOLWAY RD T1</t>
  </si>
  <si>
    <t>HOLYHEAD T1</t>
  </si>
  <si>
    <t>HOLYWELL T1</t>
  </si>
  <si>
    <t>HOOTON MAIN T1</t>
  </si>
  <si>
    <t>HUNTS CROSS T1 / KENTON RD T1 / WOODEND AVE T1 / WOOLTON T1</t>
  </si>
  <si>
    <t>HUYTON HEY RD T1 / WILSON RD T1</t>
  </si>
  <si>
    <t>IFTON T1 / IFTON T2</t>
  </si>
  <si>
    <t>ILFORDS T1 / KNUTSFORD T1 / MOBBERLEY T1 / RADBROKE HALL T1</t>
  </si>
  <si>
    <t>IVY ST (SOUTHPORT) T1 / KENSINGTON RD T1 / MARKET ST T1 / SOUTHPORT T1</t>
  </si>
  <si>
    <t>IVY ST T1 / LLYSFAEN RD T1 / OLD MILL T1</t>
  </si>
  <si>
    <t>JOHNSTOWN T1</t>
  </si>
  <si>
    <t>KELCO T1 / NEWS INTERNATIONAL T1 / NEWS INTERNATIONAL T2 / PALCO T1 / SOUTHDENE T1</t>
  </si>
  <si>
    <t>KINGSLAND 33 T1 / SAFEWAY T1 / WOOLSTON T1 / WOOLSTON T2</t>
  </si>
  <si>
    <t>KINNERTON T1</t>
  </si>
  <si>
    <t>KIRKBY CENTRAL T1 / NORTHWOOD T1 / TOWER HILL (BANK LA) T1 / WESTVALE T1</t>
  </si>
  <si>
    <t>KNOWSLEY T1 / MARLED HEY T1</t>
  </si>
  <si>
    <t>KNUTSFORD T2</t>
  </si>
  <si>
    <t>LCWW HUNTINGTON T1 / LCWW HUNTINGTON T2</t>
  </si>
  <si>
    <t>LEA GREEN T1 / PILKINGTONS HO T1 / RAVENHEAD RETAIL PK T1 / SOMERFIELD DISTRIBUTION T1</t>
  </si>
  <si>
    <t>LEGACY LOCAL T1</t>
  </si>
  <si>
    <t>LEIGHTON HOSP T1</t>
  </si>
  <si>
    <t>LEVER SUNLIGHT T1 / LEVER SUNLIGHT T2</t>
  </si>
  <si>
    <t>LIVERPOOL RD 33 T1</t>
  </si>
  <si>
    <t>LLAINGOCH T1</t>
  </si>
  <si>
    <t>LLANARMON T1</t>
  </si>
  <si>
    <t>LLANBEDROG T1</t>
  </si>
  <si>
    <t>LLANBERIS T1</t>
  </si>
  <si>
    <t>LLANDDEUSANT T1</t>
  </si>
  <si>
    <t>LLANDDU QUARRY T1</t>
  </si>
  <si>
    <t>LLANDEGFAN T1</t>
  </si>
  <si>
    <t>LLANDRINIO T1</t>
  </si>
  <si>
    <t>LLANDUDNO T1 / LLANDUDNO T2</t>
  </si>
  <si>
    <t>LLANDYFRYDOG T1</t>
  </si>
  <si>
    <t>LLANDYRNOG T1</t>
  </si>
  <si>
    <t>LLANFAELOG T1</t>
  </si>
  <si>
    <t>LLANFAIR CAEREINION T1</t>
  </si>
  <si>
    <t>LLANFAIR PG T1</t>
  </si>
  <si>
    <t>LLANFAIRFECHAN T1</t>
  </si>
  <si>
    <t>LLANFROTHEN T1</t>
  </si>
  <si>
    <t>LLANFWROG T1 / RUTHIN T1</t>
  </si>
  <si>
    <t>LLANFYLLIN T1 / LLANFYLLIN T2</t>
  </si>
  <si>
    <t>LLANGAFFO T1</t>
  </si>
  <si>
    <t>LLANGEFNI IND EST T1 / LLANGEFNI IND EST T2</t>
  </si>
  <si>
    <t>LLANGEFNI T1</t>
  </si>
  <si>
    <t>LLANGOLLEN T1 / LLANGOLLEN T2</t>
  </si>
  <si>
    <t>LLANIDLOES T1 / LLANIDLOES T2</t>
  </si>
  <si>
    <t>LLANILAR T1</t>
  </si>
  <si>
    <t>LLANRWST T1</t>
  </si>
  <si>
    <t>LLANSANNAN T1</t>
  </si>
  <si>
    <t>LLANSILIN T1</t>
  </si>
  <si>
    <t>LLYNCLYS T1</t>
  </si>
  <si>
    <t>LORD ST T1 / MARSHSIDE T1 / MULLARDS BALMORAL DV T1 / SOUTHPORT T2</t>
  </si>
  <si>
    <t>LOSTOCK T1</t>
  </si>
  <si>
    <t>LOSTOCK TRIANGLE T1</t>
  </si>
  <si>
    <t>LOWER BEBINGTON T1 / NEW FERRY T1 / SPITAL T1 / UNILEVER RESEARCH T1</t>
  </si>
  <si>
    <t>LUGSDALE T1 / PILK SULLIVAN T1 / PILK SULLIVAN T2 / USAC T1</t>
  </si>
  <si>
    <t>LYMM T1 / WHITELEGGS LA T1</t>
  </si>
  <si>
    <t>M.D.H.B. Freeport</t>
  </si>
  <si>
    <t>MACHYNLLETH T1</t>
  </si>
  <si>
    <t>MACHYNLLETH T2</t>
  </si>
  <si>
    <t>MAELOR CREAMERY T1</t>
  </si>
  <si>
    <t>MAENTWROG T1</t>
  </si>
  <si>
    <t>MAES-Y-CLAWDD T1</t>
  </si>
  <si>
    <t>Mannis A B</t>
  </si>
  <si>
    <t>MANOD T1</t>
  </si>
  <si>
    <t>MANOR PK T1 / NORTON CHAINS T1</t>
  </si>
  <si>
    <t>MAW Green</t>
  </si>
  <si>
    <t>MDHB EGERTON DOCK T1 / MDHB EGERTON DOCK T2</t>
  </si>
  <si>
    <t>MERE T1</t>
  </si>
  <si>
    <t>MIDPOINT POCHIN WAY T1</t>
  </si>
  <si>
    <t>MILFORD T1</t>
  </si>
  <si>
    <t>MINFFORDD T1 / PARC BRYN CEGIN T1 / PARC BRYN CEGIN T2</t>
  </si>
  <si>
    <t>MOCHDRE T1</t>
  </si>
  <si>
    <t>MONA T1</t>
  </si>
  <si>
    <t>MONSANTO T1</t>
  </si>
  <si>
    <t>MORDA T1</t>
  </si>
  <si>
    <t>MORGANITE CERAMICS T1 / PLYMYARD T2</t>
  </si>
  <si>
    <t>MORRISONS T1</t>
  </si>
  <si>
    <t>NANTWICH T1</t>
  </si>
  <si>
    <t>NANT-Y-GAMAR T1</t>
  </si>
  <si>
    <t>NEVILL ST T1 / OCEAN PLAZA T1 / YORK RD T1</t>
  </si>
  <si>
    <t>NEW BRIGHTON T1 / SEAVIEW RD T2 / WALLASEY T1 / WALLASEY VILLAGE T1</t>
  </si>
  <si>
    <t>NEWHALL T1 / NEWHALL T2</t>
  </si>
  <si>
    <t>NORTH WALES PAPER T1 / NORTH WALES PAPER T2 / WOODFIELD AVE T1</t>
  </si>
  <si>
    <t xml:space="preserve">Norton Scrap T1 T2 </t>
  </si>
  <si>
    <t>NWW Woodside T1 T2</t>
  </si>
  <si>
    <t xml:space="preserve">NWWA Bromborough T1 T2 </t>
  </si>
  <si>
    <t>OMEGA T1 / OMEGA T2 / ORION BOULEVARD T1 / NORTH WEST WATER CAMPUS T1 / NORTH WEST WATER CAMPUS T2</t>
  </si>
  <si>
    <t>OPTICAL FIBRES T1 / SHOTWICK T1 / WALBRO T1</t>
  </si>
  <si>
    <t>ORB CL T1 / STONEBRIDGE LA T1 / STONEBRIDGE LA T2</t>
  </si>
  <si>
    <t>ORFORD T1 / PADGATE T1</t>
  </si>
  <si>
    <t>OTIS ELEVATOR T1 / ST IVEL FOODS T1</t>
  </si>
  <si>
    <t>OVERTON T1</t>
  </si>
  <si>
    <t>PADDINGTON PLACE T1 / PADDINGTON PLACE T2</t>
  </si>
  <si>
    <t>PANDY T1 / PANDY T2</t>
  </si>
  <si>
    <t>PARC CYBI T1 / PARC CYBI T2</t>
  </si>
  <si>
    <t>PARC MENAI T1</t>
  </si>
  <si>
    <t>PEBLIC MILLS T1</t>
  </si>
  <si>
    <t>PENMAENMAWR T1</t>
  </si>
  <si>
    <t>PENTRAETH T1</t>
  </si>
  <si>
    <t>PEN-Y-GROES T1</t>
  </si>
  <si>
    <t>PETER SPENCE T1 / PETER SPENCE T2</t>
  </si>
  <si>
    <t>Pilkingtons Greengate Works</t>
  </si>
  <si>
    <t>Pilkingtons Platea T1 &amp; T2</t>
  </si>
  <si>
    <t>PILKINGTONS T1 / PILKINGTONS T2</t>
  </si>
  <si>
    <t>POINT OF AYR COLLIERY T1</t>
  </si>
  <si>
    <t>PORTHMADOG T1 / PORTHMADOG T2</t>
  </si>
  <si>
    <t>PREES T1</t>
  </si>
  <si>
    <t>PRIMROSE HALL T1</t>
  </si>
  <si>
    <t>PWLLHELI T1</t>
  </si>
  <si>
    <t>RADWAY GREEN T1</t>
  </si>
  <si>
    <t>RAF VALLEY T1</t>
  </si>
  <si>
    <t>RAVEN SQUARE T1</t>
  </si>
  <si>
    <t>REFORM ST T1</t>
  </si>
  <si>
    <t>RHM FOODS LTD T1</t>
  </si>
  <si>
    <t>RHOSLAN T1</t>
  </si>
  <si>
    <t>RHUDDLAN T1</t>
  </si>
  <si>
    <t>RHYDLYDAN T2</t>
  </si>
  <si>
    <t>RHYD-Y-FOEL T1</t>
  </si>
  <si>
    <t>RINGWAY T1</t>
  </si>
  <si>
    <t>RIVALS T1</t>
  </si>
  <si>
    <t>ROLLS ROYCE T1 / ROLLS ROYCE T2 / ROLLS ROYCE T3</t>
  </si>
  <si>
    <t>ROSSETT T1</t>
  </si>
  <si>
    <t>ROYAL INSURANCE (NEW QUAY) T1 / ROYAL INSURANCE (NEW QUAY) T2</t>
  </si>
  <si>
    <t>ROYAL LIVERPOOL HOSP T1 / ROYAL LIVERPOOL HOSP T2</t>
  </si>
  <si>
    <t>RUABON T1</t>
  </si>
  <si>
    <t>SALTNEY T1</t>
  </si>
  <si>
    <t>SANDBACH T1</t>
  </si>
  <si>
    <t>SHAWBURY T1</t>
  </si>
  <si>
    <t>SMALLWOOD T1</t>
  </si>
  <si>
    <t>SNOWHILL T1</t>
  </si>
  <si>
    <t>Solvay Interox T1 T2 T3</t>
  </si>
  <si>
    <t>ST ASAPH BUSINESS PK T1</t>
  </si>
  <si>
    <t>ST HELENS RD T1</t>
  </si>
  <si>
    <t>STAPELEY T1</t>
  </si>
  <si>
    <t>TACO PLASTICS T1 / TACO PLASTICS T2 / UNITED PERIPHERALS T1</t>
  </si>
  <si>
    <t>TARPORLEY T1</t>
  </si>
  <si>
    <t>TARVIN T1</t>
  </si>
  <si>
    <t>TRYWERYN T1</t>
  </si>
  <si>
    <t>TWYFORDS T1</t>
  </si>
  <si>
    <t>TYWYN T1</t>
  </si>
  <si>
    <t>VAUXHALL NORTH RD T1</t>
  </si>
  <si>
    <t>WAENFAWR T1</t>
  </si>
  <si>
    <t>WELSHPOOL T1</t>
  </si>
  <si>
    <t>WEM EAST T1</t>
  </si>
  <si>
    <t>WEM T1</t>
  </si>
  <si>
    <t>WERVIN T1</t>
  </si>
  <si>
    <t>WEST FELTON T1</t>
  </si>
  <si>
    <t>WESTON T1</t>
  </si>
  <si>
    <t>WHEELOCK T1</t>
  </si>
  <si>
    <t>WHITCHURCH T1</t>
  </si>
  <si>
    <t>WIDNES / BOLD / PRESCOT</t>
  </si>
  <si>
    <t>WIMPEYS PANT QUARRY T1 / WIMPEYS PANT QUARRY T2</t>
  </si>
  <si>
    <t>WINCHAM T1</t>
  </si>
  <si>
    <t>WISTASTON HALL T1</t>
  </si>
  <si>
    <t>WRENBURY FRITH T1</t>
  </si>
  <si>
    <t>YSBYTY GLAN CLWYD T1</t>
  </si>
  <si>
    <t>Bishops Wood 132kV</t>
  </si>
  <si>
    <t>Bishops Wood 132kV_Hereford (Bishops Wood) &amp; Ludlow 132 66_</t>
  </si>
  <si>
    <t>_NO NAME_ [BROG66 2-LEDB66 2-TEW666 2-BRO...]</t>
  </si>
  <si>
    <t>Bishops Wood 132kV_Stourport 132 66 &amp; Upton Warren 132 66_</t>
  </si>
  <si>
    <t>_NO NAME_ [GT3-UPTW66 2-REFA6-UPTW TEE-UP...]</t>
  </si>
  <si>
    <t>Bishops Wood 132kV_Stourport 132 33_</t>
  </si>
  <si>
    <t>Bishops Wood 132kV_Ludlow 132 33_</t>
  </si>
  <si>
    <t>_NO NAME_ [BISC33 2-PRIE dum]</t>
  </si>
  <si>
    <t>_NO NAME_ [BRIH3]</t>
  </si>
  <si>
    <t>Bishops Wood 132kV_Dovedale Solar B</t>
  </si>
  <si>
    <t>_NO NAME_ [EAST33 1-EASTTEE-EASTTEE dum-P...]</t>
  </si>
  <si>
    <t>_NO NAME_ [GARL33WF]</t>
  </si>
  <si>
    <t>_NO NAME_ [KINV33 2 dum]</t>
  </si>
  <si>
    <t>_NO NAME_ [LARF33]</t>
  </si>
  <si>
    <t>_NO NAME_ [MALR3GEN]</t>
  </si>
  <si>
    <t>_NO NAME_ [WORS3]</t>
  </si>
  <si>
    <t>Bishops Wood 132kV_Stourport 132 66 &amp; Upton Warren 132 66_Stourport 66 11 (T4)</t>
  </si>
  <si>
    <t>Bishops Wood 132kV_Kidderminster 132 11 (GT1 GT2 &amp; T3 OS)_</t>
  </si>
  <si>
    <t>Bishops Wood 132kV_Hereford (Bishops Wood) &amp; Ludlow 132 66_Bodenham 66 11</t>
  </si>
  <si>
    <t>Bishops Wood 132kV_Hereford (Bishops Wood) &amp; Ludlow 132 66_Bromyard 66 11</t>
  </si>
  <si>
    <t>Bishops Wood 132kV_Upton Warren 132 11 (GT4)_</t>
  </si>
  <si>
    <t>Bishops Wood 132kV_Ludlow 132 33_Cleobury Mortimer 33 11</t>
  </si>
  <si>
    <t>Bishops Wood 132kV_Ludlow 132 33_Craven Arms 33 11 (T1)</t>
  </si>
  <si>
    <t>Bishops Wood 132kV_Ludlow 132 33_Craven Arms 33 11 (T4)</t>
  </si>
  <si>
    <t>Bishops Wood 132kV_Stourport 132 66 &amp; Upton Warren 132 66_Droitwich 66 11 (T1 T2)</t>
  </si>
  <si>
    <t>Bishops Wood 132kV_Hereford (Bishops Wood) &amp; Ludlow 132 66_Dymock 66 11</t>
  </si>
  <si>
    <t>Bishops Wood 132kV_Hereford (Bishops Wood) &amp; Ludlow 132 66_Garreg Lwyd Wind Farm</t>
  </si>
  <si>
    <t>Bishops Wood 132kV_Hereford (Bishops Wood) &amp; Ludlow 132 66_Newent 66 11 (T1)</t>
  </si>
  <si>
    <t>Bishops Wood 132kV_Ludlow 132 33_Henley Solar Farm PV</t>
  </si>
  <si>
    <t>Bishops Wood 132kV_Ludlow 132 33_Ludlow 33 11</t>
  </si>
  <si>
    <t>Bishops Wood 132kV_Ludlow 132 33_High Point Solar PV</t>
  </si>
  <si>
    <t>Bishops Wood 132kV_Stourport 132 66 &amp; Upton Warren 132 66_Kenswick 66 11 (T1)</t>
  </si>
  <si>
    <t>Bishops Wood 132kV_Stourport 132 66 &amp; Upton Warren 132 66_Kenswick 66 11 (T2)</t>
  </si>
  <si>
    <t>Bishops Wood 132kV_Stourport 132 66 &amp; Upton Warren 132 66_Stourport 66 11 (T5)</t>
  </si>
  <si>
    <t>Bishops Wood 132kV_Hereford (Bishops Wood) &amp; Ludlow 132 66_Kington 66 11</t>
  </si>
  <si>
    <t>Bishops Wood 132kV_Hereford (Bishops Wood) &amp; Ludlow 132 66_Presteigne 66 11</t>
  </si>
  <si>
    <t>Bishops Wood 132kV_Hereford (Bishops Wood) &amp; Ludlow 132 66_Knighton 66 11</t>
  </si>
  <si>
    <t>_NO NAME_ [LARF9]</t>
  </si>
  <si>
    <t>Bishops Wood 132kV_Hereford (Bishops Wood) &amp; Ludlow 132 66_Leominster 66 11</t>
  </si>
  <si>
    <t>Bishops Wood 132kV_Hereford (Bishops Wood) &amp; Ludlow 132 66_Lower Chadnor 66 11</t>
  </si>
  <si>
    <t>Bishops Wood 132kV_Hereford (Bishops Wood) &amp; Ludlow 132 66_Madley 66 11</t>
  </si>
  <si>
    <t>Bishops Wood 132kV_Clevelode Rough Upton Road, Powick, Malvern Hills, Worcestershire WR13 6PD.</t>
  </si>
  <si>
    <t>Bishops Wood 132kV_Malvern 132 11_ (T1)</t>
  </si>
  <si>
    <t>Bishops Wood 132kV_Malvern 132 11_ (T3)</t>
  </si>
  <si>
    <t>Bishops Wood 132kV_Hereford (Bishops Wood) &amp; Ludlow 132 66_Ross 66 11</t>
  </si>
  <si>
    <t>Bishops Wood 132kV_Hereford (Bishops Wood) &amp; Ludlow 132 66_Newent 66 11 (T2)</t>
  </si>
  <si>
    <t>Bishops Wood 132kV_Warndon 132 11_</t>
  </si>
  <si>
    <t>Bishops Wood 132kV_Worcester 132 11_</t>
  </si>
  <si>
    <t>Bishops Wood 132kV_Hereford (Bishops Wood) &amp; Ludlow 132 66_Peterchurch 66 11</t>
  </si>
  <si>
    <t>Bishops Wood 132kV_Hereford (Bishops Wood) &amp; Ludlow 132 66_Pontrilas 66 11</t>
  </si>
  <si>
    <t>Bishops Wood 132kV_Stourport 132 33_Quatt 33 11 (T1)</t>
  </si>
  <si>
    <t>Bishops Wood 132kV_Stourport 132 66 &amp; Upton Warren 132 66_Redditch North 66 11 (T3)</t>
  </si>
  <si>
    <t>_NO NAME_ [ROCF9ESS]</t>
  </si>
  <si>
    <t>Bishops Wood 132kV_Hereford (Bishops Wood) &amp; Ludlow 132 66_St. Weonards 66 11</t>
  </si>
  <si>
    <t>Bishops Wood 132kV_Ludlow 132 33_Stockton 33 11</t>
  </si>
  <si>
    <t>Bishops Wood 132kV_Stourport 132 66 &amp; Upton Warren 132 66_Stourport 66 11 (T3)</t>
  </si>
  <si>
    <t>Bishops Wood 132kV_Ludlow 132 33_Tenbury 33 11</t>
  </si>
  <si>
    <t>Bishops Wood 132kV_Timberdine 132 11_</t>
  </si>
  <si>
    <t>Bishops Wood 132kV_Stourport 132 66 &amp; Upton Warren 132 66_Upton Solar Farm, B61 7EH</t>
  </si>
  <si>
    <t>Bishops Wood 132kV_Upton Warren 132 11 (T1 &amp; T2 OS)_</t>
  </si>
  <si>
    <t>Bishops Wood 132kV_Hereford (Bishops Wood) &amp; Ludlow 132 66_Woofferton 66 11</t>
  </si>
  <si>
    <t>Bishops Wood 132kV_Stourport 132 33_Wribbenhall 33 11</t>
  </si>
  <si>
    <t>Rugeley 132kV</t>
  </si>
  <si>
    <t>Bushbury 132kV</t>
  </si>
  <si>
    <t>Willenhall 132kV</t>
  </si>
  <si>
    <t>Bustleholm 132kV</t>
  </si>
  <si>
    <t>Bushbury 132kV_Bushbury 132 33_</t>
  </si>
  <si>
    <t>_NO NAME_ [BLXO3ESS-WALS3J]</t>
  </si>
  <si>
    <t>_NO NAME_ [BRCC3J]</t>
  </si>
  <si>
    <t>_NO NAME_ [LEVR3J]</t>
  </si>
  <si>
    <t>Rugeley 132kV_Meadow Solar Farm</t>
  </si>
  <si>
    <t>Bushbury 132kV_Preston Hill Farm, ST19 5RA</t>
  </si>
  <si>
    <t>Bustleholm 132kV_Network Rail Smethwick_</t>
  </si>
  <si>
    <t>Bushbury 132kV_Network Rail Stafford (T1 &amp; T2)_</t>
  </si>
  <si>
    <t>Willenhall 132kV_Network Rail Willenhall_</t>
  </si>
  <si>
    <t>Bustleholm 132kV_Network Rail Winson Green_</t>
  </si>
  <si>
    <t>Willenhall 132kV_Wolverhampton 132 33_</t>
  </si>
  <si>
    <t>Bushbury 132kV_Bushbury 132 33_Albrighton 33 11 (T1A)</t>
  </si>
  <si>
    <t>Bushbury 132kV_Bushbury 132 11_</t>
  </si>
  <si>
    <t>Willenhall 132kV_Bentley 132 11 (GT1)_</t>
  </si>
  <si>
    <t>Willenhall 132kV_Bentley 132 11 (GT2)_</t>
  </si>
  <si>
    <t>Rugeley 132kV_Cannock 132 11 (GT2)_</t>
  </si>
  <si>
    <t>Rugeley 132kV_Cannock 132 11 (GT3)_</t>
  </si>
  <si>
    <t>_NO NAME_ [BLOX9ESS]</t>
  </si>
  <si>
    <t>Rugeley 132kV_Lichfield 132 11_</t>
  </si>
  <si>
    <t>_NO NAME_ [BRCC9J]</t>
  </si>
  <si>
    <t>Rugeley 132kV_Burntwood 132 11 (GT1)_</t>
  </si>
  <si>
    <t>Rugeley 132kV_Burntwood 132 11 (GT2)_</t>
  </si>
  <si>
    <t>Rugeley 132kV_Burntwood 132 11 (GT3)_</t>
  </si>
  <si>
    <t>Bustleholm 132kV_Bustleholm 132 11_</t>
  </si>
  <si>
    <t>Bushbury 132kV_Butterhill Farm, ST18 9BU</t>
  </si>
  <si>
    <t>Rugeley 132kV_Cannock 132 11 (GT1)_</t>
  </si>
  <si>
    <t>Bustleholm 132kV_Winson Green 132 11_</t>
  </si>
  <si>
    <t>_NO NAME_ [CHLL9K]</t>
  </si>
  <si>
    <t>Bustleholm 132kV_Smethwick 132 11_</t>
  </si>
  <si>
    <t>Bushbury 132kV_Bushbury 132 33_Four Ashes 33 11</t>
  </si>
  <si>
    <t>Rugeley 132kV_Fryers Road Waste Generation option 2</t>
  </si>
  <si>
    <t>Bushbury 132kV_Stafford South 132 11 (GT1)_</t>
  </si>
  <si>
    <t>Bustleholm 132kV_Rushall 132 11_(T2)</t>
  </si>
  <si>
    <t>Bustleholm 132kV_Ladywood 132 11_</t>
  </si>
  <si>
    <t>Bushbury 132kV_Bushbury 132 33_I54</t>
  </si>
  <si>
    <t>Bustleholm 132kV_Kingstanding 132 11_</t>
  </si>
  <si>
    <t>Bushbury 132kV_Bushbury 132 33_Lawn Lane, WV9 5BA</t>
  </si>
  <si>
    <t>_NO NAME_ [LEVR9J]</t>
  </si>
  <si>
    <t>Bustleholm 132kV_Perry Barr 132 11_</t>
  </si>
  <si>
    <t>Rugeley 132kV_Rugeley Town 132 11_</t>
  </si>
  <si>
    <t>Bustleholm 132kV_Rushall 132 11_(T1)</t>
  </si>
  <si>
    <t>Bustleholm 132kV_Rushall 132 11_(T3)</t>
  </si>
  <si>
    <t>Bustleholm 132kV_Rushall 132 11_(T4)</t>
  </si>
  <si>
    <t>Bushbury 132kV_Stafford 132 11 (GT1)_</t>
  </si>
  <si>
    <t>Bushbury 132kV_Stafford 132 11 (GT2)_</t>
  </si>
  <si>
    <t>Bushbury 132kV_Stafford South 132 11 (GT3)_</t>
  </si>
  <si>
    <t>Willenhall 132kV_Wolverhampton 132 11 (GT2)_</t>
  </si>
  <si>
    <t>Bushbury 132kV_Wednesfield 132 11_</t>
  </si>
  <si>
    <t>Willenhall 132kV_Willenhall 132 11 (GT2B GT4B GT1)_</t>
  </si>
  <si>
    <t>Willenhall 132kV_Wolverhampton 132 33_Wolverhampton Power STOR</t>
  </si>
  <si>
    <t>Willenhall 132kV_Wolverhampton 132 11 (T5)_</t>
  </si>
  <si>
    <t>Willenhall 132kV_Wolverhampton 132 11 (GT1)_</t>
  </si>
  <si>
    <t>Cellarhead 132kV</t>
  </si>
  <si>
    <t>Cellarhead 132kV_Meaford 'C' 132 33_</t>
  </si>
  <si>
    <t>Cellarhead 132kV_Boothen 132 33_</t>
  </si>
  <si>
    <t>Cellarhead 132kV_Forsbrook 132 33_</t>
  </si>
  <si>
    <t>Cellarhead 132kV_Whitfield 132 33_</t>
  </si>
  <si>
    <t>_NO NAME_ [CHAW3ESS]</t>
  </si>
  <si>
    <t>Cellarhead 132kV_WHIC33 2_</t>
  </si>
  <si>
    <t>Cellarhead 132kV_Network Rail Kidsgrove_</t>
  </si>
  <si>
    <t>Cellarhead 132kV_Longton 132 33_</t>
  </si>
  <si>
    <t>Cellarhead 132kV_Newcastle 132 33_</t>
  </si>
  <si>
    <t>HYB:[Cellarhead 132kV_Meaford 'C' 132 33_] &amp; [Cellarhead 132kV_Forsbrook 132 33_]-&gt;Cellarhead 132kV_Forsbrook 132 33_Simplex 33 11</t>
  </si>
  <si>
    <t>Cellarhead 132kV_Meaford 'C' 132 33_Bearstone 33 11</t>
  </si>
  <si>
    <t>Cellarhead 132kV_Boothen 132 11 (GT1B)_</t>
  </si>
  <si>
    <t>Cellarhead 132kV_Boothen 132 11 (GT2B)_</t>
  </si>
  <si>
    <t>Cellarhead 132kV_Boothen 132 11 (T3)_</t>
  </si>
  <si>
    <t>Cellarhead 132kV_Burslem 132 11_</t>
  </si>
  <si>
    <t>Cellarhead 132kV_Forsbrook 132 33_Cauldon Cement (33kV Supply)</t>
  </si>
  <si>
    <t>Cellarhead 132kV_Forsbrook 132 33_Cauldon 33 11</t>
  </si>
  <si>
    <t>Cellarhead 132kV_Whitfield 132 33_Chatterley Whitfield</t>
  </si>
  <si>
    <t>_NO NAME_ [CHAW9ESS]</t>
  </si>
  <si>
    <t>Cellarhead 132kV_Forsbrook 132 33_Cheadle 33 11 (T1 &amp; T2)</t>
  </si>
  <si>
    <t>Cellarhead 132kV_Whitfield 132 33_Cheddleton 33 11</t>
  </si>
  <si>
    <t>Cellarhead 132kV_Meaford 'C' 132 33_Cotes Heath 33 11</t>
  </si>
  <si>
    <t>Cellarhead 132kV_Whitfield 132 33_Congleton 33 11 (T1)</t>
  </si>
  <si>
    <t>Cellarhead 132kV_Whitfield 132 33_Congleton 33 11 (T4)</t>
  </si>
  <si>
    <t>Cellarhead 132kV_Whitfield 132 33_Congleton 33 11 (T5)</t>
  </si>
  <si>
    <t>Cellarhead 132kV_Meaford 'C' 132 33_Eccleshall 33 11</t>
  </si>
  <si>
    <t>Cellarhead 132kV_Whitfield 132 33_Endon 33 11</t>
  </si>
  <si>
    <t>Cellarhead 132kV_Longton 132 11_</t>
  </si>
  <si>
    <t>Cellarhead 132kV_Forsbrook 132 33_Froghall 33 11</t>
  </si>
  <si>
    <t>Cellarhead 132kV_Meaford 'C' 132 33_Gnosall 33 11</t>
  </si>
  <si>
    <t>Cellarhead 132kV_Whitfield 132 33_Goldenhill Bank 33 11</t>
  </si>
  <si>
    <t>Cellarhead 132kV_Boothen 132 33_Hanford Waste Services</t>
  </si>
  <si>
    <t>Cellarhead 132kV_Forsbrook 132 33_Heywood Grange Farm PV</t>
  </si>
  <si>
    <t>Cellarhead 132kV_Meaford 'C' 132 33_High Offley 33 11</t>
  </si>
  <si>
    <t>Cellarhead 132kV_Meaford 'C' 132 33_Hill Chorlton 33 11</t>
  </si>
  <si>
    <t>Cellarhead 132kV_Meaford 'C' 132 33_Hinstock 33 11</t>
  </si>
  <si>
    <t>Cellarhead 132kV_Newcastle 132 11_Keele University</t>
  </si>
  <si>
    <t>Cellarhead 132kV_Meaford 'C' 132 33_Hookgate 33 11</t>
  </si>
  <si>
    <t>Cellarhead 132kV_Forsbrook 132 33_Kingsley Holt 33 11</t>
  </si>
  <si>
    <t>Cellarhead 132kV_Whitfield 132 33_Knypersley 33 11</t>
  </si>
  <si>
    <t>Cellarhead 132kV_Whitfield 132 33_Leek 33 11</t>
  </si>
  <si>
    <t>Cellarhead 132kV_Forsbrook 132 33_Lower Newton Solar Farm</t>
  </si>
  <si>
    <t>Cellarhead 132kV_Meaford 'C' 132 33_Market Drayton 33 11</t>
  </si>
  <si>
    <t>Cellarhead 132kV_Meaford 'C' 132 33_Meaford 33 11</t>
  </si>
  <si>
    <t>Cellarhead 132kV_Forsbrook 132 33_Moneystone Quarry PV</t>
  </si>
  <si>
    <t>Cellarhead 132kV_Newcastle 132 11_(GT3)</t>
  </si>
  <si>
    <t>Cellarhead 132kV_Newcastle 132 11_(GT4)</t>
  </si>
  <si>
    <t>Cellarhead 132kV_Newcastle 132 33_Scot Hay 33 11</t>
  </si>
  <si>
    <t>Cellarhead 132kV_Forsbrook 132 33_Simplex 33 11</t>
  </si>
  <si>
    <t>Cellarhead 132kV_Stagefields 132 11_</t>
  </si>
  <si>
    <t>Cellarhead 132kV_Forsbrook 132 33_Stagefields 33 11 (T6)</t>
  </si>
  <si>
    <t>Cellarhead 132kV_Newcastle 132 33_Staunch Standby STOR</t>
  </si>
  <si>
    <t>Cellarhead 132kV_Newcastle 132 33_Talke 33 11</t>
  </si>
  <si>
    <t>Cellarhead 132kV_Forsbrook 132 33_Tean 33 11</t>
  </si>
  <si>
    <t>Cellarhead 132kV_Forsbrook 132 33_Totmonslow Cottage, ST10 4JJ</t>
  </si>
  <si>
    <t>Cellarhead 132kV_Whitfield 132 33_Whitfield 33 11</t>
  </si>
  <si>
    <t>Feckenham 66kV</t>
  </si>
  <si>
    <t>_NO NAME_ [BANB 3-BANB6J-BLOX6K-BLOX6J-EP...]</t>
  </si>
  <si>
    <t>_NO NAME_ [LEDB66 1-LEDB66 dum]</t>
  </si>
  <si>
    <t>HYB:[Feckenham 66kV] &amp; [_NO NAME_ [LEDB66 1-LEDB66 dum]]-&gt;Feckenham 132kV_Ledbury 66 11 (T2)_</t>
  </si>
  <si>
    <t>HYB:[Feckenham 66kV] &amp; [_NO NAME_ [BANB 3-BANB6J-BLOX6K-BLOX6J-EP...]]-&gt;Feckenham 132kV_Epwell 66 11_</t>
  </si>
  <si>
    <t>_NO NAME_ [HOMF3J]</t>
  </si>
  <si>
    <t>_NO NAME_ [HOWR3GEN]</t>
  </si>
  <si>
    <t>_NO NAME_ [LOWS33-LOWS33G1-LOWS33G2]</t>
  </si>
  <si>
    <t>_NO NAME_ [RHDL3J]</t>
  </si>
  <si>
    <t>_NO NAME_ [WICK33PV]</t>
  </si>
  <si>
    <t>Feckenham 132kV_Epwell 66 11_</t>
  </si>
  <si>
    <t>Feckenham 66kV_Atherstone PV</t>
  </si>
  <si>
    <t>Feckenham 132kV_Bevington 66 11_</t>
  </si>
  <si>
    <t>Feckenham 66kV_Bishampton Solar PV ANM</t>
  </si>
  <si>
    <t>Feckenham 132kV_Shipston 66 11_(T1)</t>
  </si>
  <si>
    <t>Feckenham 132kV_Bloxham 66 11_(T1)</t>
  </si>
  <si>
    <t>Feckenham 132kV_Bloxham 66 11_(T2)</t>
  </si>
  <si>
    <t>Feckenham 132kV_Broadway 66 11_</t>
  </si>
  <si>
    <t>Feckenham 132kV_Brotheridge Green 66 11_</t>
  </si>
  <si>
    <t>Feckenham 132kV_Stratford 66 11_(T3)</t>
  </si>
  <si>
    <t>Feckenham 132kV_Evesham 66 11_(T2)</t>
  </si>
  <si>
    <t>Feckenham 66kV_Crimscote Fields Farm ANM</t>
  </si>
  <si>
    <t>Feckenham 66kV_Croome Airfield Solar Farm</t>
  </si>
  <si>
    <t>Feckenham 132kV_Droitwich 66 11 (T3)_</t>
  </si>
  <si>
    <t>Feckenham 132kV_Evesham 66 11_(T1)</t>
  </si>
  <si>
    <t>Feckenham 132kV_Feckenham 66 11_</t>
  </si>
  <si>
    <t>Feckenham 132kV_Great Alne 66 11_</t>
  </si>
  <si>
    <t>Feckenham 132kV_Pershore 66 11_</t>
  </si>
  <si>
    <t>Feckenham 66kV_Home Farm</t>
  </si>
  <si>
    <t>Feckenham 66kV_ISIS House STOR</t>
  </si>
  <si>
    <t>Feckenham 132kV_Ipsley 66 11_</t>
  </si>
  <si>
    <t>Feckenham 132kV_Ledbury 66 11 (T2)_</t>
  </si>
  <si>
    <t>Feckenham 66kV_Littleton Pastures</t>
  </si>
  <si>
    <t>Feckenham 132kV_Long Marston 66 11_</t>
  </si>
  <si>
    <t>Feckenham 132kV_Moreton 66 11_</t>
  </si>
  <si>
    <t>Feckenham 66kV_Northwick AD</t>
  </si>
  <si>
    <t>Feckenham 132kV_Redditch North 66 11_</t>
  </si>
  <si>
    <t>Feckenham 132kV_Redditch South 66 11_</t>
  </si>
  <si>
    <t>Feckenham 66kV_Balladoole Solar A (Roundhill)</t>
  </si>
  <si>
    <t>Feckenham 66kV_Rotherdale Solar Farm</t>
  </si>
  <si>
    <t>Feckenham 132kV_Shipston 66 11_(T2)</t>
  </si>
  <si>
    <t>Feckenham 132kV_Stow 66 11_</t>
  </si>
  <si>
    <t>Feckenham 132kV_Stratford 66 11_(T1)</t>
  </si>
  <si>
    <t>Feckenham 132kV_Stratford 66 11_(T2)</t>
  </si>
  <si>
    <t>Feckenham 132kV_Strensham 66 11_</t>
  </si>
  <si>
    <t>Feckenham 132kV_Tewkesbury 66 11_</t>
  </si>
  <si>
    <t>Feckenham 66kV_Wickhamford PV</t>
  </si>
  <si>
    <t>Feckenham 66kV_Wormington 66 11_</t>
  </si>
  <si>
    <t>Ironbridge &amp; Shrewsbury 132kV</t>
  </si>
  <si>
    <t>Ironbridge &amp; Shrewsbury 132kV_Ironbridge 132 33_</t>
  </si>
  <si>
    <t>Ironbridge &amp; Shrewsbury 132kV_Shrewsbury 132 33_</t>
  </si>
  <si>
    <t>_NO NAME_ [BISC33 1-CRAA33 2-CRAA33 1-CRA...]</t>
  </si>
  <si>
    <t>Ironbridge &amp; Shrewsbury 132kV_Ketley 132 33_</t>
  </si>
  <si>
    <t>Ironbridge &amp; Shrewsbury 132kV_Wistow Lodge Solar, SY4 4PZ</t>
  </si>
  <si>
    <t>Ironbridge &amp; Shrewsbury 132kV_Shrewsbury 132 33_Battlefield Generation</t>
  </si>
  <si>
    <t>Ironbridge &amp; Shrewsbury 132kV_Shrewsbury 132 33_Bayston Hill 33 11</t>
  </si>
  <si>
    <t>Ironbridge &amp; Shrewsbury 132kV_Shrewsbury 132 33_Berrington 33 11</t>
  </si>
  <si>
    <t>Ironbridge &amp; Shrewsbury 132kV_Shrewsbury 132 33_Weir Hill 33 11</t>
  </si>
  <si>
    <t>Ironbridge &amp; Shrewsbury 132kV_Shrewsbury 132 33_Berrington Farm, SY5 6HD</t>
  </si>
  <si>
    <t>Ironbridge &amp; Shrewsbury 132kV_Ironbridge 132 33_Broseley 33 11</t>
  </si>
  <si>
    <t>Ironbridge &amp; Shrewsbury 132kV_Ketley 132 11 (GT4)_</t>
  </si>
  <si>
    <t>Ironbridge &amp; Shrewsbury 132kV_Shrewsbury 132 33_Dothill 33 11 (T1)</t>
  </si>
  <si>
    <t>Ironbridge &amp; Shrewsbury 132kV_Ketley 132 33_Cheswell Grange, TF10 9AE</t>
  </si>
  <si>
    <t>Ironbridge &amp; Shrewsbury 132kV_Shrewsbury 132 33_Spring Gardens</t>
  </si>
  <si>
    <t>Ironbridge &amp; Shrewsbury 132kV_Ketley 132 33_Snedshill 33 11</t>
  </si>
  <si>
    <t>Ironbridge &amp; Shrewsbury 132kV_Ketley 132 33_Donnington 33 11</t>
  </si>
  <si>
    <t>Ironbridge &amp; Shrewsbury 132kV_Shrewsbury 132 33_Dothill 33 11 (T2)</t>
  </si>
  <si>
    <t>Ironbridge &amp; Shrewsbury 132kV_Ironbridge 132 33_Easthope 33 11</t>
  </si>
  <si>
    <t>Ironbridge &amp; Shrewsbury 132kV_Ketley 132 33_Newport 33 11</t>
  </si>
  <si>
    <t>Ironbridge &amp; Shrewsbury 132kV_Ironbridge 132 33_Halesfield 33 11</t>
  </si>
  <si>
    <t>Ironbridge &amp; Shrewsbury 132kV_Shrewsbury 132 33_Harlescott 33 11</t>
  </si>
  <si>
    <t>Ironbridge &amp; Shrewsbury 132kV_Hortonwood 132 11_</t>
  </si>
  <si>
    <t>Ironbridge &amp; Shrewsbury 132kV_Ketley 132 11 (T1)_</t>
  </si>
  <si>
    <t>Ironbridge &amp; Shrewsbury 132kV_Ketley 132 11 (T2)_</t>
  </si>
  <si>
    <t>Ironbridge &amp; Shrewsbury 132kV_Shrewsbury 132 33_Leaton 33 11</t>
  </si>
  <si>
    <t>Ironbridge &amp; Shrewsbury 132kV_Ironbridge 132 33_Madeley 33 11</t>
  </si>
  <si>
    <t>Ironbridge &amp; Shrewsbury 132kV_Shrewsbury 132 33_Malehurst 33 11</t>
  </si>
  <si>
    <t>_NO NAME_ [MNLY9J]</t>
  </si>
  <si>
    <t>Ironbridge &amp; Shrewsbury 132kV_Shrewsbury 132 33_Priest Weston 33 11</t>
  </si>
  <si>
    <t>Ironbridge &amp; Shrewsbury 132kV_Ironbridge 132 33_Quatt 33 11 (T2)</t>
  </si>
  <si>
    <t>Ironbridge &amp; Shrewsbury 132kV_Shrewsbury 132 33_Roushill 33 11</t>
  </si>
  <si>
    <t>Ironbridge &amp; Shrewsbury 132kV_Shrewsbury 132 33_Rowton 33 11</t>
  </si>
  <si>
    <t>Ironbridge &amp; Shrewsbury 132kV_Ketley 132 33_Sankey 33 11 (T1)</t>
  </si>
  <si>
    <t>Ironbridge &amp; Shrewsbury 132kV_Ketley 132 33_Sankey 33 11 (T2)</t>
  </si>
  <si>
    <t>Ironbridge &amp; Shrewsbury 132kV_Ketley 132 33_Shifnal 33 11</t>
  </si>
  <si>
    <t>Ironbridge &amp; Shrewsbury 132kV_Ironbridge 132 33_Star Aluminium A 33 11 (T4)</t>
  </si>
  <si>
    <t>Ironbridge &amp; Shrewsbury 132kV_Ironbridge 132 33_Star Aluminium B 33 11 (T1 &amp; T3)</t>
  </si>
  <si>
    <t>Ironbridge &amp; Shrewsbury 132kV_Ironbridge 132 33_Star Aluminium A 33 11 (T2)</t>
  </si>
  <si>
    <t>Ironbridge &amp; Shrewsbury 132kV_Shrewsbury 132 33_Sundorne Solar Park generation</t>
  </si>
  <si>
    <t>Ironbridge &amp; Shrewsbury 132kV_Ketley 132 33_Telford 54 (IDNO)</t>
  </si>
  <si>
    <t>_NO NAME_ [TIDL9K]</t>
  </si>
  <si>
    <t>Ironbridge &amp; Shrewsbury 132kV_Ironbridge 132 33_Upper Meadowly Farm PV</t>
  </si>
  <si>
    <t>Ironbridge &amp; Shrewsbury 132kV_Ironbridge 132 33_Worfield 33 11</t>
  </si>
  <si>
    <t>Nechells 132kV</t>
  </si>
  <si>
    <t>Lea Marston 132kV</t>
  </si>
  <si>
    <t>Kitwell 132kV</t>
  </si>
  <si>
    <t>Lea Marston 132kV_Tamworth and Tamworth Town_(Tamworth Town GT1 &amp; GT2)</t>
  </si>
  <si>
    <t>Lea Marston 132kV_Tamworth and Tamworth Town_(Tamworth GT1 &amp; GT2)</t>
  </si>
  <si>
    <t>_NO NAME_ [BROF3 5-BROF3 6-BROFT1-BROFT2]</t>
  </si>
  <si>
    <t>_NO NAME_ [HAUN3J]</t>
  </si>
  <si>
    <t>_NO NAME_ [ILLL3ESS]</t>
  </si>
  <si>
    <t>Lea Marston 132kV_Jaguar Land Rover, B92 8NW</t>
  </si>
  <si>
    <t>Nechells 132kV_Network Rail Washwood Heath_</t>
  </si>
  <si>
    <t>Lea Marston 132kV_Air Liquide</t>
  </si>
  <si>
    <t>Lea Marston 132kV_Tamworth and Tamworth Town_Apollo</t>
  </si>
  <si>
    <t>Nechells 132kV_Hockley 132 11_</t>
  </si>
  <si>
    <t>Lea Marston 132kV_Tamworth and Tamworth Town_Atherstone</t>
  </si>
  <si>
    <t>Lea Marston 132kV_Tamworth and Tamworth Town_Polesworth</t>
  </si>
  <si>
    <t>Lea Marston 132kV_Tamworth Grid 33kV _Baddesley Pk Biomass</t>
  </si>
  <si>
    <t>Lea Marston 132kV_Tamworth Grid 33kV _Baddesley Park PV</t>
  </si>
  <si>
    <t>Kitwell 132kV_Halesowen 132 11_</t>
  </si>
  <si>
    <t>Kitwell 132kV_Bartley Green 132 11_(GT1)</t>
  </si>
  <si>
    <t>Kitwell 132kV_Bartley Green 132 11_(GT2)</t>
  </si>
  <si>
    <t>Lea Marston 132kV_Tamworth and Tamworth Town_Tamworth 11</t>
  </si>
  <si>
    <t>Nechells 132kV_Boughton Road 132 11 (GT1)_</t>
  </si>
  <si>
    <t>Lea Marston 132kV_Tamworth and Tamworth Town_Birch Coppice</t>
  </si>
  <si>
    <t>Nechells 132kV_Bordesley 132 11_</t>
  </si>
  <si>
    <t>Nechells 132kV_Boughton Road 132 11 (GT2)_</t>
  </si>
  <si>
    <t>Kitwell 132kV_Bournville 132 11_</t>
  </si>
  <si>
    <t>Lea Marston 132kV_Bromford</t>
  </si>
  <si>
    <t>Nechells 132kV_Castle Bromwich 132 11 (GT1 &amp; GT2)_</t>
  </si>
  <si>
    <t>Lea Marston 132kV_Maybrook Road</t>
  </si>
  <si>
    <t>Nechells 132kV_Cheapside 132 11_</t>
  </si>
  <si>
    <t>Kitwell 132kV_Chad Valley 132 11_</t>
  </si>
  <si>
    <t>Nechells 132kV_Chester Street 132 11_</t>
  </si>
  <si>
    <t>Lea Marston 132kV_Chelmsley Wood 132 11_</t>
  </si>
  <si>
    <t>Nechells 132kV_Summer Lane 132 11_</t>
  </si>
  <si>
    <t>Lea Marston 132kV_Hams Hall South 132 11_</t>
  </si>
  <si>
    <t>Lea Marston 132kV_Copt Heath 132 11_</t>
  </si>
  <si>
    <t>Lea Marston 132kV_Elmdon 132 11_(GT2 &amp; GT3)</t>
  </si>
  <si>
    <t>Lea Marston 132kV_Elmdon 132 11_(GT1)</t>
  </si>
  <si>
    <t>Nechells 132kV_Erdington 132 11_</t>
  </si>
  <si>
    <t>Lea Marston 132kV_Sutton Coldfield 132 11_</t>
  </si>
  <si>
    <t>Lea Marston 132kV Tamworth and Tamworth Town</t>
  </si>
  <si>
    <t>Kitwell 132kV_Hall Green 132 11_</t>
  </si>
  <si>
    <t>Lea Marston 132kV_Haunton Manor Farm Solar Project</t>
  </si>
  <si>
    <t>Nechells 132kV_Sparkbrook 132 11_</t>
  </si>
  <si>
    <t>Kitwell 132kV_Highters Heath 132 11_</t>
  </si>
  <si>
    <t>_NO NAME_ [ILLL9ESS]</t>
  </si>
  <si>
    <t>Nechells 132kV_Nechells West 132 11_</t>
  </si>
  <si>
    <t>Lea Marston 132kV_Kitts Green 132 11 (GT1 GT2 GT3)_</t>
  </si>
  <si>
    <t>Kitwell 132kV_Longbridge 132 11_(GT1)</t>
  </si>
  <si>
    <t>Kitwell 132kV_Longbridge 132 11_(GT2)</t>
  </si>
  <si>
    <t>Kitwell 132kV_Longbridge 132 11_(GT3)</t>
  </si>
  <si>
    <t>Lea Marston 132kV_Solihull 132 11_</t>
  </si>
  <si>
    <t>Lea Marston 132kV_Tamworth and Tamworth Town_Mercia Park IDNO 11</t>
  </si>
  <si>
    <t>Lea Marston 132kV_Tamworth Town_Moor Lane Solar Farm, B79 0BX</t>
  </si>
  <si>
    <t>Lea Marston 132kV_Peddimore Hall (IDNO)</t>
  </si>
  <si>
    <t>Kitwell 132kV_Selly Oak 132 11_</t>
  </si>
  <si>
    <t>Kitwell 132kV_Rednal 132 11_</t>
  </si>
  <si>
    <t>Kitwell 132kV_Shirley 132 11 (GT1)_</t>
  </si>
  <si>
    <t>Kitwell 132kV_Shirley 132 11 (GT2)_</t>
  </si>
  <si>
    <t>Kitwell 132kV_Shirley 132 11 (GT3)_</t>
  </si>
  <si>
    <t>Lea Marston 132kV_Tamworth Town 132 11_</t>
  </si>
  <si>
    <t>Kitwell 132kV_Univ. of Birmingham 132 11_</t>
  </si>
  <si>
    <t>Lea Marston 132kV_Tamworth and Tamworth Town_Wood End</t>
  </si>
  <si>
    <t>Ocker Hill 132kV</t>
  </si>
  <si>
    <t>Ocker Hill 132kV_Ocker Hill 132 33_</t>
  </si>
  <si>
    <t>_NO NAME_ [OCKH33 3-SAND33GE-WEDP33]</t>
  </si>
  <si>
    <t>Ocker Hill 132kV_Black Lake 132 11_</t>
  </si>
  <si>
    <t>Ocker Hill 132kV_Ocker Hill 132 11_(GT4)</t>
  </si>
  <si>
    <t>_NO NAME_ [FORK 1-FORK LV]</t>
  </si>
  <si>
    <t>Ocker Hill 132kV_Ocker Hill 132 11_(GT3B)</t>
  </si>
  <si>
    <t>Ocker Hill 132kV_Ocker Hill 132 11_(GT1)</t>
  </si>
  <si>
    <t>Ocker Hill 132kV_Ocker Hill 132 33_Sandwell Power STOR</t>
  </si>
  <si>
    <t>Ocker Hill 132kV_Ocker Hill 132 33_Wednesbury Power</t>
  </si>
  <si>
    <t>Oldbury 132kV</t>
  </si>
  <si>
    <t>Oldbury 132kV_Oldbury 132 33_Union Road generation</t>
  </si>
  <si>
    <t>Oldbury 132kV_Birchfield Lane 132 11_(GT1)</t>
  </si>
  <si>
    <t>Oldbury 132kV_Birchfield Lane 132 11_(GT2)</t>
  </si>
  <si>
    <t>Oldbury 132kV_Birchfield Lane 132 11_(GT3)</t>
  </si>
  <si>
    <t>Oldbury 132kV_Giffords Way, B70 7JR</t>
  </si>
  <si>
    <t>Oldbury 132kV_Tividale 132 11_</t>
  </si>
  <si>
    <t>Oldbury 132kV_Oldbury 132 11 (GT1)_</t>
  </si>
  <si>
    <t>Oldbury 132kV_Oldbury 132 11 (T5)_</t>
  </si>
  <si>
    <t>Penn 132kV</t>
  </si>
  <si>
    <t>_NO NAME_ [STOU  2 dum]</t>
  </si>
  <si>
    <t>Penn 132kV_Hinksford 132 33_</t>
  </si>
  <si>
    <t>_NO NAME_ [76ZHKC22-76ZWLFB1-KINV33 1-ZHK...]</t>
  </si>
  <si>
    <t>Penn 132kV_Wolverhampton West 132 33_</t>
  </si>
  <si>
    <t>Penn 132kV_Wolverhampton West 132 33_Albrighton 33 11 (T2A)</t>
  </si>
  <si>
    <t>_NO NAME_ [BICS9GEN]</t>
  </si>
  <si>
    <t>Penn 132kV_Coseley 132 11_</t>
  </si>
  <si>
    <t>Penn 132kV_Dudley 132 11_</t>
  </si>
  <si>
    <t>Penn 132kV_Hinksford 132 11 (GT2B)_</t>
  </si>
  <si>
    <t>Penn 132kV_Hinksford 132 33_Hinksford Farm Gas</t>
  </si>
  <si>
    <t>Penn 132kV_Hinksford 132 11 (T5 OS)_</t>
  </si>
  <si>
    <t>Penn 132kV_Hinksford 132 11 (GT1B)_</t>
  </si>
  <si>
    <t>Penn 132kV_Lye 132 11_(GT1)</t>
  </si>
  <si>
    <t>Penn 132kV_Lye 132 11_(GT3)</t>
  </si>
  <si>
    <t>Penn 132kV_Lye 132 11_(GT2)</t>
  </si>
  <si>
    <t>Penn 132kV_Wolverhampton West 132 33_Pattingham 33 11</t>
  </si>
  <si>
    <t>_NO NAME_ [WOBE9ESS]</t>
  </si>
  <si>
    <t>Penn 132kV_Wolverhampton West 132 33_Wolverhampton West 33 11 (T3 &amp; T4)</t>
  </si>
  <si>
    <t>Penn 132kV_Wolverhampton West 132 33_Wolverhampton West 33 11 (T5)</t>
  </si>
  <si>
    <t>Penn 132kV_Wolverhampton West 132 33_Wolverhampton West 33 11 (T6)</t>
  </si>
  <si>
    <t>Penn 132kV_Woodside 132 11_</t>
  </si>
  <si>
    <t>Port Ham 132kV</t>
  </si>
  <si>
    <t>_NO NAME_ [GRAV11]</t>
  </si>
  <si>
    <t>_NO NAME_ [LONY1]</t>
  </si>
  <si>
    <t>Port Ham 132kV_Cheltenham 132 66_</t>
  </si>
  <si>
    <t>Port Ham 132kV_Hereford (Walham) 132 66_</t>
  </si>
  <si>
    <t>Port Ham 132kV_Lydney 132 33_</t>
  </si>
  <si>
    <t>_NO NAME_ [ASOS3PV]</t>
  </si>
  <si>
    <t>Port Ham 132kV_Castle Meads 132 33_</t>
  </si>
  <si>
    <t>_NO NAME_ [BIDD31]</t>
  </si>
  <si>
    <t>Port Ham 132kV_Frampton Solar, GL2 7EQ</t>
  </si>
  <si>
    <t>Port Ham 132kV_Gravel Farm PV</t>
  </si>
  <si>
    <t>Port Ham 132kV_Highleadon Solar</t>
  </si>
  <si>
    <t>Port Ham 132kV_Longney Estate</t>
  </si>
  <si>
    <t>_NO NAME_ [PERG3J]</t>
  </si>
  <si>
    <t>Port Ham 132kV_Ploddy House Farm</t>
  </si>
  <si>
    <t>Port Ham 132kV_Ryall</t>
  </si>
  <si>
    <t>Port Ham 132kV_Lydney 132 33_Mitcheldean 33 11</t>
  </si>
  <si>
    <t>Port Ham 132kV_Cheltenham 132 66_Alderton 66 11 (T1)</t>
  </si>
  <si>
    <t>Port Ham 132kV_Cheltenham 132 66_Alderton 66 11 (T2)</t>
  </si>
  <si>
    <t>Port Ham 132kV_Cheltenham 132 66_Aston Somerville, WR12 7JD</t>
  </si>
  <si>
    <t>Port Ham 132kV_Eastern Avenue 132 11_</t>
  </si>
  <si>
    <t>Port Ham 132kV_Lydney 132 33_Bilson 33 11</t>
  </si>
  <si>
    <t>Port Ham 132kV_Cheltenham 132 66_Bishops Cleeve 66 11</t>
  </si>
  <si>
    <t>Port Ham 132kV_Lydney 132 33_Bixhead 33 11</t>
  </si>
  <si>
    <t>Port Ham 132kV_Castle Meads 132 33_Bristol Rd Glos STOR</t>
  </si>
  <si>
    <t>Port Ham 132kV_Castle Meads 132 33_Brockworth 33 11 (T1)</t>
  </si>
  <si>
    <t>Port Ham 132kV_Castle Meads 132 33_Brockworth 33 11 (T2 &amp; T3)</t>
  </si>
  <si>
    <t>Port Ham 132kV_Cheltenham 132 11_(GT3)</t>
  </si>
  <si>
    <t>Port Ham 132kV_Cheltenham 132 11_(GT4)</t>
  </si>
  <si>
    <t>Port Ham 132kV_Cheltenham 132 11_(GT1B)</t>
  </si>
  <si>
    <t>Port Ham 132kV_Commercial Road 132 11 (GT1)_</t>
  </si>
  <si>
    <t>Port Ham 132kV_Commercial Road 132 11 (TA TB)_</t>
  </si>
  <si>
    <t>Port Ham 132kV_Castle Meads 132 33_Twigworth Court Farm</t>
  </si>
  <si>
    <t>Port Ham 132kV_Eastern Avenue 132 11 (Barclays GT4)_</t>
  </si>
  <si>
    <t>Port Ham 132kV_Hereford (Walham) 132 66_Hereford South 66 11</t>
  </si>
  <si>
    <t>Port Ham 132kV_Lydney 132 33_Elton 33 11</t>
  </si>
  <si>
    <t>Port Ham 132kV_Lydney 132 33_Hall Farm PV Awre</t>
  </si>
  <si>
    <t>Port Ham 132kV_Hereford (Walham) 132 66_Hereford Central 66 11</t>
  </si>
  <si>
    <t>Port Ham 132kV_Hereford (Walham) 132 66_Hereford North 66 11</t>
  </si>
  <si>
    <t>Port Ham 132kV_Lydney 132 33_Mead Lane 33 11</t>
  </si>
  <si>
    <t>Port Ham 132kV_Castle Meads 132 33_Rotol 33 11</t>
  </si>
  <si>
    <t>Port Ham 132kV_Lydney 132 33__Lucozade Ribena</t>
  </si>
  <si>
    <t>Port Ham 132kV_Lydney 132 33_Lydney 33 11 (T1)</t>
  </si>
  <si>
    <t>Port Ham 132kV_Lydney 132 33_Lydney 33 11 (T2)</t>
  </si>
  <si>
    <t>Port Ham 132kV_Marle Hill 132 11 (GT1)_</t>
  </si>
  <si>
    <t>Port Ham 132kV_Marle Hill 132 11 (TD TC)_</t>
  </si>
  <si>
    <t>Port Ham 132kV_Montpellier 132 11_</t>
  </si>
  <si>
    <t>Port Ham 132kV_Castle Meads 132 33_Tuffley 33 11 (T1A T2A)</t>
  </si>
  <si>
    <t>Port Ham 132kV_Lydney 132 33_Princess Royal 33 11</t>
  </si>
  <si>
    <t>Port Ham 132kV_Lydney 132 33_Stowfield 33 11</t>
  </si>
  <si>
    <t>Port Ham 132kV_Castle Meads 132 33_Sudmeadow Rd STOR</t>
  </si>
  <si>
    <t>Port Ham 132kV_Tewkesbury 132 11_</t>
  </si>
  <si>
    <t>Port Ham 132kV_Castle Meads 132 33_Tuffley 33 11 (T1B)</t>
  </si>
  <si>
    <t>Port Ham 132kV_Castle Meads 132 33_Tuffley 33 11 (T2B)</t>
  </si>
  <si>
    <t>Iron Acton 132kV</t>
  </si>
  <si>
    <t>Iron Acton 132kV_Chipping Sodbury 132 33_</t>
  </si>
  <si>
    <t>Iron Acton 132kV_Ryeford 132 33_(GT1B &amp; GT2B)</t>
  </si>
  <si>
    <t>Iron Acton 132kV_Ryeford 132 33_(GT1A &amp; GT2A)</t>
  </si>
  <si>
    <t>Iron Acton 132kV_Ryeford 132 33_Actrees Farm PV</t>
  </si>
  <si>
    <t>Iron Acton 132kV_Chipping Sodbury 132 33_Alveston 33 11 (T1)</t>
  </si>
  <si>
    <t>Iron Acton 132kV_Chipping Sodbury 132 33_Alveston 33 11 (T2)</t>
  </si>
  <si>
    <t>_NO NAME_ [BERB5J]</t>
  </si>
  <si>
    <t>Iron Acton 132kV_Ryeford 132 33_Berkeley 33 11</t>
  </si>
  <si>
    <t>Iron Acton 132kV_Ryeford 132 33_Dursley 33 11</t>
  </si>
  <si>
    <t>Iron Acton 132kV_Ryeford 132 33_Camp 33 11</t>
  </si>
  <si>
    <t>Iron Acton 132kV_Ryeford 132 33_Hill House Farm Solar</t>
  </si>
  <si>
    <t>Iron Acton 132kV_Ryeford 132 33_Cherington 33 11</t>
  </si>
  <si>
    <t>Iron Acton 132kV_Chipping Sodbury 132 11 (GT1)_</t>
  </si>
  <si>
    <t>Iron Acton 132kV_Chipping Sodbury 132 11 (GT2)_</t>
  </si>
  <si>
    <t>Iron Acton 132kV_Chipping Sodbury 132 11 (T3)_</t>
  </si>
  <si>
    <t>Iron Acton 132kV_Chipping Sodbury 132 33_Cowhorn 33 11</t>
  </si>
  <si>
    <t>Iron Acton 132kV_Ryeford 132 33_Dudbridge 33 11 (T1)</t>
  </si>
  <si>
    <t>Iron Acton 132kV_Ryeford 132 33_Dudbridge 33 11 (T2&amp; T3)</t>
  </si>
  <si>
    <t>Iron Acton 132kV_Chipping Sodbury 132 33_Hammerley Down 33 11</t>
  </si>
  <si>
    <t>Iron Acton 132kV_Ryeford 132 33_Javelin Park EFW</t>
  </si>
  <si>
    <t>Iron Acton 132kV_Chipping Sodbury 132 33_Naishcombe Hill 33 11 (T1)</t>
  </si>
  <si>
    <t>Iron Acton 132kV_Chipping Sodbury 132 33_Naishcombe Hill 33 11 (T2)</t>
  </si>
  <si>
    <t>Iron Acton 132kV_Ryeford 132 33_Netherhills 33 11 (T1)</t>
  </si>
  <si>
    <t>Iron Acton 132kV_Ryeford 132 33_Netherhills 33 11 (T2)</t>
  </si>
  <si>
    <t>Iron Acton 132kV_Chipping Sodbury 132 33_Oxbridge 33 11</t>
  </si>
  <si>
    <t>Iron Acton 132kV_Chipping Sodbury 33kV_Rag Lane Solar, Wotton under Edge, Gloucestershire, GL12 8LD</t>
  </si>
  <si>
    <t>Iron Acton 132kV_Chipping Sodbury 132 33_Ring O Bells Solar</t>
  </si>
  <si>
    <t>Iron Acton 132kV_Ryeford 132 33_Ryeford 33 11</t>
  </si>
  <si>
    <t>Cramlington Biomass</t>
  </si>
  <si>
    <t>Blyth</t>
  </si>
  <si>
    <t>Widdrington Church wf</t>
  </si>
  <si>
    <t>Widdrington Steads wf</t>
  </si>
  <si>
    <t>alcan</t>
  </si>
  <si>
    <t>blyth offshore wf</t>
  </si>
  <si>
    <t>lynemouth wf</t>
  </si>
  <si>
    <t>middlemoor wf</t>
  </si>
  <si>
    <t>wandylaw wf</t>
  </si>
  <si>
    <t>alcan (1001)</t>
  </si>
  <si>
    <t>ashington (1002)</t>
  </si>
  <si>
    <t>benton square (1008)</t>
  </si>
  <si>
    <t>cramlington t1 t3 (1015)</t>
  </si>
  <si>
    <t>cramlington t2 t4 (1016)</t>
  </si>
  <si>
    <t>denwick (1018)</t>
  </si>
  <si>
    <t>fawdon &amp; seaton burn (1021)</t>
  </si>
  <si>
    <t>linton (1023)</t>
  </si>
  <si>
    <t>lynemouth (1027)</t>
  </si>
  <si>
    <t>maddison street (1030)</t>
  </si>
  <si>
    <t>morpeth (1032)</t>
  </si>
  <si>
    <t>reservoir (1037)</t>
  </si>
  <si>
    <t>seghill (1041)</t>
  </si>
  <si>
    <t>stobswood coal 11kV</t>
  </si>
  <si>
    <t>ulgham rail (1045)</t>
  </si>
  <si>
    <t>wansbeck (1046)</t>
  </si>
  <si>
    <t>warkworth (1049)</t>
  </si>
  <si>
    <t>west hartford (1052)</t>
  </si>
  <si>
    <t>ray wind farm</t>
  </si>
  <si>
    <t>Fourstones</t>
  </si>
  <si>
    <t>fourstones 20kV</t>
  </si>
  <si>
    <t>holme farm</t>
  </si>
  <si>
    <t>Hart Moor</t>
  </si>
  <si>
    <t>amberton road (1001)</t>
  </si>
  <si>
    <t>brenda trading (1003)</t>
  </si>
  <si>
    <t>hartlepool steel 66 (1006)</t>
  </si>
  <si>
    <t>hartmoor (1007)</t>
  </si>
  <si>
    <t>peterlee west (1009)</t>
  </si>
  <si>
    <t>wynyard (1013)</t>
  </si>
  <si>
    <t>wynyard park</t>
  </si>
  <si>
    <t>hawthorn pit bess</t>
  </si>
  <si>
    <t>Hawthorn Pit</t>
  </si>
  <si>
    <t>hawthorn pit (2002)</t>
  </si>
  <si>
    <t>houghton (2009)</t>
  </si>
  <si>
    <t>peterlee industrial (2012)</t>
  </si>
  <si>
    <t>shotton (2014)</t>
  </si>
  <si>
    <t>stoney cut (2017)</t>
  </si>
  <si>
    <t>tunstall (2020)</t>
  </si>
  <si>
    <t>Allerton Waste</t>
  </si>
  <si>
    <t>Knaresborough</t>
  </si>
  <si>
    <t>boscar grange farm</t>
  </si>
  <si>
    <t>knabs ridge wf (1043)</t>
  </si>
  <si>
    <t>wormald green bess</t>
  </si>
  <si>
    <t>Harrogate West 11kV</t>
  </si>
  <si>
    <t>boroughbridge (1001)</t>
  </si>
  <si>
    <t>coneythorpe (1005)</t>
  </si>
  <si>
    <t>darley (1008)</t>
  </si>
  <si>
    <t>harrogate (1012)</t>
  </si>
  <si>
    <t>husthwaite (1015)</t>
  </si>
  <si>
    <t>nessfield (1018)</t>
  </si>
  <si>
    <t>oatlands (1021)</t>
  </si>
  <si>
    <t>ripon (1026)</t>
  </si>
  <si>
    <t>sessay bridge (1031)</t>
  </si>
  <si>
    <t>sowerby (1033)</t>
  </si>
  <si>
    <t>starbeck (1035)</t>
  </si>
  <si>
    <t>wormald green (1039)</t>
  </si>
  <si>
    <t>warrenby</t>
  </si>
  <si>
    <t>Lackenby</t>
  </si>
  <si>
    <t>bran sands (1001)</t>
  </si>
  <si>
    <t>carlin how t1 &amp; t2 (1003)</t>
  </si>
  <si>
    <t>carlin how t3 &amp; t4 (1006)</t>
  </si>
  <si>
    <t>cleveland potash (1009)</t>
  </si>
  <si>
    <t>grangetown (1012)</t>
  </si>
  <si>
    <t>guisborough (1014)</t>
  </si>
  <si>
    <t>guisborough t3 (1017)</t>
  </si>
  <si>
    <t>lackenby oxygen (1019)</t>
  </si>
  <si>
    <t>prissick (1020)</t>
  </si>
  <si>
    <t>redcar (1023)</t>
  </si>
  <si>
    <t>spencerbeck (1026)</t>
  </si>
  <si>
    <t>East Appleton Solar Hub</t>
  </si>
  <si>
    <t>Norton</t>
  </si>
  <si>
    <t>Moor House Wind Farm</t>
  </si>
  <si>
    <t>cleveland incinerator (3025)</t>
  </si>
  <si>
    <t>haverton generation</t>
  </si>
  <si>
    <t>haverton incinerator</t>
  </si>
  <si>
    <t>seamer wf</t>
  </si>
  <si>
    <t>sita north tees</t>
  </si>
  <si>
    <t>skeeby pv</t>
  </si>
  <si>
    <t>south lowfield IDNO</t>
  </si>
  <si>
    <t>whinfield solar</t>
  </si>
  <si>
    <t>Hitachi Rail</t>
  </si>
  <si>
    <t>SNF</t>
  </si>
  <si>
    <t>acklam (3001)</t>
  </si>
  <si>
    <t>aycliffe forrest</t>
  </si>
  <si>
    <t>aycliffe industrial (3004)</t>
  </si>
  <si>
    <t>barden friar</t>
  </si>
  <si>
    <t>bedale (3007)</t>
  </si>
  <si>
    <t>billingham marsh house (3010)</t>
  </si>
  <si>
    <t>bowesfield 33/11kv (3014)</t>
  </si>
  <si>
    <t>bowesfield 66/11kv (3015)</t>
  </si>
  <si>
    <t>catterick camp (3022)</t>
  </si>
  <si>
    <t>cowton (3026)</t>
  </si>
  <si>
    <t>darlington 11 (3027)</t>
  </si>
  <si>
    <t>darlington 6 (3028)</t>
  </si>
  <si>
    <t>darlington central (3029)</t>
  </si>
  <si>
    <t>darlington east (3033)</t>
  </si>
  <si>
    <t>darlington west (3043)</t>
  </si>
  <si>
    <t>faraday street (3046)</t>
  </si>
  <si>
    <t>heighington (3056)</t>
  </si>
  <si>
    <t>hipswell 11</t>
  </si>
  <si>
    <t>hutton bonville rail (3059)</t>
  </si>
  <si>
    <t>leeming raf (3067)</t>
  </si>
  <si>
    <t>lucite</t>
  </si>
  <si>
    <t>malleable (3068)</t>
  </si>
  <si>
    <t>millbank lane (3071)</t>
  </si>
  <si>
    <t>newton aycliffe south (3076)</t>
  </si>
  <si>
    <t>north tees t1 &amp; t2 (3086)</t>
  </si>
  <si>
    <t>north tees t3 &amp; t4 (3087)</t>
  </si>
  <si>
    <t>northallerton (3088)</t>
  </si>
  <si>
    <t>norton (3093)</t>
  </si>
  <si>
    <t>richmond (3095)</t>
  </si>
  <si>
    <t>rise carr (3098)</t>
  </si>
  <si>
    <t>romanby (3103)</t>
  </si>
  <si>
    <t>rudby (3105)</t>
  </si>
  <si>
    <t>stokesley (3109)</t>
  </si>
  <si>
    <t>thirsk (3112)</t>
  </si>
  <si>
    <t>urlay nook (3115)</t>
  </si>
  <si>
    <t>wensleydale (3119)</t>
  </si>
  <si>
    <t>interim bess</t>
  </si>
  <si>
    <t>Osbaldwick</t>
  </si>
  <si>
    <t>knapton (1029)</t>
  </si>
  <si>
    <t>campleshon road (1001)</t>
  </si>
  <si>
    <t>eastfield (1004)</t>
  </si>
  <si>
    <t>elvington (1007)</t>
  </si>
  <si>
    <t>foss islands (1010)</t>
  </si>
  <si>
    <t>gale lane (1013)</t>
  </si>
  <si>
    <t>haxby road t1/t4 (rowntrees) (1017)</t>
  </si>
  <si>
    <t>haxby road t2 (1019)</t>
  </si>
  <si>
    <t>huntington new lane (1021)</t>
  </si>
  <si>
    <t>kirbymoorside (1024)</t>
  </si>
  <si>
    <t>malton (1030)</t>
  </si>
  <si>
    <t>melrosegate 11</t>
  </si>
  <si>
    <t>moor monkton (1039)</t>
  </si>
  <si>
    <t>newby (1041)</t>
  </si>
  <si>
    <t>north street (1044)</t>
  </si>
  <si>
    <t>ravenscar (1050)</t>
  </si>
  <si>
    <t>rawcliffe lane (1052)</t>
  </si>
  <si>
    <t>scarborough (1055)</t>
  </si>
  <si>
    <t>severus hill (1061)</t>
  </si>
  <si>
    <t>sheriff hutton (1064)</t>
  </si>
  <si>
    <t>skeldergate (1067)</t>
  </si>
  <si>
    <t>thornton dale (1070)</t>
  </si>
  <si>
    <t>whitby t1 11kv (1074)</t>
  </si>
  <si>
    <t>whitby t2 11kv (1076)</t>
  </si>
  <si>
    <t>whitby west t1 11kv (1079)</t>
  </si>
  <si>
    <t>whitby west t2 11kv (1081)</t>
  </si>
  <si>
    <t>yedingham (1082)</t>
  </si>
  <si>
    <t>york university (1084)</t>
  </si>
  <si>
    <t>phillips petroleum</t>
  </si>
  <si>
    <t>Saltholme</t>
  </si>
  <si>
    <t>port clarence biomass</t>
  </si>
  <si>
    <t>saltholme gas generation sw</t>
  </si>
  <si>
    <t>teesport biomass</t>
  </si>
  <si>
    <t>viking power</t>
  </si>
  <si>
    <t>billingham synthetic (1002)</t>
  </si>
  <si>
    <t>cryogenic oxygen plant</t>
  </si>
  <si>
    <t>greatham (1003)</t>
  </si>
  <si>
    <t>ici north bank (1006)</t>
  </si>
  <si>
    <t>phillips petroleum (1009)</t>
  </si>
  <si>
    <t>tees industrial t1 &amp; t2 (1016)</t>
  </si>
  <si>
    <t>tees industrial t3 &amp; t4 (1019)</t>
  </si>
  <si>
    <t>teesside gas processing plant</t>
  </si>
  <si>
    <t>chilton biomass</t>
  </si>
  <si>
    <t>Spennymoor</t>
  </si>
  <si>
    <t>stonefoot wind farm</t>
  </si>
  <si>
    <t>Potter House 11kV</t>
  </si>
  <si>
    <t>belmont (1003)</t>
  </si>
  <si>
    <t>brancepeth (1006)</t>
  </si>
  <si>
    <t>durham east (1011)</t>
  </si>
  <si>
    <t>durham rail (1014)</t>
  </si>
  <si>
    <t>eastgate cement (1017)</t>
  </si>
  <si>
    <t>fishburn (1067)</t>
  </si>
  <si>
    <t>fylands bridge (1020)</t>
  </si>
  <si>
    <t>harmire bridge (1025)</t>
  </si>
  <si>
    <t>high flatts (1029)</t>
  </si>
  <si>
    <t>low spennymoor (1032)</t>
  </si>
  <si>
    <t>meadowfield (1036)</t>
  </si>
  <si>
    <t>potter house 66/20kv (1042)</t>
  </si>
  <si>
    <t>skerneside (1047)</t>
  </si>
  <si>
    <t>spennymoor t1 &amp; t2 (1057)</t>
  </si>
  <si>
    <t>toronto 22kv (1060)</t>
  </si>
  <si>
    <t>kielder hydro</t>
  </si>
  <si>
    <t>Stella</t>
  </si>
  <si>
    <t>annfield t1 &amp; t4 (1004)</t>
  </si>
  <si>
    <t>annfield t2 &amp; t3 (1005)</t>
  </si>
  <si>
    <t>bensham (1009)</t>
  </si>
  <si>
    <t>benwell (1012)</t>
  </si>
  <si>
    <t>birtley grove 11kv (1015)</t>
  </si>
  <si>
    <t>birtley grove 20kv (1016)</t>
  </si>
  <si>
    <t>blaydon burn (1019)</t>
  </si>
  <si>
    <t>blucher (1022)</t>
  </si>
  <si>
    <t>close (1026)</t>
  </si>
  <si>
    <t>consett (1035)</t>
  </si>
  <si>
    <t>corporation street (1038)</t>
  </si>
  <si>
    <t>dunston 11kv (1041)</t>
  </si>
  <si>
    <t>dunston 20kv (1042)</t>
  </si>
  <si>
    <t>educational precinct (1046)</t>
  </si>
  <si>
    <t>gateshead central (1049)</t>
  </si>
  <si>
    <t>harraton (1059)</t>
  </si>
  <si>
    <t>hexham (1062)</t>
  </si>
  <si>
    <t>kenton (2034)</t>
  </si>
  <si>
    <t>kielder (1068)</t>
  </si>
  <si>
    <t>newburn haugh (1069)</t>
  </si>
  <si>
    <t>newcastle airport (1072)</t>
  </si>
  <si>
    <t>newcastle great park (1075)</t>
  </si>
  <si>
    <t>pilgrim (1076)</t>
  </si>
  <si>
    <t>prudhoe west (1079)</t>
  </si>
  <si>
    <t>riding mill 11kV</t>
  </si>
  <si>
    <t>spadeadam 20 (1090)</t>
  </si>
  <si>
    <t>tanfield (1097)</t>
  </si>
  <si>
    <t>team valley (1100)</t>
  </si>
  <si>
    <t>university (1103)</t>
  </si>
  <si>
    <t>west wylam (1106)</t>
  </si>
  <si>
    <t>westerhope (1109)</t>
  </si>
  <si>
    <t>Port of Tyne_Battery</t>
  </si>
  <si>
    <t>Tynemouth</t>
  </si>
  <si>
    <t>flatworth stor</t>
  </si>
  <si>
    <t>benton rail (2001)</t>
  </si>
  <si>
    <t>billymill (2003)</t>
  </si>
  <si>
    <t>flatworth central (2010)</t>
  </si>
  <si>
    <t>fossway (2013)</t>
  </si>
  <si>
    <t>garwood street (2016)</t>
  </si>
  <si>
    <t>gosforth (2023)</t>
  </si>
  <si>
    <t>gosforth metro (2027)</t>
  </si>
  <si>
    <t>howdon (2028)</t>
  </si>
  <si>
    <t>jarrow (2031)</t>
  </si>
  <si>
    <t>killingworth (2037)</t>
  </si>
  <si>
    <t>longbenton (2040)</t>
  </si>
  <si>
    <t>monkseaton (2043)</t>
  </si>
  <si>
    <t>simonside (2050)</t>
  </si>
  <si>
    <t>tynemouth central (2056)</t>
  </si>
  <si>
    <t>westoe (2059)</t>
  </si>
  <si>
    <t>willington (2062)</t>
  </si>
  <si>
    <t>boldon downhill (1002)</t>
  </si>
  <si>
    <t>West Boldon</t>
  </si>
  <si>
    <t>breamish</t>
  </si>
  <si>
    <t>carley hill (1005)</t>
  </si>
  <si>
    <t>carr hill (1007)</t>
  </si>
  <si>
    <t>envision aesc</t>
  </si>
  <si>
    <t>fossway 66 (1016)</t>
  </si>
  <si>
    <t>gateshead east (1017)</t>
  </si>
  <si>
    <t>harlow green (1021)</t>
  </si>
  <si>
    <t>hebburn (1024)</t>
  </si>
  <si>
    <t>hebburn west (1026)</t>
  </si>
  <si>
    <t>hedworth (1028)</t>
  </si>
  <si>
    <t>high barmston (1032)</t>
  </si>
  <si>
    <t>leam central (1035)</t>
  </si>
  <si>
    <t>mount road (1037)</t>
  </si>
  <si>
    <t>nissan (1040)</t>
  </si>
  <si>
    <t>nissan north</t>
  </si>
  <si>
    <t>offerton 11kv (1043)</t>
  </si>
  <si>
    <t>pallion trading (1045)</t>
  </si>
  <si>
    <t>sunderland 11kv (1048)</t>
  </si>
  <si>
    <t>sunderland 11kv (1049)</t>
  </si>
  <si>
    <t>temple park (1052)</t>
  </si>
  <si>
    <t>usworth (1054)</t>
  </si>
  <si>
    <t>usworth east</t>
  </si>
  <si>
    <t>walker (1057)</t>
  </si>
  <si>
    <t>wardley (1059)</t>
  </si>
  <si>
    <t>west southwick (1062)</t>
  </si>
  <si>
    <t>ADDG51</t>
  </si>
  <si>
    <t>Addington Grid 11kV</t>
  </si>
  <si>
    <t>ADDL51</t>
  </si>
  <si>
    <t>Addington Local 11kV</t>
  </si>
  <si>
    <t>ADDL52</t>
  </si>
  <si>
    <t>ANGM51</t>
  </si>
  <si>
    <t>Angmering 11kV</t>
  </si>
  <si>
    <t>ANGM52</t>
  </si>
  <si>
    <t>CASH71</t>
  </si>
  <si>
    <t>Ashford Central 6.6kV</t>
  </si>
  <si>
    <t>EASH51</t>
  </si>
  <si>
    <t>Ashford East 11kV</t>
  </si>
  <si>
    <t>WASH71</t>
  </si>
  <si>
    <t>Ashford West 6.6kV</t>
  </si>
  <si>
    <t>ASHI51</t>
  </si>
  <si>
    <t>Ashington 11kV</t>
  </si>
  <si>
    <t>ASTD51</t>
  </si>
  <si>
    <t>Ashtead 11kV</t>
  </si>
  <si>
    <t>AYLF71</t>
  </si>
  <si>
    <t>Aylesford 6.6kV</t>
  </si>
  <si>
    <t>BALO51</t>
  </si>
  <si>
    <t>Baldslow 11kV</t>
  </si>
  <si>
    <t>BANS51</t>
  </si>
  <si>
    <t>Banstead 11kV</t>
  </si>
  <si>
    <t>BARM51</t>
  </si>
  <si>
    <t>Barming 11kV</t>
  </si>
  <si>
    <t>BSMG71</t>
  </si>
  <si>
    <t>Bensham Grove 6.6kV</t>
  </si>
  <si>
    <t>BSMG72</t>
  </si>
  <si>
    <t>BERR51</t>
  </si>
  <si>
    <t>Berrylands 11kV</t>
  </si>
  <si>
    <t>BTCH51</t>
  </si>
  <si>
    <t>Betchworth 11kV</t>
  </si>
  <si>
    <t>BTCH52</t>
  </si>
  <si>
    <t>BETL51</t>
  </si>
  <si>
    <t>Betteshanger Local 11kV</t>
  </si>
  <si>
    <t>BEXH51</t>
  </si>
  <si>
    <t>Bexhill Town 11kV</t>
  </si>
  <si>
    <t>BIGH51</t>
  </si>
  <si>
    <t>Biggin Hill 11kV</t>
  </si>
  <si>
    <t>BTWN51</t>
  </si>
  <si>
    <t>Brighton Town 11kV</t>
  </si>
  <si>
    <t>BTWN52</t>
  </si>
  <si>
    <t>BRDK51</t>
  </si>
  <si>
    <t>Broad Oak 11kV</t>
  </si>
  <si>
    <t>BKWD51</t>
  </si>
  <si>
    <t>Brookwood 11kV</t>
  </si>
  <si>
    <t>Burgess Hill 11kV</t>
  </si>
  <si>
    <t>BUXT51</t>
  </si>
  <si>
    <t>Buxted 11kV</t>
  </si>
  <si>
    <t>BYFL51</t>
  </si>
  <si>
    <t>Byfleet 11kV</t>
  </si>
  <si>
    <t>BYFL52</t>
  </si>
  <si>
    <t>CERL51</t>
  </si>
  <si>
    <t>C.E.R.L. 11kV</t>
  </si>
  <si>
    <t>CANL51</t>
  </si>
  <si>
    <t>Canterbury Local 11kV</t>
  </si>
  <si>
    <t>CNTT51</t>
  </si>
  <si>
    <t>Canterbury Town 11kV</t>
  </si>
  <si>
    <t>CNTT52</t>
  </si>
  <si>
    <t>CAPL51</t>
  </si>
  <si>
    <t>Capel 11kV</t>
  </si>
  <si>
    <t>CAPL52</t>
  </si>
  <si>
    <t>CRHM51</t>
  </si>
  <si>
    <t>Caterham 11kV</t>
  </si>
  <si>
    <t>CRHM52</t>
  </si>
  <si>
    <t>CHRT51</t>
  </si>
  <si>
    <t>Chartham 11kV</t>
  </si>
  <si>
    <t>CHTH51</t>
  </si>
  <si>
    <t>Chatham Hill 11kV</t>
  </si>
  <si>
    <t>CHTW51</t>
  </si>
  <si>
    <t>Chatham West 11kV</t>
  </si>
  <si>
    <t>CHTW52</t>
  </si>
  <si>
    <t>CHER51</t>
  </si>
  <si>
    <t>Chertsey 11kV</t>
  </si>
  <si>
    <t>CHER52</t>
  </si>
  <si>
    <t>CBHM51</t>
  </si>
  <si>
    <t>Cobham Kent 11kV</t>
  </si>
  <si>
    <t>COBM51</t>
  </si>
  <si>
    <t>Cobham Surrey 11kV</t>
  </si>
  <si>
    <t>COUN51</t>
  </si>
  <si>
    <t>Coulsdon 33/11kV</t>
  </si>
  <si>
    <t>COWF51</t>
  </si>
  <si>
    <t>Cowfold 11kV</t>
  </si>
  <si>
    <t>CRNB51</t>
  </si>
  <si>
    <t>Cranbrook 11kV</t>
  </si>
  <si>
    <t>Cranleigh 11kV</t>
  </si>
  <si>
    <t>CINE51</t>
  </si>
  <si>
    <t>Crawley Ind East 11kV</t>
  </si>
  <si>
    <t>CINW51</t>
  </si>
  <si>
    <t>Crawley Industrial West 11kV</t>
  </si>
  <si>
    <t>CTWN51</t>
  </si>
  <si>
    <t>Crawley Town 11kV</t>
  </si>
  <si>
    <t>XWAY51</t>
  </si>
  <si>
    <t>Crossways 11KV</t>
  </si>
  <si>
    <t>CRWT71</t>
  </si>
  <si>
    <t>Crowborough Town 6.6kV</t>
  </si>
  <si>
    <t>CROW51</t>
  </si>
  <si>
    <t>Crowhurst 11kV</t>
  </si>
  <si>
    <t>CCRY51</t>
  </si>
  <si>
    <t>Croydon Central 11kV</t>
  </si>
  <si>
    <t>Croydon Grid 11kV</t>
  </si>
  <si>
    <t>CROY52</t>
  </si>
  <si>
    <t>DWSD71</t>
  </si>
  <si>
    <t>D.W.S. 6.6kV</t>
  </si>
  <si>
    <t>DART31</t>
  </si>
  <si>
    <t>Dartford Grid 33kV</t>
  </si>
  <si>
    <t>DEAL51</t>
  </si>
  <si>
    <t>Deal 11kV</t>
  </si>
  <si>
    <t>DORT51</t>
  </si>
  <si>
    <t>Dorking Town 11kV</t>
  </si>
  <si>
    <t>DOVR51</t>
  </si>
  <si>
    <t>Dover 11kV</t>
  </si>
  <si>
    <t>DOVR52</t>
  </si>
  <si>
    <t>DYMC51</t>
  </si>
  <si>
    <t>Dymchurch 11kV</t>
  </si>
  <si>
    <t>ECRY71</t>
  </si>
  <si>
    <t>East Croydon 6.6kV</t>
  </si>
  <si>
    <t>EGRN51</t>
  </si>
  <si>
    <t>East Grinstead 11kV</t>
  </si>
  <si>
    <t>EGRN52</t>
  </si>
  <si>
    <t>EBOU51</t>
  </si>
  <si>
    <t>Eastbourne 11kV</t>
  </si>
  <si>
    <t>EPRS71</t>
  </si>
  <si>
    <t>Eastchurch Prison 6.6kV</t>
  </si>
  <si>
    <t>EPRS72</t>
  </si>
  <si>
    <t>EBBS51</t>
  </si>
  <si>
    <t>Ebbsfleet 11KV</t>
  </si>
  <si>
    <t>EBBG31</t>
  </si>
  <si>
    <t>Ebbsfleet Grid 33kV</t>
  </si>
  <si>
    <t>EDEN51</t>
  </si>
  <si>
    <t>Edenbridge 11kV</t>
  </si>
  <si>
    <t>EFFI51</t>
  </si>
  <si>
    <t>Effingham 11kV</t>
  </si>
  <si>
    <t>EPSN51</t>
  </si>
  <si>
    <t>Epsom 11kV</t>
  </si>
  <si>
    <t>ESHR51</t>
  </si>
  <si>
    <t>Esher 11kV</t>
  </si>
  <si>
    <t>EWEL51</t>
  </si>
  <si>
    <t>Ewell 11kV</t>
  </si>
  <si>
    <t>EWEL52</t>
  </si>
  <si>
    <t>FARN51</t>
  </si>
  <si>
    <t>Farningham 11kV</t>
  </si>
  <si>
    <t>FAVM51</t>
  </si>
  <si>
    <t>Faversham 11kV</t>
  </si>
  <si>
    <t>FAVM52</t>
  </si>
  <si>
    <t>EFLK51</t>
  </si>
  <si>
    <t>Folkestone East 11kV</t>
  </si>
  <si>
    <t>FROW51</t>
  </si>
  <si>
    <t>Forest Row 11kV</t>
  </si>
  <si>
    <t>Four Elms 11kV</t>
  </si>
  <si>
    <t>GATA51</t>
  </si>
  <si>
    <t>Gatwick Airport AF 11kV</t>
  </si>
  <si>
    <t>GODG51</t>
  </si>
  <si>
    <t>Goddards Green 11kV</t>
  </si>
  <si>
    <t>GOUD51</t>
  </si>
  <si>
    <t>Goudhurst 11kV</t>
  </si>
  <si>
    <t>GRAN51</t>
  </si>
  <si>
    <t>Grain 11kV</t>
  </si>
  <si>
    <t>GRVS51</t>
  </si>
  <si>
    <t>Gravesend South 11kV</t>
  </si>
  <si>
    <t>GRVT71</t>
  </si>
  <si>
    <t>Gravesend Town 6.6kV</t>
  </si>
  <si>
    <t>GRVW51</t>
  </si>
  <si>
    <t>Gravesend West 11kV</t>
  </si>
  <si>
    <t>Grovehurst Local 11kV</t>
  </si>
  <si>
    <t>GUIL71</t>
  </si>
  <si>
    <t>Guildford 6.6kV</t>
  </si>
  <si>
    <t>GUIA51</t>
  </si>
  <si>
    <t>Guildford 'A' 11kV</t>
  </si>
  <si>
    <t>GUIB51</t>
  </si>
  <si>
    <t>Guildford 'B' 11kV</t>
  </si>
  <si>
    <t>HAIL51</t>
  </si>
  <si>
    <t>Hailsham 11kV</t>
  </si>
  <si>
    <t>HALL51</t>
  </si>
  <si>
    <t>Halling 11kV</t>
  </si>
  <si>
    <t>HAMM51</t>
  </si>
  <si>
    <t>Ham 11kV</t>
  </si>
  <si>
    <t>HMDP51</t>
  </si>
  <si>
    <t>Hampden Park 11kV</t>
  </si>
  <si>
    <t>HAMP51</t>
  </si>
  <si>
    <t>Hampton 11kV</t>
  </si>
  <si>
    <t>Hangleton 11kV</t>
  </si>
  <si>
    <t>HANG52</t>
  </si>
  <si>
    <t>Harrietsham 11kV</t>
  </si>
  <si>
    <t>HASL51</t>
  </si>
  <si>
    <t>Hastings Local 11kV</t>
  </si>
  <si>
    <t>HASL52</t>
  </si>
  <si>
    <t>HAWK51</t>
  </si>
  <si>
    <t>Hawkhurst 11kV</t>
  </si>
  <si>
    <t>HAYW51</t>
  </si>
  <si>
    <t>Haywards Heath 11kV</t>
  </si>
  <si>
    <t>HCRN71</t>
  </si>
  <si>
    <t>Headcorn 6.6kV</t>
  </si>
  <si>
    <t>HRBT51</t>
  </si>
  <si>
    <t>Herne Bay 11kV</t>
  </si>
  <si>
    <t>HORM51</t>
  </si>
  <si>
    <t>Horam 11kV</t>
  </si>
  <si>
    <t>HORL51</t>
  </si>
  <si>
    <t>Horley 33/11</t>
  </si>
  <si>
    <t>HRSB51</t>
  </si>
  <si>
    <t>Horsebridge 11kV</t>
  </si>
  <si>
    <t>HRSL51</t>
  </si>
  <si>
    <t>Horsell 11kV</t>
  </si>
  <si>
    <t>Horsham Grid 11kV</t>
  </si>
  <si>
    <t>HSPP51</t>
  </si>
  <si>
    <t>Hurstpierpoint 11kV</t>
  </si>
  <si>
    <t>HYTH51</t>
  </si>
  <si>
    <t>Hythe Main 11kV</t>
  </si>
  <si>
    <t>JARV71</t>
  </si>
  <si>
    <t>Jarvis Brook 6.6kV</t>
  </si>
  <si>
    <t>Kemp Town 11kV</t>
  </si>
  <si>
    <t>KNRD71</t>
  </si>
  <si>
    <t>Kenardington 6.6kV</t>
  </si>
  <si>
    <t>KINO51</t>
  </si>
  <si>
    <t>Kingsnorth Grid 11kV</t>
  </si>
  <si>
    <t>Kingston 11kV</t>
  </si>
  <si>
    <t>KIGO52</t>
  </si>
  <si>
    <t>Kingston 132kV</t>
  </si>
  <si>
    <t>LEAD51</t>
  </si>
  <si>
    <t>Leatherhead Town 11kV</t>
  </si>
  <si>
    <t>CLEW51</t>
  </si>
  <si>
    <t>Lewes Central 11kV</t>
  </si>
  <si>
    <t>LTWN51</t>
  </si>
  <si>
    <t>Lewes Town 11kV</t>
  </si>
  <si>
    <t>LEYS71</t>
  </si>
  <si>
    <t>Leysdown 6.6kV</t>
  </si>
  <si>
    <t>LTWA51</t>
  </si>
  <si>
    <t>Lightweight Aggregates 11kV</t>
  </si>
  <si>
    <t>LTCH71</t>
  </si>
  <si>
    <t>Little Chart 6.6kV</t>
  </si>
  <si>
    <t>LITC51</t>
  </si>
  <si>
    <t>Little Common 11kV</t>
  </si>
  <si>
    <t>LITC52</t>
  </si>
  <si>
    <t>LTHA51</t>
  </si>
  <si>
    <t>Littlehampton 11kV</t>
  </si>
  <si>
    <t>LNGF51</t>
  </si>
  <si>
    <t>Longfield 11kV</t>
  </si>
  <si>
    <t>LRDW51</t>
  </si>
  <si>
    <t>Lordswood 11KV</t>
  </si>
  <si>
    <t>MAIN51</t>
  </si>
  <si>
    <t>Maidstone Grid North 11kV</t>
  </si>
  <si>
    <t>MAIS51</t>
  </si>
  <si>
    <t>Maidstone Grid South 11kV</t>
  </si>
  <si>
    <t>Manston 11kV</t>
  </si>
  <si>
    <t>MARD51</t>
  </si>
  <si>
    <t>Marden 11kV</t>
  </si>
  <si>
    <t>MARG51</t>
  </si>
  <si>
    <t>Margate 11kV</t>
  </si>
  <si>
    <t>MARG52</t>
  </si>
  <si>
    <t>MEAD51</t>
  </si>
  <si>
    <t>Meads 11kV</t>
  </si>
  <si>
    <t>MEDW51</t>
  </si>
  <si>
    <t>Medway 11kV</t>
  </si>
  <si>
    <t>MERW51</t>
  </si>
  <si>
    <t>Mereworth 11kV</t>
  </si>
  <si>
    <t>Merrow 11kV</t>
  </si>
  <si>
    <t>MNST71</t>
  </si>
  <si>
    <t>Minster 6.6kV</t>
  </si>
  <si>
    <t>MNST72</t>
  </si>
  <si>
    <t>MOLS51</t>
  </si>
  <si>
    <t>Molesey 11kV</t>
  </si>
  <si>
    <t>MORH51</t>
  </si>
  <si>
    <t>Morehall 132/11kV</t>
  </si>
  <si>
    <t>MOUL51</t>
  </si>
  <si>
    <t>Moulsecoomb 11kV</t>
  </si>
  <si>
    <t>MNTF51</t>
  </si>
  <si>
    <t>Mountfield 11kV</t>
  </si>
  <si>
    <t>Newhaven Town 11kV</t>
  </si>
  <si>
    <t>NWIC51</t>
  </si>
  <si>
    <t>Newick 11kV</t>
  </si>
  <si>
    <t>NINL51</t>
  </si>
  <si>
    <t>Ninfield Local 11kV</t>
  </si>
  <si>
    <t>NORB71</t>
  </si>
  <si>
    <t>Norbury 6.6kV</t>
  </si>
  <si>
    <t>NORB72</t>
  </si>
  <si>
    <t>NORK51</t>
  </si>
  <si>
    <t>Nork 11kV</t>
  </si>
  <si>
    <t>NCHM51</t>
  </si>
  <si>
    <t>North Cheam 11kV</t>
  </si>
  <si>
    <t>NCHS51</t>
  </si>
  <si>
    <t>North Chessington 11kV</t>
  </si>
  <si>
    <t>NSEV51</t>
  </si>
  <si>
    <t>North Sevenoaks 11kV</t>
  </si>
  <si>
    <t>NSHO51</t>
  </si>
  <si>
    <t>North Shoreham 11kV</t>
  </si>
  <si>
    <t>NWOR51</t>
  </si>
  <si>
    <t>North Worthing 11kV</t>
  </si>
  <si>
    <t>NTHM51</t>
  </si>
  <si>
    <t>Northiam 11kV</t>
  </si>
  <si>
    <t>NUTF51</t>
  </si>
  <si>
    <t>Nutfield 11kV</t>
  </si>
  <si>
    <t>OCKL51</t>
  </si>
  <si>
    <t>Ocklynge 11kV</t>
  </si>
  <si>
    <t>OWOK51</t>
  </si>
  <si>
    <t>Old Woking 11kV</t>
  </si>
  <si>
    <t>ORPI51</t>
  </si>
  <si>
    <t>Orpington 11kV</t>
  </si>
  <si>
    <t>ORPI52</t>
  </si>
  <si>
    <t>OXTD51</t>
  </si>
  <si>
    <t>Oxted 11kV</t>
  </si>
  <si>
    <t>PADW51</t>
  </si>
  <si>
    <t>Paddock Wood 11kV</t>
  </si>
  <si>
    <t>PEAC51</t>
  </si>
  <si>
    <t>Peacehaven 11kV</t>
  </si>
  <si>
    <t>PENS51</t>
  </si>
  <si>
    <t>Penshurst 11kV</t>
  </si>
  <si>
    <t>PETW51</t>
  </si>
  <si>
    <t>Petts Wood 11kV</t>
  </si>
  <si>
    <t>PEVB51</t>
  </si>
  <si>
    <t>Pevensey Bay 11kV</t>
  </si>
  <si>
    <t>POLT51</t>
  </si>
  <si>
    <t>Polegate Town 11kV</t>
  </si>
  <si>
    <t>PORT51</t>
  </si>
  <si>
    <t>Portslade 11kV</t>
  </si>
  <si>
    <t>PRLG51</t>
  </si>
  <si>
    <t>Prologis 11kV</t>
  </si>
  <si>
    <t>PRLG52</t>
  </si>
  <si>
    <t>PULB51</t>
  </si>
  <si>
    <t>Pulborough 11kV</t>
  </si>
  <si>
    <t>PULO51</t>
  </si>
  <si>
    <t>Purley Local 11kV</t>
  </si>
  <si>
    <t>QNBR71</t>
  </si>
  <si>
    <t>Queenborough 6.6kV</t>
  </si>
  <si>
    <t>QPRK51</t>
  </si>
  <si>
    <t>Queens Park 11kV</t>
  </si>
  <si>
    <t>Rainham 11kV</t>
  </si>
  <si>
    <t>RNMK51</t>
  </si>
  <si>
    <t>Rainham Mark 11kV</t>
  </si>
  <si>
    <t>RNMK52</t>
  </si>
  <si>
    <t>RAMS51</t>
  </si>
  <si>
    <t>Ramsgate 11kV</t>
  </si>
  <si>
    <t>RAMS52</t>
  </si>
  <si>
    <t>REDH51</t>
  </si>
  <si>
    <t>Redhill Primary 11kV</t>
  </si>
  <si>
    <t>REIG51</t>
  </si>
  <si>
    <t>Reigate 11kV</t>
  </si>
  <si>
    <t>RICH51</t>
  </si>
  <si>
    <t>Richborough 11kV</t>
  </si>
  <si>
    <t>RICM51</t>
  </si>
  <si>
    <t>Richmond 11kV</t>
  </si>
  <si>
    <t>RICM52</t>
  </si>
  <si>
    <t>RIPE51</t>
  </si>
  <si>
    <t>Ripe 11kV</t>
  </si>
  <si>
    <t>RBTS51</t>
  </si>
  <si>
    <t>Robertsbridge 11kV</t>
  </si>
  <si>
    <t>Romney Warren 11kV</t>
  </si>
  <si>
    <t>RSHV71</t>
  </si>
  <si>
    <t>Rosherville 6.6kV</t>
  </si>
  <si>
    <t>ROTT51</t>
  </si>
  <si>
    <t>Rottingdean 11kV</t>
  </si>
  <si>
    <t>RUST51</t>
  </si>
  <si>
    <t>Rusthall 11kV</t>
  </si>
  <si>
    <t>RUXL51</t>
  </si>
  <si>
    <t>Ruxley 11kV</t>
  </si>
  <si>
    <t>Rye 11kV</t>
  </si>
  <si>
    <t>SEAF51</t>
  </si>
  <si>
    <t>Seaford 11kV</t>
  </si>
  <si>
    <t>SELH71</t>
  </si>
  <si>
    <t>Selhurst 6.6kV</t>
  </si>
  <si>
    <t>SELH72</t>
  </si>
  <si>
    <t>SELS51</t>
  </si>
  <si>
    <t>Selsdon 11kV</t>
  </si>
  <si>
    <t>SEVI51</t>
  </si>
  <si>
    <t>Sevington 11kV</t>
  </si>
  <si>
    <t>SHAL51</t>
  </si>
  <si>
    <t>Shalford 11kV</t>
  </si>
  <si>
    <t>Sharnal Street 11kV</t>
  </si>
  <si>
    <t>SHEN71</t>
  </si>
  <si>
    <t>Sheerness 6.6kV</t>
  </si>
  <si>
    <t>SHEE31</t>
  </si>
  <si>
    <t>Sheerness Grid 33kV</t>
  </si>
  <si>
    <t>SHEP51</t>
  </si>
  <si>
    <t>Shepway 11kV</t>
  </si>
  <si>
    <t>SHRL51</t>
  </si>
  <si>
    <t>Shirley 11kV</t>
  </si>
  <si>
    <t>SING71</t>
  </si>
  <si>
    <t>Singleton 6.6kV</t>
  </si>
  <si>
    <t>SITO51</t>
  </si>
  <si>
    <t>Sittingbourne Town 11kV</t>
  </si>
  <si>
    <t>SITW51</t>
  </si>
  <si>
    <t>Sittingbourne West 11kV</t>
  </si>
  <si>
    <t>SITW52</t>
  </si>
  <si>
    <t>SMTH51</t>
  </si>
  <si>
    <t>Smeeth 11kV</t>
  </si>
  <si>
    <t>SOMP51</t>
  </si>
  <si>
    <t>Sompting 11kV</t>
  </si>
  <si>
    <t>SHOV51</t>
  </si>
  <si>
    <t>South Hove 11kV</t>
  </si>
  <si>
    <t>SORP51</t>
  </si>
  <si>
    <t>South Orpington 11kV</t>
  </si>
  <si>
    <t>SORP52</t>
  </si>
  <si>
    <t>SWOR51</t>
  </si>
  <si>
    <t>South Worthing 11kV</t>
  </si>
  <si>
    <t>STHG51</t>
  </si>
  <si>
    <t>Southgate 11kV</t>
  </si>
  <si>
    <t>SWAT51</t>
  </si>
  <si>
    <t>Southwater 11kV</t>
  </si>
  <si>
    <t>SWIC51</t>
  </si>
  <si>
    <t>Southwick 11kV</t>
  </si>
  <si>
    <t>SWIC52</t>
  </si>
  <si>
    <t>CREL51</t>
  </si>
  <si>
    <t>SPN 0001</t>
  </si>
  <si>
    <t>CRNR31</t>
  </si>
  <si>
    <t>SPN 0002</t>
  </si>
  <si>
    <t>ABNR31</t>
  </si>
  <si>
    <t>SPN 0003</t>
  </si>
  <si>
    <t>SHAM81</t>
  </si>
  <si>
    <t>SPN 0004</t>
  </si>
  <si>
    <t>FINR31</t>
  </si>
  <si>
    <t>SPN 0005</t>
  </si>
  <si>
    <t>BHWG31</t>
  </si>
  <si>
    <t>SPN 0006</t>
  </si>
  <si>
    <t>PLBG3A</t>
  </si>
  <si>
    <t>SPN 0007</t>
  </si>
  <si>
    <t>GATB31</t>
  </si>
  <si>
    <t>SPN 0008</t>
  </si>
  <si>
    <t>TBNR31</t>
  </si>
  <si>
    <t>SPN 0009</t>
  </si>
  <si>
    <t>TBNR33</t>
  </si>
  <si>
    <t>THWO11</t>
  </si>
  <si>
    <t>SPN 0010</t>
  </si>
  <si>
    <t>THWO12</t>
  </si>
  <si>
    <t>THNR31</t>
  </si>
  <si>
    <t>SPN 0011</t>
  </si>
  <si>
    <t>PFIZ51</t>
  </si>
  <si>
    <t>SPN 0012</t>
  </si>
  <si>
    <t>WCPV31</t>
  </si>
  <si>
    <t>SPN 0013</t>
  </si>
  <si>
    <t>CANR31</t>
  </si>
  <si>
    <t>SPN 0014</t>
  </si>
  <si>
    <t>KNPV31</t>
  </si>
  <si>
    <t>SPN 0015</t>
  </si>
  <si>
    <t>SFRM51</t>
  </si>
  <si>
    <t>SPN 0016</t>
  </si>
  <si>
    <t>KFWF31</t>
  </si>
  <si>
    <t>SPN 0017</t>
  </si>
  <si>
    <t>ALLG51</t>
  </si>
  <si>
    <t>SPN 0018</t>
  </si>
  <si>
    <t>MANR31</t>
  </si>
  <si>
    <t>SPN 0019</t>
  </si>
  <si>
    <t>CHES51</t>
  </si>
  <si>
    <t>SPN 0021</t>
  </si>
  <si>
    <t>LENR31</t>
  </si>
  <si>
    <t>SPN 0022</t>
  </si>
  <si>
    <t>LENR32</t>
  </si>
  <si>
    <t>GROV31</t>
  </si>
  <si>
    <t>SPN 0025</t>
  </si>
  <si>
    <t>SINR31</t>
  </si>
  <si>
    <t>SPN 0026</t>
  </si>
  <si>
    <t>QBNR31</t>
  </si>
  <si>
    <t>SPN 0028</t>
  </si>
  <si>
    <t>NHEA31</t>
  </si>
  <si>
    <t>SPN 0029</t>
  </si>
  <si>
    <t>ORPV31</t>
  </si>
  <si>
    <t>SPN 0030</t>
  </si>
  <si>
    <t>TWAH71</t>
  </si>
  <si>
    <t>SPN 0033</t>
  </si>
  <si>
    <t>MOGD51</t>
  </si>
  <si>
    <t>SPN 0034</t>
  </si>
  <si>
    <t>HANR3A</t>
  </si>
  <si>
    <t>SPN 0037</t>
  </si>
  <si>
    <t>EBNR31</t>
  </si>
  <si>
    <t>SPN 0038</t>
  </si>
  <si>
    <t>LCHY31</t>
  </si>
  <si>
    <t>SPN 0039</t>
  </si>
  <si>
    <t>NERF31</t>
  </si>
  <si>
    <t>SPN 0040</t>
  </si>
  <si>
    <t>SPN 0041</t>
  </si>
  <si>
    <t>DONR31</t>
  </si>
  <si>
    <t>SPN 0043</t>
  </si>
  <si>
    <t>DONR32</t>
  </si>
  <si>
    <t>NFNR31</t>
  </si>
  <si>
    <t>SPN 0044</t>
  </si>
  <si>
    <t>TWNR31</t>
  </si>
  <si>
    <t>SPN 0045</t>
  </si>
  <si>
    <t>TWNR32</t>
  </si>
  <si>
    <t>EURO11</t>
  </si>
  <si>
    <t>SPN 0046</t>
  </si>
  <si>
    <t>FONR31</t>
  </si>
  <si>
    <t>SPN 0047</t>
  </si>
  <si>
    <t>LHPV31</t>
  </si>
  <si>
    <t>SPN 0048</t>
  </si>
  <si>
    <t>ASNR31</t>
  </si>
  <si>
    <t>SPN 0049</t>
  </si>
  <si>
    <t>ORMN31</t>
  </si>
  <si>
    <t>SPN 0050</t>
  </si>
  <si>
    <t>BYNR31</t>
  </si>
  <si>
    <t>SPN 0051</t>
  </si>
  <si>
    <t>LIPV31</t>
  </si>
  <si>
    <t>SPN 0052</t>
  </si>
  <si>
    <t>MONK51</t>
  </si>
  <si>
    <t>SPN 0053</t>
  </si>
  <si>
    <t>MAPV31</t>
  </si>
  <si>
    <t>SPN 0054</t>
  </si>
  <si>
    <t>NHEB31</t>
  </si>
  <si>
    <t>SPN 0055</t>
  </si>
  <si>
    <t>HASP31</t>
  </si>
  <si>
    <t>SPN 0057</t>
  </si>
  <si>
    <t>NINP31</t>
  </si>
  <si>
    <t>SPN 0058</t>
  </si>
  <si>
    <t>KRPV31</t>
  </si>
  <si>
    <t>SPN 0059</t>
  </si>
  <si>
    <t>PASF31</t>
  </si>
  <si>
    <t>SPN 0060</t>
  </si>
  <si>
    <t>MOLE91</t>
  </si>
  <si>
    <t>SPN 0061</t>
  </si>
  <si>
    <t>CALC31</t>
  </si>
  <si>
    <t>SPN 0062</t>
  </si>
  <si>
    <t>PADK31</t>
  </si>
  <si>
    <t>SPN 0063</t>
  </si>
  <si>
    <t>MAHR31</t>
  </si>
  <si>
    <t>SPN 0064</t>
  </si>
  <si>
    <t>HOSF31</t>
  </si>
  <si>
    <t>SPN 0065</t>
  </si>
  <si>
    <t>OWHT31</t>
  </si>
  <si>
    <t>SPN 0066</t>
  </si>
  <si>
    <t>ARLP31</t>
  </si>
  <si>
    <t>SPN 0067</t>
  </si>
  <si>
    <t>HOTF31</t>
  </si>
  <si>
    <t>SPN 0068</t>
  </si>
  <si>
    <t>RIPV31</t>
  </si>
  <si>
    <t>SPN 0069</t>
  </si>
  <si>
    <t>KTWF31</t>
  </si>
  <si>
    <t>SPN 0070</t>
  </si>
  <si>
    <t>RDHG51</t>
  </si>
  <si>
    <t>SPN 0071</t>
  </si>
  <si>
    <t>RGPV31</t>
  </si>
  <si>
    <t>SPN 0072</t>
  </si>
  <si>
    <t>ASWP31</t>
  </si>
  <si>
    <t>SPN 0073</t>
  </si>
  <si>
    <t>GCAP31</t>
  </si>
  <si>
    <t>SPN 0074</t>
  </si>
  <si>
    <t>LTHD31</t>
  </si>
  <si>
    <t>SPN 0075</t>
  </si>
  <si>
    <t>ORCF31</t>
  </si>
  <si>
    <t>SPN 0077</t>
  </si>
  <si>
    <t>ASHP31</t>
  </si>
  <si>
    <t>SPN 0078</t>
  </si>
  <si>
    <t>BOBB31</t>
  </si>
  <si>
    <t>SPN 0079</t>
  </si>
  <si>
    <t>SESF31</t>
  </si>
  <si>
    <t>SPN 0080</t>
  </si>
  <si>
    <t>CAPG31</t>
  </si>
  <si>
    <t>SPN 0081</t>
  </si>
  <si>
    <t>SRDW31</t>
  </si>
  <si>
    <t>SPN 0082</t>
  </si>
  <si>
    <t>TGCP31</t>
  </si>
  <si>
    <t>SPN 0083</t>
  </si>
  <si>
    <t>AREP31</t>
  </si>
  <si>
    <t>SPN 0084</t>
  </si>
  <si>
    <t>CWDC11</t>
  </si>
  <si>
    <t>SPN 0085</t>
  </si>
  <si>
    <t>CWDC12</t>
  </si>
  <si>
    <t>SHWF31</t>
  </si>
  <si>
    <t>SPN 0086</t>
  </si>
  <si>
    <t>BRBS31</t>
  </si>
  <si>
    <t>SPN 0087</t>
  </si>
  <si>
    <t>SPN 0088</t>
  </si>
  <si>
    <t>LTHP31</t>
  </si>
  <si>
    <t>SPN 0089</t>
  </si>
  <si>
    <t>BERF31</t>
  </si>
  <si>
    <t>SPN 0090</t>
  </si>
  <si>
    <t>BRWG31</t>
  </si>
  <si>
    <t>SPN 0091</t>
  </si>
  <si>
    <t>ASWN91</t>
  </si>
  <si>
    <t>SPN 0092</t>
  </si>
  <si>
    <t>GLBS11</t>
  </si>
  <si>
    <t>SPN 0094</t>
  </si>
  <si>
    <t>AYBS31</t>
  </si>
  <si>
    <t>SPN 0095</t>
  </si>
  <si>
    <t>WOKS51</t>
  </si>
  <si>
    <t>SPN 0098</t>
  </si>
  <si>
    <t>WOKS52</t>
  </si>
  <si>
    <t>NRWF31</t>
  </si>
  <si>
    <t>SPN 0099</t>
  </si>
  <si>
    <t>KMAR11</t>
  </si>
  <si>
    <t>SPN 0100</t>
  </si>
  <si>
    <t>STSG51</t>
  </si>
  <si>
    <t>SPN 0101</t>
  </si>
  <si>
    <t>COBS31</t>
  </si>
  <si>
    <t>SPN 0102</t>
  </si>
  <si>
    <t>LOQR81</t>
  </si>
  <si>
    <t>SPN 0103</t>
  </si>
  <si>
    <t>NBRB31</t>
  </si>
  <si>
    <t>SPN 0104</t>
  </si>
  <si>
    <t>SPRG71</t>
  </si>
  <si>
    <t>Spurgeons Bridge 6.6kV</t>
  </si>
  <si>
    <t>SPRG72</t>
  </si>
  <si>
    <t>HELI51</t>
  </si>
  <si>
    <t>St Helier 11kV</t>
  </si>
  <si>
    <t>SPET51</t>
  </si>
  <si>
    <t>St Peters 11kV</t>
  </si>
  <si>
    <t>SPET52</t>
  </si>
  <si>
    <t>STNF51</t>
  </si>
  <si>
    <t>Stanford 11kV</t>
  </si>
  <si>
    <t>STPL71</t>
  </si>
  <si>
    <t>Staplehurst 6.6kV</t>
  </si>
  <si>
    <t>STLX71</t>
  </si>
  <si>
    <t>Steel Cross 6.6kV</t>
  </si>
  <si>
    <t>SRAD51</t>
  </si>
  <si>
    <t>Stelrad 11kV</t>
  </si>
  <si>
    <t>STEG51</t>
  </si>
  <si>
    <t>Steyning 11kV</t>
  </si>
  <si>
    <t>STNE51</t>
  </si>
  <si>
    <t>Stone 11kV</t>
  </si>
  <si>
    <t>SMRS51</t>
  </si>
  <si>
    <t>Stonemarshes 11kV</t>
  </si>
  <si>
    <t>STRD51</t>
  </si>
  <si>
    <t>Strood 11kV</t>
  </si>
  <si>
    <t>SUFK71</t>
  </si>
  <si>
    <t>Suffolk Road 6.6kV</t>
  </si>
  <si>
    <t>SUND51</t>
  </si>
  <si>
    <t>Sundridge 11kV</t>
  </si>
  <si>
    <t>SURB51</t>
  </si>
  <si>
    <t>Surbiton 11kV</t>
  </si>
  <si>
    <t>SUTA51</t>
  </si>
  <si>
    <t>Sutton A 11kV</t>
  </si>
  <si>
    <t>SUTA52</t>
  </si>
  <si>
    <t>SUTB51</t>
  </si>
  <si>
    <t>Sutton B 11kV</t>
  </si>
  <si>
    <t>SWNL51</t>
  </si>
  <si>
    <t>Swanley 11kV</t>
  </si>
  <si>
    <t>SWAN51</t>
  </si>
  <si>
    <t>Swanscombe 11kV</t>
  </si>
  <si>
    <t>TEDD51</t>
  </si>
  <si>
    <t>Teddington 11kV</t>
  </si>
  <si>
    <t>TENT71</t>
  </si>
  <si>
    <t>Tenterden 6.6kV</t>
  </si>
  <si>
    <t>THAN51</t>
  </si>
  <si>
    <t>Thanet 11kV</t>
  </si>
  <si>
    <t>DROV51</t>
  </si>
  <si>
    <t>The Droveway 11kV</t>
  </si>
  <si>
    <t>TICH51</t>
  </si>
  <si>
    <t>Ticehurst 11kV</t>
  </si>
  <si>
    <t>TICH52</t>
  </si>
  <si>
    <t>ETON71</t>
  </si>
  <si>
    <t>Tonbridge East 6.6kV</t>
  </si>
  <si>
    <t>ETON72</t>
  </si>
  <si>
    <t>TTWN71</t>
  </si>
  <si>
    <t>Tonbridge Town 6.6kV</t>
  </si>
  <si>
    <t>TOWN71</t>
  </si>
  <si>
    <t>Townsend Hook 6.6kV</t>
  </si>
  <si>
    <t>TUWG51</t>
  </si>
  <si>
    <t>Tunbridge Wells Grid 11kV</t>
  </si>
  <si>
    <t>TUNT51</t>
  </si>
  <si>
    <t>Tunbridge Wells Town 11kV</t>
  </si>
  <si>
    <t>TUNT52</t>
  </si>
  <si>
    <t>TUNT71</t>
  </si>
  <si>
    <t>Tunbridge Wells Town 6.6kV</t>
  </si>
  <si>
    <t>TWCH51</t>
  </si>
  <si>
    <t>Twickenham 11kV</t>
  </si>
  <si>
    <t>TWCH52</t>
  </si>
  <si>
    <t>UCKF51</t>
  </si>
  <si>
    <t>Uckfield 11kV</t>
  </si>
  <si>
    <t>WADH71</t>
  </si>
  <si>
    <t>Wadhurst 6.6kV</t>
  </si>
  <si>
    <t>Walton 11kV</t>
  </si>
  <si>
    <t>Warehorne 11kV</t>
  </si>
  <si>
    <t>WATS51</t>
  </si>
  <si>
    <t>Waterside 11kV</t>
  </si>
  <si>
    <t>WCRY51</t>
  </si>
  <si>
    <t>West Croydon 11kV</t>
  </si>
  <si>
    <t>WHTH51</t>
  </si>
  <si>
    <t>West Hoathly 11kV</t>
  </si>
  <si>
    <t>WWEY51</t>
  </si>
  <si>
    <t>West Weybridge 11kV</t>
  </si>
  <si>
    <t>WWIC51</t>
  </si>
  <si>
    <t>West Wickham 11kV</t>
  </si>
  <si>
    <t>WWOR51</t>
  </si>
  <si>
    <t>West Worthing 11kV</t>
  </si>
  <si>
    <t>WSTG51</t>
  </si>
  <si>
    <t>Westgate 11kV</t>
  </si>
  <si>
    <t>WEYB51</t>
  </si>
  <si>
    <t>Weybridge 11kV</t>
  </si>
  <si>
    <t>Whitstable 11kV</t>
  </si>
  <si>
    <t>WING51</t>
  </si>
  <si>
    <t>Wingham 11kV</t>
  </si>
  <si>
    <t>Withdean 11kV</t>
  </si>
  <si>
    <t>WTSM71</t>
  </si>
  <si>
    <t>Wittersham 6.6kV</t>
  </si>
  <si>
    <t>WOKG51</t>
  </si>
  <si>
    <t>Woking 11kV</t>
  </si>
  <si>
    <t>WTWN51</t>
  </si>
  <si>
    <t>Worthing Town 11kV</t>
  </si>
  <si>
    <t>WTWN52</t>
  </si>
  <si>
    <t>WRTM51</t>
  </si>
  <si>
    <t>Wrotham Heath 11kV</t>
  </si>
  <si>
    <t>MMAW3G</t>
  </si>
  <si>
    <t>GWNL3_#3L5</t>
  </si>
  <si>
    <t>BWEL3G</t>
  </si>
  <si>
    <t>BLAK3G</t>
  </si>
  <si>
    <t>HAVS3G</t>
  </si>
  <si>
    <t>RDBX3G</t>
  </si>
  <si>
    <t>OAKC3G</t>
  </si>
  <si>
    <t>SRON3G</t>
  </si>
  <si>
    <t>HOPK3_MAIN1</t>
  </si>
  <si>
    <t>CLWD3G</t>
  </si>
  <si>
    <t>PNYC3G</t>
  </si>
  <si>
    <t>BFGF3G1</t>
  </si>
  <si>
    <t>BAGL3G</t>
  </si>
  <si>
    <t>GOWS3G</t>
  </si>
  <si>
    <t>ABGK3G</t>
  </si>
  <si>
    <t>HIGF3G</t>
  </si>
  <si>
    <t>ENVI3G</t>
  </si>
  <si>
    <t>HNDR3G</t>
  </si>
  <si>
    <t>NFOE3G</t>
  </si>
  <si>
    <t>BRNW3G</t>
  </si>
  <si>
    <t>BLBW31G</t>
  </si>
  <si>
    <t>ABGL3G</t>
  </si>
  <si>
    <t>ALLA3G</t>
  </si>
  <si>
    <t>GLWI3G</t>
  </si>
  <si>
    <t>BREW1</t>
  </si>
  <si>
    <t>TJGF3G</t>
  </si>
  <si>
    <t>CNNC3G</t>
  </si>
  <si>
    <t>MAES1</t>
  </si>
  <si>
    <t>BTWS1</t>
  </si>
  <si>
    <t>CCLM3G</t>
  </si>
  <si>
    <t>BBIO3G</t>
  </si>
  <si>
    <t>LCDL3G</t>
  </si>
  <si>
    <t>STTN3G</t>
  </si>
  <si>
    <t>JESU3G</t>
  </si>
  <si>
    <t>LOUG3G</t>
  </si>
  <si>
    <t>DERW3G</t>
  </si>
  <si>
    <t>FMON3G</t>
  </si>
  <si>
    <t>DOWE3G</t>
  </si>
  <si>
    <t>DOWW3G</t>
  </si>
  <si>
    <t>PBRN3G</t>
  </si>
  <si>
    <t>PNCS1</t>
  </si>
  <si>
    <t>TRST3G</t>
  </si>
  <si>
    <t>CRUS3G</t>
  </si>
  <si>
    <t>MMOL3G</t>
  </si>
  <si>
    <t>MANO6G</t>
  </si>
  <si>
    <t>MNYG1</t>
  </si>
  <si>
    <t>PNDR1</t>
  </si>
  <si>
    <t>BRHY3G</t>
  </si>
  <si>
    <t>PENL3G</t>
  </si>
  <si>
    <t>YERB3G</t>
  </si>
  <si>
    <t>LIDR3G</t>
  </si>
  <si>
    <t>WSFM3G</t>
  </si>
  <si>
    <t>WEAR3G</t>
  </si>
  <si>
    <t>JORD3G</t>
  </si>
  <si>
    <t>LNTH3G</t>
  </si>
  <si>
    <t>HOPL3G</t>
  </si>
  <si>
    <t>YEBS3G</t>
  </si>
  <si>
    <t>NTEN3G</t>
  </si>
  <si>
    <t>LCYS3G</t>
  </si>
  <si>
    <t>AFAN3G</t>
  </si>
  <si>
    <t>MBRM3G</t>
  </si>
  <si>
    <t>PNTM3G</t>
  </si>
  <si>
    <t>CPER3G</t>
  </si>
  <si>
    <t>CBET3G</t>
  </si>
  <si>
    <t>RYPD3G</t>
  </si>
  <si>
    <t>WNGF3G</t>
  </si>
  <si>
    <t>CCKV3G</t>
  </si>
  <si>
    <t>BLDI3G</t>
  </si>
  <si>
    <t>PNTR3G</t>
  </si>
  <si>
    <t>BTEG3G</t>
  </si>
  <si>
    <t>PCYN32</t>
  </si>
  <si>
    <t>PCYN31</t>
  </si>
  <si>
    <t>CRUG3G</t>
  </si>
  <si>
    <t>YSTF3G</t>
  </si>
  <si>
    <t>LWND3G</t>
  </si>
  <si>
    <t>TREG5G</t>
  </si>
  <si>
    <t>BCIS3G</t>
  </si>
  <si>
    <t>MAEG3G</t>
  </si>
  <si>
    <t>BHNL3G</t>
  </si>
  <si>
    <t>MYNG3G</t>
  </si>
  <si>
    <t>CORN3G</t>
  </si>
  <si>
    <t>MYNP3G</t>
  </si>
  <si>
    <t>ROSD3G</t>
  </si>
  <si>
    <t>BDKB3G</t>
  </si>
  <si>
    <t>GRNF3G</t>
  </si>
  <si>
    <t>ABAM3G</t>
  </si>
  <si>
    <t>ABPK3G</t>
  </si>
  <si>
    <t>TNYS3G</t>
  </si>
  <si>
    <t>FERG3</t>
  </si>
  <si>
    <t>BRTH3G</t>
  </si>
  <si>
    <t>HNDF3G</t>
  </si>
  <si>
    <t>MAEW3G</t>
  </si>
  <si>
    <t>CIFR3G</t>
  </si>
  <si>
    <t>BBWF6G</t>
  </si>
  <si>
    <t>HNDY6_1H0</t>
  </si>
  <si>
    <t>OAKG3G</t>
  </si>
  <si>
    <t>RHWL3G</t>
  </si>
  <si>
    <t>HFDF3G</t>
  </si>
  <si>
    <t>CCSG3G</t>
  </si>
  <si>
    <t>BEAU3_MAIN1</t>
  </si>
  <si>
    <t>BRCS3G</t>
  </si>
  <si>
    <t>RSIE3G</t>
  </si>
  <si>
    <t>MMOE3G</t>
  </si>
  <si>
    <t>TCAT3G</t>
  </si>
  <si>
    <t>OAKL1</t>
  </si>
  <si>
    <t>BLAG1</t>
  </si>
  <si>
    <t>WTHY3G</t>
  </si>
  <si>
    <t>FFYO6_1H0</t>
  </si>
  <si>
    <t>PANY6_1H0</t>
  </si>
  <si>
    <t>BRYT3_MAIN1</t>
  </si>
  <si>
    <t>TRPK3_#3L5</t>
  </si>
  <si>
    <t>LBRI3_1H0</t>
  </si>
  <si>
    <t>SMOR3_#1L5</t>
  </si>
  <si>
    <t>BARY3_#5L5</t>
  </si>
  <si>
    <t>BARP1_MAIN1</t>
  </si>
  <si>
    <t>SPTC3_#2L5</t>
  </si>
  <si>
    <t>TEWF3_1H3</t>
  </si>
  <si>
    <t>BARG3_#3L5</t>
  </si>
  <si>
    <t>MYAB6_1H0</t>
  </si>
  <si>
    <t>LLYA6_1H0</t>
  </si>
  <si>
    <t>MYNB1_110</t>
  </si>
  <si>
    <t>FENT3_#2L5</t>
  </si>
  <si>
    <t>WLND3_#3L5</t>
  </si>
  <si>
    <t>TRSX1_110</t>
  </si>
  <si>
    <t>BRIE3_MAIN1</t>
  </si>
  <si>
    <t>COIB3G</t>
  </si>
  <si>
    <t>LHSE6_1H0</t>
  </si>
  <si>
    <t>BTWF6_1H0</t>
  </si>
  <si>
    <t>WNYP3_#2L5</t>
  </si>
  <si>
    <t>WNYP3_#3L5</t>
  </si>
  <si>
    <t>REDC3_#2L5</t>
  </si>
  <si>
    <t>DYFF3_1H0</t>
  </si>
  <si>
    <t>FOSL3_#2L5</t>
  </si>
  <si>
    <t>RGOS3_#2L5</t>
  </si>
  <si>
    <t>PGTN3_#1H0</t>
  </si>
  <si>
    <t>CNEP3_#1L5</t>
  </si>
  <si>
    <t>NTDN3_#1L5</t>
  </si>
  <si>
    <t>STMD3_#3L5</t>
  </si>
  <si>
    <t>MBIO1_113A</t>
  </si>
  <si>
    <t>MGLY3_MAIN1</t>
  </si>
  <si>
    <t>UPOG6_1H0</t>
  </si>
  <si>
    <t>COEL3_#3L5</t>
  </si>
  <si>
    <t>WHTN3_#2L5</t>
  </si>
  <si>
    <t>TRGF3_#3L5</t>
  </si>
  <si>
    <t>PENR3_#2L5</t>
  </si>
  <si>
    <t>LOLA1_MAIN1</t>
  </si>
  <si>
    <t>LWRN1_MAIN1</t>
  </si>
  <si>
    <t>HILL3_#2L5</t>
  </si>
  <si>
    <t>PNTA3_#2L5</t>
  </si>
  <si>
    <t>CAEN1_MAIN1</t>
  </si>
  <si>
    <t>DRAG5</t>
  </si>
  <si>
    <t>PNTL3_MAIN1</t>
  </si>
  <si>
    <t>HAWS1_110</t>
  </si>
  <si>
    <t>IPSR1_110</t>
  </si>
  <si>
    <t>WLOO1_110</t>
  </si>
  <si>
    <t>GHSE1_MAIN1</t>
  </si>
  <si>
    <t>PBPV6_MAIN1</t>
  </si>
  <si>
    <t>SBRK3_MAIN1</t>
  </si>
  <si>
    <t>TBAT3_MAIN1</t>
  </si>
  <si>
    <t>LLAW1_110</t>
  </si>
  <si>
    <t>PONN1_MAIN1</t>
  </si>
  <si>
    <t>HAUR3_MAIN1</t>
  </si>
  <si>
    <t>NEWW53</t>
  </si>
  <si>
    <t>WOOD5</t>
  </si>
  <si>
    <t>ROBE5_BB_A</t>
  </si>
  <si>
    <t>ROBE5_BB_B</t>
  </si>
  <si>
    <t>BRIF5</t>
  </si>
  <si>
    <t>LAMP1T</t>
  </si>
  <si>
    <t>LLAN1T</t>
  </si>
  <si>
    <t>LLEL5A</t>
  </si>
  <si>
    <t>MORR5</t>
  </si>
  <si>
    <t>MORN5</t>
  </si>
  <si>
    <t>SWNL5</t>
  </si>
  <si>
    <t>SWWF5</t>
  </si>
  <si>
    <t>WIND5</t>
  </si>
  <si>
    <t>SULG5</t>
  </si>
  <si>
    <t>GRAT5</t>
  </si>
  <si>
    <t>SPVL31</t>
  </si>
  <si>
    <t>CARE5</t>
  </si>
  <si>
    <t>TROW5</t>
  </si>
  <si>
    <t>MERE5</t>
  </si>
  <si>
    <t>PYCN5</t>
  </si>
  <si>
    <t>TALB5</t>
  </si>
  <si>
    <t>NANT5</t>
  </si>
  <si>
    <t>PENC5</t>
  </si>
  <si>
    <t>UPPB5</t>
  </si>
  <si>
    <t>PEGG5</t>
  </si>
  <si>
    <t>CWMB5</t>
  </si>
  <si>
    <t>LLTA5</t>
  </si>
  <si>
    <t>NEWE5A</t>
  </si>
  <si>
    <t>NEWE5B</t>
  </si>
  <si>
    <t>NEWW5</t>
  </si>
  <si>
    <t>PANT5</t>
  </si>
  <si>
    <t>GLYN5</t>
  </si>
  <si>
    <t>MAGO5</t>
  </si>
  <si>
    <t>CRUM5</t>
  </si>
  <si>
    <t>POPN51</t>
  </si>
  <si>
    <t>POPN52</t>
  </si>
  <si>
    <t>EBBC5</t>
  </si>
  <si>
    <t>RASW5</t>
  </si>
  <si>
    <t>SHHK3_MAIN1</t>
  </si>
  <si>
    <t>SHHK3_MAIN2</t>
  </si>
  <si>
    <t>ROVE5</t>
  </si>
  <si>
    <t>DOW_11</t>
  </si>
  <si>
    <t>DOW_12</t>
  </si>
  <si>
    <t>CARC5_GT1A</t>
  </si>
  <si>
    <t>CARC5_GT2B</t>
  </si>
  <si>
    <t>CAEA5</t>
  </si>
  <si>
    <t>LLYN5</t>
  </si>
  <si>
    <t>BPAP5</t>
  </si>
  <si>
    <t>OGMV5</t>
  </si>
  <si>
    <t>BRAW5</t>
  </si>
  <si>
    <t>BROF5</t>
  </si>
  <si>
    <t>FISH5</t>
  </si>
  <si>
    <t>GOLD5</t>
  </si>
  <si>
    <t>HAVP5</t>
  </si>
  <si>
    <t>MERB5</t>
  </si>
  <si>
    <t>MILP5</t>
  </si>
  <si>
    <t>NEVE5</t>
  </si>
  <si>
    <t>NEYL5</t>
  </si>
  <si>
    <t>PEBL5</t>
  </si>
  <si>
    <t>STFL5</t>
  </si>
  <si>
    <t>STTW5</t>
  </si>
  <si>
    <t>STDA5</t>
  </si>
  <si>
    <t>STEY5</t>
  </si>
  <si>
    <t>TENB5</t>
  </si>
  <si>
    <t>LLCY5</t>
  </si>
  <si>
    <t>JERM5</t>
  </si>
  <si>
    <t>CRBW3G</t>
  </si>
  <si>
    <t>GETH5</t>
  </si>
  <si>
    <t>STRA5</t>
  </si>
  <si>
    <t>TIRJ7</t>
  </si>
  <si>
    <t>UPBK5</t>
  </si>
  <si>
    <t>COMS5</t>
  </si>
  <si>
    <t>VICR5</t>
  </si>
  <si>
    <t>WERN5</t>
  </si>
  <si>
    <t>YNST5</t>
  </si>
  <si>
    <t>CLAS5</t>
  </si>
  <si>
    <t>GARN5</t>
  </si>
  <si>
    <t>FELI3</t>
  </si>
  <si>
    <t>INCS5</t>
  </si>
  <si>
    <t>LIME5</t>
  </si>
  <si>
    <t>BISH5_BB_A</t>
  </si>
  <si>
    <t>BISH5_BB_B</t>
  </si>
  <si>
    <t>LRHI5_BB_A</t>
  </si>
  <si>
    <t>LRHI5_BB_B</t>
  </si>
  <si>
    <t>RAVE5</t>
  </si>
  <si>
    <t>SKET5</t>
  </si>
  <si>
    <t>SWAT5</t>
  </si>
  <si>
    <t>UPLA5</t>
  </si>
  <si>
    <t>WESX5</t>
  </si>
  <si>
    <t>KIDW5</t>
  </si>
  <si>
    <t>MAES5</t>
  </si>
  <si>
    <t>NEWL5</t>
  </si>
  <si>
    <t>WESF5</t>
  </si>
  <si>
    <t>HEND5</t>
  </si>
  <si>
    <t>MEIN5</t>
  </si>
  <si>
    <t>PANF5</t>
  </si>
  <si>
    <t>PONY5</t>
  </si>
  <si>
    <t>CRHA5</t>
  </si>
  <si>
    <t>TUMB5</t>
  </si>
  <si>
    <t>LFYR5</t>
  </si>
  <si>
    <t>PEND51</t>
  </si>
  <si>
    <t>STCL5</t>
  </si>
  <si>
    <t>WHIT5</t>
  </si>
  <si>
    <t>ABAE51</t>
  </si>
  <si>
    <t>BLAP5</t>
  </si>
  <si>
    <t>BRID5</t>
  </si>
  <si>
    <t>CARG5</t>
  </si>
  <si>
    <t>CWFR5</t>
  </si>
  <si>
    <t>LAMP5</t>
  </si>
  <si>
    <t>LDOV5</t>
  </si>
  <si>
    <t>LLAY5</t>
  </si>
  <si>
    <t>LGAD5</t>
  </si>
  <si>
    <t>LLAN5</t>
  </si>
  <si>
    <t>LDEI5</t>
  </si>
  <si>
    <t>LWNI5</t>
  </si>
  <si>
    <t>MANO3</t>
  </si>
  <si>
    <t>NANG5_BB_A</t>
  </si>
  <si>
    <t>NANG5_BB_B</t>
  </si>
  <si>
    <t>NCES5</t>
  </si>
  <si>
    <t>PONA5</t>
  </si>
  <si>
    <t>RHOS5</t>
  </si>
  <si>
    <t>TREG5</t>
  </si>
  <si>
    <t>TREV5</t>
  </si>
  <si>
    <t>ABEC5</t>
  </si>
  <si>
    <t>GWAU5</t>
  </si>
  <si>
    <t>POND5</t>
  </si>
  <si>
    <t>TRAV5</t>
  </si>
  <si>
    <t>BRTE5</t>
  </si>
  <si>
    <t>LITC5</t>
  </si>
  <si>
    <t>LLAG51</t>
  </si>
  <si>
    <t>LLAG52</t>
  </si>
  <si>
    <t>NOTT5</t>
  </si>
  <si>
    <t>PYLE5</t>
  </si>
  <si>
    <t>SCHW51</t>
  </si>
  <si>
    <t>BOVE5</t>
  </si>
  <si>
    <t>BROA5</t>
  </si>
  <si>
    <t>BRHI5</t>
  </si>
  <si>
    <t>COUR5</t>
  </si>
  <si>
    <t>COWB5</t>
  </si>
  <si>
    <t>EAST5</t>
  </si>
  <si>
    <t>SHIP5</t>
  </si>
  <si>
    <t>PARK5</t>
  </si>
  <si>
    <t>SAND5</t>
  </si>
  <si>
    <t>TAFF5</t>
  </si>
  <si>
    <t>ASHG5</t>
  </si>
  <si>
    <t>BIRC5</t>
  </si>
  <si>
    <t>CRWY5</t>
  </si>
  <si>
    <t>CYNC5</t>
  </si>
  <si>
    <t>GKTR31</t>
  </si>
  <si>
    <t>GKTR32</t>
  </si>
  <si>
    <t>HEAT5</t>
  </si>
  <si>
    <t>HHOS5</t>
  </si>
  <si>
    <t>LLIS5</t>
  </si>
  <si>
    <t>NORT5</t>
  </si>
  <si>
    <t>STME5</t>
  </si>
  <si>
    <t>CREI5</t>
  </si>
  <si>
    <t>IRON5</t>
  </si>
  <si>
    <t>MILL5</t>
  </si>
  <si>
    <t>MORL5</t>
  </si>
  <si>
    <t>GASY5</t>
  </si>
  <si>
    <t>LADY5</t>
  </si>
  <si>
    <t>MIDD5</t>
  </si>
  <si>
    <t>MASH5</t>
  </si>
  <si>
    <t>NELS5</t>
  </si>
  <si>
    <t>TONY5</t>
  </si>
  <si>
    <t>WATT5</t>
  </si>
  <si>
    <t>ABTY5</t>
  </si>
  <si>
    <t>NANW5</t>
  </si>
  <si>
    <t>PENT5</t>
  </si>
  <si>
    <t>CBGD3</t>
  </si>
  <si>
    <t>SWRD5</t>
  </si>
  <si>
    <t>ABDA5</t>
  </si>
  <si>
    <t>ABEP5</t>
  </si>
  <si>
    <t>HIRW5</t>
  </si>
  <si>
    <t>MAER5</t>
  </si>
  <si>
    <t>YNYS5</t>
  </si>
  <si>
    <t>PYCM3</t>
  </si>
  <si>
    <t>CANT5</t>
  </si>
  <si>
    <t>ELY_5</t>
  </si>
  <si>
    <t>FAIR5</t>
  </si>
  <si>
    <t>HIGH5</t>
  </si>
  <si>
    <t>LLDO5</t>
  </si>
  <si>
    <t>PENA5</t>
  </si>
  <si>
    <t>SANA5</t>
  </si>
  <si>
    <t>CAER5</t>
  </si>
  <si>
    <t>CATN5A</t>
  </si>
  <si>
    <t>ENER5</t>
  </si>
  <si>
    <t>TRET5</t>
  </si>
  <si>
    <t>ABGA5</t>
  </si>
  <si>
    <t>ABSY5</t>
  </si>
  <si>
    <t>BLAE5</t>
  </si>
  <si>
    <t>MONM5</t>
  </si>
  <si>
    <t>USK_5</t>
  </si>
  <si>
    <t>BREC5</t>
  </si>
  <si>
    <t>BUIL5</t>
  </si>
  <si>
    <t>CRIC5A</t>
  </si>
  <si>
    <t>CRIC5B</t>
  </si>
  <si>
    <t>GLAS5</t>
  </si>
  <si>
    <t>LLDR5</t>
  </si>
  <si>
    <t>RHAY5</t>
  </si>
  <si>
    <t>CALD5</t>
  </si>
  <si>
    <t>CHEP5</t>
  </si>
  <si>
    <t>NEWH5</t>
  </si>
  <si>
    <t>STAR5</t>
  </si>
  <si>
    <t>SUDB5</t>
  </si>
  <si>
    <t>ABTI5</t>
  </si>
  <si>
    <t>CWMF5</t>
  </si>
  <si>
    <t>POLL5</t>
  </si>
  <si>
    <t>BRMA5</t>
  </si>
  <si>
    <t>TRED5</t>
  </si>
  <si>
    <t>NEWS5</t>
  </si>
  <si>
    <t>RING5</t>
  </si>
  <si>
    <t>ROGE5</t>
  </si>
  <si>
    <t>ALPH31</t>
  </si>
  <si>
    <t>ALPH32</t>
  </si>
  <si>
    <t>SIMS11</t>
  </si>
  <si>
    <t>TBSC3_1L5</t>
  </si>
  <si>
    <t>TBSC3_2L5</t>
  </si>
  <si>
    <t>CARS5_BB_A</t>
  </si>
  <si>
    <t>CARS5_BB_B</t>
  </si>
  <si>
    <t>ABTC3_1L5</t>
  </si>
  <si>
    <t>ABTC3_2L5</t>
  </si>
  <si>
    <t>TIMT3_MAIN1</t>
  </si>
  <si>
    <t>ALCO3_MAIN1</t>
  </si>
  <si>
    <t>ALCO3_MAIN2</t>
  </si>
  <si>
    <t>RHCR1_MAIN1</t>
  </si>
  <si>
    <t>RHCR1_MAIN2</t>
  </si>
  <si>
    <t>WGWB3_#1H0</t>
  </si>
  <si>
    <t>WGWB3_#2H0</t>
  </si>
  <si>
    <t>WSTC3_#1H0</t>
  </si>
  <si>
    <t>WSTC3_#2H0</t>
  </si>
  <si>
    <t>SWAU3_#1H0</t>
  </si>
  <si>
    <t>SWAU3_#2H0</t>
  </si>
  <si>
    <t>FORB1_&amp;210</t>
  </si>
  <si>
    <t>CEFN6_MAIN1</t>
  </si>
  <si>
    <t>GRAN6_MAIN3</t>
  </si>
  <si>
    <t>CLTC3_1L5</t>
  </si>
  <si>
    <t>CLTC3_2L5</t>
  </si>
  <si>
    <t>PDWR1_110</t>
  </si>
  <si>
    <t>PDWR1_210</t>
  </si>
  <si>
    <t>BROT3_#1H0</t>
  </si>
  <si>
    <t>BROT3_#2H0</t>
  </si>
  <si>
    <t>BOCM1_#110</t>
  </si>
  <si>
    <t>BOCM1_#210</t>
  </si>
  <si>
    <t>SOFI3_1H0</t>
  </si>
  <si>
    <t>SOFI3_2H0</t>
  </si>
  <si>
    <t>CING1_110</t>
  </si>
  <si>
    <t>CING1_210</t>
  </si>
  <si>
    <t>MLPL5</t>
  </si>
  <si>
    <t>WELP1_110</t>
  </si>
  <si>
    <t>LANZ3_#1H0</t>
  </si>
  <si>
    <t>LANZ3_#2H0</t>
  </si>
  <si>
    <t>NECA31</t>
  </si>
  <si>
    <t>RVWD1_110</t>
  </si>
  <si>
    <t>RVWD1_210</t>
  </si>
  <si>
    <t>CCLS5_3L5</t>
  </si>
  <si>
    <t>CCLS5_4L5</t>
  </si>
  <si>
    <t>CPNR1_110</t>
  </si>
  <si>
    <t>CPNR1_210</t>
  </si>
  <si>
    <t>UPPB3_#7L5</t>
  </si>
  <si>
    <t>DOCC3_MAIN1</t>
  </si>
  <si>
    <t>FILT1_MAIN1</t>
  </si>
  <si>
    <t>BRIB5</t>
  </si>
  <si>
    <t>CLOG3_MAIN1</t>
  </si>
  <si>
    <t>RYDO3_MAIN1</t>
  </si>
  <si>
    <t>WCAR3_MAIN1</t>
  </si>
  <si>
    <t>WATB3_MAIN1</t>
  </si>
  <si>
    <t>VIRI3_MAIN1</t>
  </si>
  <si>
    <t>FIDO3_MAIN1</t>
  </si>
  <si>
    <t>HLMR3_MAIN1</t>
  </si>
  <si>
    <t>ALDW3_MAIN1</t>
  </si>
  <si>
    <t>SNRG1_MAIN1</t>
  </si>
  <si>
    <t>CDHR1</t>
  </si>
  <si>
    <t>FDNS1</t>
  </si>
  <si>
    <t>PDWL1</t>
  </si>
  <si>
    <t>NIRO3_MAIN1</t>
  </si>
  <si>
    <t>CNWF1</t>
  </si>
  <si>
    <t>OTPV3_MAIN1</t>
  </si>
  <si>
    <t>PRPT1</t>
  </si>
  <si>
    <t>VTNG3_MAIN1</t>
  </si>
  <si>
    <t>TRNW1</t>
  </si>
  <si>
    <t>CHPA3_#1M0</t>
  </si>
  <si>
    <t>TPCS3_MAIN1</t>
  </si>
  <si>
    <t>BWRH3_MAIN1</t>
  </si>
  <si>
    <t>PRDN1_MAIN1</t>
  </si>
  <si>
    <t>STWY1_GT1</t>
  </si>
  <si>
    <t>IMRA3_MAIN1</t>
  </si>
  <si>
    <t>PYWP3_MAIN1</t>
  </si>
  <si>
    <t>GSPC3_MAIN1</t>
  </si>
  <si>
    <t>ASFM3_MAIN1</t>
  </si>
  <si>
    <t>MKBY3_MAIN1</t>
  </si>
  <si>
    <t>HRWN1_MAIN1</t>
  </si>
  <si>
    <t>HEMY5G</t>
  </si>
  <si>
    <t>ISLE5G</t>
  </si>
  <si>
    <t>PARH5G</t>
  </si>
  <si>
    <t>HBBP5G</t>
  </si>
  <si>
    <t>FORE3</t>
  </si>
  <si>
    <t>WALL3_MAIN1</t>
  </si>
  <si>
    <t>DUNX3_MAIN1</t>
  </si>
  <si>
    <t>ASLF3_MAIN1</t>
  </si>
  <si>
    <t>PYLL3_MAIN1</t>
  </si>
  <si>
    <t>OUTL3_MAIN1</t>
  </si>
  <si>
    <t>NANT3_MAIN1</t>
  </si>
  <si>
    <t>GHIL3_MAIN1</t>
  </si>
  <si>
    <t>HIBY3_MAIN1</t>
  </si>
  <si>
    <t>LIVE3_MAIN1</t>
  </si>
  <si>
    <t>CMBF3_MAIN1</t>
  </si>
  <si>
    <t>CARD3_MAIN1</t>
  </si>
  <si>
    <t>TOWF3_MAIN1</t>
  </si>
  <si>
    <t>ROOK3_MAIN1</t>
  </si>
  <si>
    <t>NOWO3_MAIN1</t>
  </si>
  <si>
    <t>CHLW3_MAIN1</t>
  </si>
  <si>
    <t>OSFA3_MAIN1</t>
  </si>
  <si>
    <t>ERLA3_MAIN1</t>
  </si>
  <si>
    <t>PAVI3_MAIN1</t>
  </si>
  <si>
    <t>PLAB3_MAIN1</t>
  </si>
  <si>
    <t>YOPA3_MAIN1</t>
  </si>
  <si>
    <t>FRAN3_MAIN1</t>
  </si>
  <si>
    <t>HURC3_MAIN1</t>
  </si>
  <si>
    <t>NANC3_MAIN1</t>
  </si>
  <si>
    <t>FITZ3_MAIN1</t>
  </si>
  <si>
    <t>PURI3_MAIN1</t>
  </si>
  <si>
    <t>TRIK3_MAIN1</t>
  </si>
  <si>
    <t>WITD3_MAIN1</t>
  </si>
  <si>
    <t>PENF3_MAIN1</t>
  </si>
  <si>
    <t>WICF3_MAIN1</t>
  </si>
  <si>
    <t>MAKR3_MAIN1</t>
  </si>
  <si>
    <t>OAKF3_MAIN1</t>
  </si>
  <si>
    <t>BATS3_MAIN1</t>
  </si>
  <si>
    <t>NEWN3_MAIN1</t>
  </si>
  <si>
    <t>BALL3_MAIN1</t>
  </si>
  <si>
    <t>PORT3_MAIN1</t>
  </si>
  <si>
    <t>LAWR3_MAIN1</t>
  </si>
  <si>
    <t>HAWK3_MAIN1</t>
  </si>
  <si>
    <t>TRER3_MAIN1</t>
  </si>
  <si>
    <t>ROSK3_MAIN1</t>
  </si>
  <si>
    <t>BYST3_MAIN1</t>
  </si>
  <si>
    <t>CATT3_MAIN1</t>
  </si>
  <si>
    <t>STDE1_MAIN1</t>
  </si>
  <si>
    <t>TMBG3_MAIN1</t>
  </si>
  <si>
    <t>HOU23_MAIN1</t>
  </si>
  <si>
    <t>REDH3_MAIN1</t>
  </si>
  <si>
    <t>AXEV3_MAIN1</t>
  </si>
  <si>
    <t>WCKW3_MAIN1</t>
  </si>
  <si>
    <t>WILT3_MAIN1</t>
  </si>
  <si>
    <t>SHAR3_MAIN1</t>
  </si>
  <si>
    <t>TONE3_MAIN1</t>
  </si>
  <si>
    <t>BAHW3_MAIN1</t>
  </si>
  <si>
    <t>OGWF1_MAIN1</t>
  </si>
  <si>
    <t>RKHM3_MAIN1</t>
  </si>
  <si>
    <t>LKLB3_MAIN1</t>
  </si>
  <si>
    <t>CSTL1_MAIN1</t>
  </si>
  <si>
    <t>TLLN1_MAIN1</t>
  </si>
  <si>
    <t>CWBP3_MAIN1</t>
  </si>
  <si>
    <t>CHLP3_MAIN1</t>
  </si>
  <si>
    <t>CTBN3_MAIN1</t>
  </si>
  <si>
    <t>NTWB3_MAIN1</t>
  </si>
  <si>
    <t>WTCH3_MAIN1</t>
  </si>
  <si>
    <t>DELA3_MAIN1</t>
  </si>
  <si>
    <t>CHEL3_MAIN1</t>
  </si>
  <si>
    <t>LRLH1_&amp;110</t>
  </si>
  <si>
    <t>GMMM1_&amp;110</t>
  </si>
  <si>
    <t>BLAD3_MAIN1</t>
  </si>
  <si>
    <t>BURT3_MAIN1</t>
  </si>
  <si>
    <t>LMBY3_MAIN1</t>
  </si>
  <si>
    <t>BREO3_MAIN1</t>
  </si>
  <si>
    <t>CARL3_MAIN1</t>
  </si>
  <si>
    <t>COLD3_MAIN1</t>
  </si>
  <si>
    <t>FBUR3_MAIN1</t>
  </si>
  <si>
    <t>BVRG3_MAIN1</t>
  </si>
  <si>
    <t>WSHC3_MAIN1</t>
  </si>
  <si>
    <t>SANB3_MAIN1</t>
  </si>
  <si>
    <t>MAHE3_MAIN1</t>
  </si>
  <si>
    <t>AVOB3_MAIN1</t>
  </si>
  <si>
    <t>CATY1_MAIN1</t>
  </si>
  <si>
    <t>BRFM3_MAIN1</t>
  </si>
  <si>
    <t>HUNT3_MAIN1</t>
  </si>
  <si>
    <t>SPAH3_MAIN1</t>
  </si>
  <si>
    <t>BEDO3_MAIN1</t>
  </si>
  <si>
    <t>STDA3_MAIN1</t>
  </si>
  <si>
    <t>MENR3_MAIN1</t>
  </si>
  <si>
    <t>HHWK3_MAIN1</t>
  </si>
  <si>
    <t>HWGV3_MAIN1</t>
  </si>
  <si>
    <t>TOAK1_MAIN1</t>
  </si>
  <si>
    <t>TOLV3_MAIN1</t>
  </si>
  <si>
    <t>YANL1_&amp;110</t>
  </si>
  <si>
    <t>BARH3_MAIN1</t>
  </si>
  <si>
    <t>HWAV3_MAIN1</t>
  </si>
  <si>
    <t>WELH1_MAIN1</t>
  </si>
  <si>
    <t>SERC1_&amp;110</t>
  </si>
  <si>
    <t>CREK3_MAIN1</t>
  </si>
  <si>
    <t>NELF3_MAIN1</t>
  </si>
  <si>
    <t>CULP3_MAIN1</t>
  </si>
  <si>
    <t>FDRB3_MAIN1</t>
  </si>
  <si>
    <t>HALL3_MAIN1</t>
  </si>
  <si>
    <t>WRNR3_MAIN1</t>
  </si>
  <si>
    <t>HORL3_MAIN1</t>
  </si>
  <si>
    <t>DEPF1_MAIN1</t>
  </si>
  <si>
    <t>PREF3_MAIN1</t>
  </si>
  <si>
    <t>EXGN1_MAIN1</t>
  </si>
  <si>
    <t>EASR3_MAIN1</t>
  </si>
  <si>
    <t>CONN3_MAIN1</t>
  </si>
  <si>
    <t>SHOT3_MAIN1</t>
  </si>
  <si>
    <t>DARM3_MAIN1</t>
  </si>
  <si>
    <t>HFLF3_MAIN1</t>
  </si>
  <si>
    <t>FULL1_MAIN1</t>
  </si>
  <si>
    <t>GOON3_MAIN1</t>
  </si>
  <si>
    <t>LUXU3_MAIN1</t>
  </si>
  <si>
    <t>WDBN3_MAIN1</t>
  </si>
  <si>
    <t>AVBC3_MAIN1</t>
  </si>
  <si>
    <t>BLPP3_MAIN1</t>
  </si>
  <si>
    <t>GARL3_MAIN1</t>
  </si>
  <si>
    <t>WABA3_MAIN1</t>
  </si>
  <si>
    <t>MANR3_MAIN1</t>
  </si>
  <si>
    <t>NINS3_MAIN1</t>
  </si>
  <si>
    <t>CHPV3_MAIN1</t>
  </si>
  <si>
    <t>TRNH3_MAIN1</t>
  </si>
  <si>
    <t>HOPV3_MAIN1</t>
  </si>
  <si>
    <t>ESLA3_MAIN1</t>
  </si>
  <si>
    <t>WILL3_MAIN1</t>
  </si>
  <si>
    <t>EAST3_MAIN1</t>
  </si>
  <si>
    <t>WIPE3_MAIN1</t>
  </si>
  <si>
    <t>BRPV3_MAIN1</t>
  </si>
  <si>
    <t>CAPV3_MAIN1</t>
  </si>
  <si>
    <t>BEPV3_MAIN1</t>
  </si>
  <si>
    <t>TREF3_MAIN1</t>
  </si>
  <si>
    <t>TREW3_MAIN1</t>
  </si>
  <si>
    <t>HWAS3_MAIN1</t>
  </si>
  <si>
    <t>LANG3_MAIN1</t>
  </si>
  <si>
    <t>ASWR3_MAIN1</t>
  </si>
  <si>
    <t>HNBF3_MAIN1</t>
  </si>
  <si>
    <t>PKWA3_MAIN1</t>
  </si>
  <si>
    <t>WYMD3_MAIN1</t>
  </si>
  <si>
    <t>COBB3_MAIN1</t>
  </si>
  <si>
    <t>HALS3_MAIN1</t>
  </si>
  <si>
    <t>HITR3_MAIN1</t>
  </si>
  <si>
    <t>FORD3_MAIN1</t>
  </si>
  <si>
    <t>BEAF3_MAIN1</t>
  </si>
  <si>
    <t>TREQ3_MAIN1</t>
  </si>
  <si>
    <t>AYSH3_MAIN1</t>
  </si>
  <si>
    <t>BURR3_MAIN1</t>
  </si>
  <si>
    <t>CALG3_MAIN1</t>
  </si>
  <si>
    <t>HTRE3_MAIN1</t>
  </si>
  <si>
    <t>HGRT3_MAIN1</t>
  </si>
  <si>
    <t>HOPE3_MAIN1</t>
  </si>
  <si>
    <t>KNOK3_MAIN1</t>
  </si>
  <si>
    <t>MRLY3_MAIN1</t>
  </si>
  <si>
    <t>MIDT3_MAIN1</t>
  </si>
  <si>
    <t>PNHL3_MAIN1</t>
  </si>
  <si>
    <t>FDAY3_MAIN1</t>
  </si>
  <si>
    <t>REWF3_MAIN1</t>
  </si>
  <si>
    <t>SLAD3_MAIN1</t>
  </si>
  <si>
    <t>WSTH3_MAIN1</t>
  </si>
  <si>
    <t>FOXC3_MAIN1</t>
  </si>
  <si>
    <t>HORS3_MAIN1</t>
  </si>
  <si>
    <t>TREK3_MAIN1</t>
  </si>
  <si>
    <t>MARS3_MAIN1</t>
  </si>
  <si>
    <t>HAZF3_MAIN1</t>
  </si>
  <si>
    <t>HATC3_MAIN1</t>
  </si>
  <si>
    <t>LITT3_MAIN1</t>
  </si>
  <si>
    <t>PARB3_MAIN1</t>
  </si>
  <si>
    <t>EYWF3_MAIN1</t>
  </si>
  <si>
    <t>STON3_MAIN1</t>
  </si>
  <si>
    <t>WHIT3_MAIN1</t>
  </si>
  <si>
    <t>CLEA3_MAIN1</t>
  </si>
  <si>
    <t>FBPD3_MAIN1</t>
  </si>
  <si>
    <t>BRAT3_MAIN1</t>
  </si>
  <si>
    <t>TSOW3_MAIN1</t>
  </si>
  <si>
    <t>DENZ3_MAIN1</t>
  </si>
  <si>
    <t>GALS1_MAIN1</t>
  </si>
  <si>
    <t>PITW3_MAIN1</t>
  </si>
  <si>
    <t>STST3_MAIN1</t>
  </si>
  <si>
    <t>DENB3_MAIN1</t>
  </si>
  <si>
    <t>BIDW3_MAIN1</t>
  </si>
  <si>
    <t>CANW1_MAIN1</t>
  </si>
  <si>
    <t>CRPV3_MAIN1</t>
  </si>
  <si>
    <t>RCPV3_MAIN1</t>
  </si>
  <si>
    <t>CSPV3_MAIN1</t>
  </si>
  <si>
    <t>ACPV3_MAIN1</t>
  </si>
  <si>
    <t>GVPK3_MAIN1</t>
  </si>
  <si>
    <t>COOM3_MAIN1</t>
  </si>
  <si>
    <t>CCMB3_MAIN1</t>
  </si>
  <si>
    <t>NEDO3_MAIN1</t>
  </si>
  <si>
    <t>TILL3_MAIN1</t>
  </si>
  <si>
    <t>KING3_MAIN1</t>
  </si>
  <si>
    <t>LUSC3_MAIN1</t>
  </si>
  <si>
    <t>WEEK3_MAIN1</t>
  </si>
  <si>
    <t>WBAR3_MAIN1</t>
  </si>
  <si>
    <t>KERR3_MAIN1</t>
  </si>
  <si>
    <t>GARV3_MAIN1</t>
  </si>
  <si>
    <t>MEND3_MAIN1</t>
  </si>
  <si>
    <t>IWOO3_MAIN1</t>
  </si>
  <si>
    <t>NWRW3_#1L5</t>
  </si>
  <si>
    <t>DERF3_MAIN1</t>
  </si>
  <si>
    <t>NEWR3_MAIN1</t>
  </si>
  <si>
    <t>GRAN3_MAIN1</t>
  </si>
  <si>
    <t>DINF3_MAIN1</t>
  </si>
  <si>
    <t>PTFM3_#3L5</t>
  </si>
  <si>
    <t>CARF3_MAIN1</t>
  </si>
  <si>
    <t>CMPV3_MAIN1</t>
  </si>
  <si>
    <t>HIBE3_MAIN1</t>
  </si>
  <si>
    <t>PENA3_MAIN1</t>
  </si>
  <si>
    <t>SOMD3_MAIN1</t>
  </si>
  <si>
    <t>STFA3_MAIN1</t>
  </si>
  <si>
    <t>THWK3_MAIN1</t>
  </si>
  <si>
    <t>WALA3_MAIN1</t>
  </si>
  <si>
    <t>WHPV3_MAIN1</t>
  </si>
  <si>
    <t>WLPV3_MAIN1</t>
  </si>
  <si>
    <t>ASHC3_MAIN1</t>
  </si>
  <si>
    <t>BDWN3_MAIN1</t>
  </si>
  <si>
    <t>RDFM3_MAIN1</t>
  </si>
  <si>
    <t>TENG3_MAIN1</t>
  </si>
  <si>
    <t>BOMF3_MAIN1</t>
  </si>
  <si>
    <t>NOMO1_MAIN1</t>
  </si>
  <si>
    <t>OTHM1_MAIN1</t>
  </si>
  <si>
    <t>WYND3_MAIN1</t>
  </si>
  <si>
    <t>WILF3_MAIN1</t>
  </si>
  <si>
    <t>NOWA3_MAIN1</t>
  </si>
  <si>
    <t>NEBA3_MAIN1</t>
  </si>
  <si>
    <t>FBBD3_MAIN1</t>
  </si>
  <si>
    <t>CAPE3_MAIN1</t>
  </si>
  <si>
    <t>AVMO7K</t>
  </si>
  <si>
    <t>AARO3_MAIN1</t>
  </si>
  <si>
    <t>ADER5</t>
  </si>
  <si>
    <t>ALCO5</t>
  </si>
  <si>
    <t>ALER5</t>
  </si>
  <si>
    <t>ALMO5</t>
  </si>
  <si>
    <t>ALMR5</t>
  </si>
  <si>
    <t>ARMA5</t>
  </si>
  <si>
    <t>ASHB5</t>
  </si>
  <si>
    <t>ASHW5</t>
  </si>
  <si>
    <t>ATHL5</t>
  </si>
  <si>
    <t>AVMO7J</t>
  </si>
  <si>
    <t>AVOH5J</t>
  </si>
  <si>
    <t>AXBR5</t>
  </si>
  <si>
    <t>AXMN5</t>
  </si>
  <si>
    <t>BAEA5</t>
  </si>
  <si>
    <t>BARQ5</t>
  </si>
  <si>
    <t>BART5</t>
  </si>
  <si>
    <t>BATR5J</t>
  </si>
  <si>
    <t>BATR5K</t>
  </si>
  <si>
    <t>BEAM5</t>
  </si>
  <si>
    <t>BEDM5</t>
  </si>
  <si>
    <t>BHAL5</t>
  </si>
  <si>
    <t>BICK5</t>
  </si>
  <si>
    <t>BIDE5</t>
  </si>
  <si>
    <t>BISH5</t>
  </si>
  <si>
    <t>BLAC5</t>
  </si>
  <si>
    <t>BLAG5</t>
  </si>
  <si>
    <t>BODM5</t>
  </si>
  <si>
    <t>BOUR5</t>
  </si>
  <si>
    <t>BOVT5</t>
  </si>
  <si>
    <t>BOWA5</t>
  </si>
  <si>
    <t>BOWX5J</t>
  </si>
  <si>
    <t>BOWX5K</t>
  </si>
  <si>
    <t>BRAD5</t>
  </si>
  <si>
    <t>BRAF5</t>
  </si>
  <si>
    <t>BRAL5</t>
  </si>
  <si>
    <t>BRAU5</t>
  </si>
  <si>
    <t>BRIL5J</t>
  </si>
  <si>
    <t>BRIL5K</t>
  </si>
  <si>
    <t>BRIM5</t>
  </si>
  <si>
    <t>BRSH5</t>
  </si>
  <si>
    <t>BUCK5</t>
  </si>
  <si>
    <t>BUCS5</t>
  </si>
  <si>
    <t>BUDS5</t>
  </si>
  <si>
    <t>BUGL5J</t>
  </si>
  <si>
    <t>BUGL5K</t>
  </si>
  <si>
    <t>BURL5</t>
  </si>
  <si>
    <t>BURN5</t>
  </si>
  <si>
    <t>CALL5</t>
  </si>
  <si>
    <t>CAMH5</t>
  </si>
  <si>
    <t>CAMT5</t>
  </si>
  <si>
    <t>CARN5</t>
  </si>
  <si>
    <t>CHAR5</t>
  </si>
  <si>
    <t>CHED5</t>
  </si>
  <si>
    <t>CHEM5</t>
  </si>
  <si>
    <t>CHES5</t>
  </si>
  <si>
    <t>CHUG5</t>
  </si>
  <si>
    <t>CHUK5</t>
  </si>
  <si>
    <t>CHUS5</t>
  </si>
  <si>
    <t>CLEV5</t>
  </si>
  <si>
    <t>CLIF5</t>
  </si>
  <si>
    <t>CLOV5</t>
  </si>
  <si>
    <t>CLYH5</t>
  </si>
  <si>
    <t>COKE5</t>
  </si>
  <si>
    <t>COLE5</t>
  </si>
  <si>
    <t>COLL5J</t>
  </si>
  <si>
    <t>COLY5</t>
  </si>
  <si>
    <t>COMM5</t>
  </si>
  <si>
    <t>COMP7</t>
  </si>
  <si>
    <t>CONG5</t>
  </si>
  <si>
    <t>CONS5</t>
  </si>
  <si>
    <t>CORH5J</t>
  </si>
  <si>
    <t>CORH5K</t>
  </si>
  <si>
    <t>COUW5</t>
  </si>
  <si>
    <t>COWR5</t>
  </si>
  <si>
    <t>CRED5</t>
  </si>
  <si>
    <t>CREE5</t>
  </si>
  <si>
    <t>CREW5</t>
  </si>
  <si>
    <t>CRIB5</t>
  </si>
  <si>
    <t>CULL5</t>
  </si>
  <si>
    <t>CULM5</t>
  </si>
  <si>
    <t>CURM5</t>
  </si>
  <si>
    <t>DART5</t>
  </si>
  <si>
    <t>DAVI5</t>
  </si>
  <si>
    <t>DAWL5</t>
  </si>
  <si>
    <t>DELA5</t>
  </si>
  <si>
    <t>DEVO5</t>
  </si>
  <si>
    <t>DIND5</t>
  </si>
  <si>
    <t>DOCN3_MAIN1</t>
  </si>
  <si>
    <t>DORS7J</t>
  </si>
  <si>
    <t>DOWF5</t>
  </si>
  <si>
    <t>DRIN5_BB_K</t>
  </si>
  <si>
    <t>DRIN5_BB_J</t>
  </si>
  <si>
    <t>DUNK5</t>
  </si>
  <si>
    <t>EASB5</t>
  </si>
  <si>
    <t>EASG5</t>
  </si>
  <si>
    <t>EASV5</t>
  </si>
  <si>
    <t>EBUD5</t>
  </si>
  <si>
    <t>ECHI5</t>
  </si>
  <si>
    <t>ECUR5</t>
  </si>
  <si>
    <t>EDGA5</t>
  </si>
  <si>
    <t>EGGB5</t>
  </si>
  <si>
    <t>ELIT5</t>
  </si>
  <si>
    <t>ENTH7</t>
  </si>
  <si>
    <t>EVER5</t>
  </si>
  <si>
    <t>EXEB5</t>
  </si>
  <si>
    <t>EXMI5</t>
  </si>
  <si>
    <t>EXMW5</t>
  </si>
  <si>
    <t>FALD5</t>
  </si>
  <si>
    <t>FEEB5</t>
  </si>
  <si>
    <t>FEED5</t>
  </si>
  <si>
    <t>FILT5J</t>
  </si>
  <si>
    <t>FOLB5</t>
  </si>
  <si>
    <t>FOWE5</t>
  </si>
  <si>
    <t>FOXH5</t>
  </si>
  <si>
    <t>FRAD5</t>
  </si>
  <si>
    <t>FREM5</t>
  </si>
  <si>
    <t>GASL5</t>
  </si>
  <si>
    <t>GEEV5</t>
  </si>
  <si>
    <t>GEOR5</t>
  </si>
  <si>
    <t>GUNN5</t>
  </si>
  <si>
    <t>HATH5</t>
  </si>
  <si>
    <t>HAVE5</t>
  </si>
  <si>
    <t>HEAB5</t>
  </si>
  <si>
    <t>HEDX5</t>
  </si>
  <si>
    <t>HELS5</t>
  </si>
  <si>
    <t>HEMY5</t>
  </si>
  <si>
    <t>HEWL5</t>
  </si>
  <si>
    <t>HIGL5</t>
  </si>
  <si>
    <t>HOLF5</t>
  </si>
  <si>
    <t>HOLL5</t>
  </si>
  <si>
    <t>HOLS5</t>
  </si>
  <si>
    <t>HONI5</t>
  </si>
  <si>
    <t>HYLL5</t>
  </si>
  <si>
    <t>ILFR5</t>
  </si>
  <si>
    <t>KINW5</t>
  </si>
  <si>
    <t>ISLE5</t>
  </si>
  <si>
    <t>IVYB5</t>
  </si>
  <si>
    <t>KEYE5</t>
  </si>
  <si>
    <t>KEYW5</t>
  </si>
  <si>
    <t>KINB5</t>
  </si>
  <si>
    <t>LANE5</t>
  </si>
  <si>
    <t>LAGG5</t>
  </si>
  <si>
    <t>LANN5</t>
  </si>
  <si>
    <t>LANR5</t>
  </si>
  <si>
    <t>LAPF5</t>
  </si>
  <si>
    <t>LAUN5J</t>
  </si>
  <si>
    <t>LAWB5</t>
  </si>
  <si>
    <t>LAYW5</t>
  </si>
  <si>
    <t>LIFT5</t>
  </si>
  <si>
    <t>LINL5</t>
  </si>
  <si>
    <t>LISK5</t>
  </si>
  <si>
    <t>LOCK5</t>
  </si>
  <si>
    <t>LOCR5</t>
  </si>
  <si>
    <t>LONG5</t>
  </si>
  <si>
    <t>LOOE5</t>
  </si>
  <si>
    <t>LOST5</t>
  </si>
  <si>
    <t>LUCB5</t>
  </si>
  <si>
    <t>LYDS5</t>
  </si>
  <si>
    <t>LYNT5</t>
  </si>
  <si>
    <t>LYPF5</t>
  </si>
  <si>
    <t>MANG5</t>
  </si>
  <si>
    <t>MARA5</t>
  </si>
  <si>
    <t>MARB5</t>
  </si>
  <si>
    <t>MARG5K</t>
  </si>
  <si>
    <t>MARL5</t>
  </si>
  <si>
    <t>MART5J</t>
  </si>
  <si>
    <t>MART5K</t>
  </si>
  <si>
    <t>MERR5</t>
  </si>
  <si>
    <t>MEVA5</t>
  </si>
  <si>
    <t>MIDB5</t>
  </si>
  <si>
    <t>MIDN5</t>
  </si>
  <si>
    <t>MODB5</t>
  </si>
  <si>
    <t>MONT5</t>
  </si>
  <si>
    <t>MORH5</t>
  </si>
  <si>
    <t>MORW5</t>
  </si>
  <si>
    <t>MOUS5</t>
  </si>
  <si>
    <t>MULL5</t>
  </si>
  <si>
    <t>NASE5</t>
  </si>
  <si>
    <t>NEAB5</t>
  </si>
  <si>
    <t>NECY5</t>
  </si>
  <si>
    <t>NEOT5</t>
  </si>
  <si>
    <t>NETK5</t>
  </si>
  <si>
    <t>NETR5</t>
  </si>
  <si>
    <t>NETS5</t>
  </si>
  <si>
    <t>NEWB5</t>
  </si>
  <si>
    <t>NEWF5</t>
  </si>
  <si>
    <t>NEWP5</t>
  </si>
  <si>
    <t>NORS5_MAIN1</t>
  </si>
  <si>
    <t>OFFW5</t>
  </si>
  <si>
    <t>OKEH5</t>
  </si>
  <si>
    <t>OLDF7</t>
  </si>
  <si>
    <t>OLDL5</t>
  </si>
  <si>
    <t>OTTS5</t>
  </si>
  <si>
    <t>PADS5</t>
  </si>
  <si>
    <t>PARH5</t>
  </si>
  <si>
    <t>PARL5</t>
  </si>
  <si>
    <t>PARS7</t>
  </si>
  <si>
    <t>PAUL5</t>
  </si>
  <si>
    <t>PEAS5</t>
  </si>
  <si>
    <t>PENH5</t>
  </si>
  <si>
    <t>PENR5</t>
  </si>
  <si>
    <t>PENS5</t>
  </si>
  <si>
    <t>PENX5</t>
  </si>
  <si>
    <t>PERI5</t>
  </si>
  <si>
    <t>PERR5</t>
  </si>
  <si>
    <t>PINH5</t>
  </si>
  <si>
    <t>PLYS5</t>
  </si>
  <si>
    <t>POLZ5</t>
  </si>
  <si>
    <t>PRIO5</t>
  </si>
  <si>
    <t>PRIR5</t>
  </si>
  <si>
    <t>PROB5</t>
  </si>
  <si>
    <t>REDR5</t>
  </si>
  <si>
    <t>ROAD3</t>
  </si>
  <si>
    <t>ROCP5</t>
  </si>
  <si>
    <t>ROSE5</t>
  </si>
  <si>
    <t>ROUN5</t>
  </si>
  <si>
    <t>SALC5</t>
  </si>
  <si>
    <t>SALT5</t>
  </si>
  <si>
    <t>SAUP5</t>
  </si>
  <si>
    <t>SAWX5</t>
  </si>
  <si>
    <t>SHAP5</t>
  </si>
  <si>
    <t>SHEB5</t>
  </si>
  <si>
    <t>SHEM5</t>
  </si>
  <si>
    <t>SIDM5J</t>
  </si>
  <si>
    <t>SIDM5K</t>
  </si>
  <si>
    <t>SKEV5</t>
  </si>
  <si>
    <t>SLEV5</t>
  </si>
  <si>
    <t>SMOL5</t>
  </si>
  <si>
    <t>SOME5</t>
  </si>
  <si>
    <t>SOUB5</t>
  </si>
  <si>
    <t>STWA5</t>
  </si>
  <si>
    <t>SOWT5</t>
  </si>
  <si>
    <t>STAG5</t>
  </si>
  <si>
    <t>STAP5</t>
  </si>
  <si>
    <t>STAQ3_MAIN1</t>
  </si>
  <si>
    <t>STBU5</t>
  </si>
  <si>
    <t>STCO5</t>
  </si>
  <si>
    <t>STEN5</t>
  </si>
  <si>
    <t>STHO5</t>
  </si>
  <si>
    <t>STIV5</t>
  </si>
  <si>
    <t>STMA5</t>
  </si>
  <si>
    <t>STOB5</t>
  </si>
  <si>
    <t>STOK5</t>
  </si>
  <si>
    <t>STUD5</t>
  </si>
  <si>
    <t>TAUL5</t>
  </si>
  <si>
    <t>TAVI5</t>
  </si>
  <si>
    <t>TEIG5</t>
  </si>
  <si>
    <t>TEIH5</t>
  </si>
  <si>
    <t>TINX5J</t>
  </si>
  <si>
    <t>TINX5K</t>
  </si>
  <si>
    <t>TIVE5</t>
  </si>
  <si>
    <t>TIVM5</t>
  </si>
  <si>
    <t>TIVS5</t>
  </si>
  <si>
    <t>TOPS5</t>
  </si>
  <si>
    <t>TORA5</t>
  </si>
  <si>
    <t>TORR5J</t>
  </si>
  <si>
    <t>TORR5K</t>
  </si>
  <si>
    <t>TORT5</t>
  </si>
  <si>
    <t>TORW5</t>
  </si>
  <si>
    <t>TORY5</t>
  </si>
  <si>
    <t>TOTL5</t>
  </si>
  <si>
    <t>TREB5</t>
  </si>
  <si>
    <t>TRUL5</t>
  </si>
  <si>
    <t>TRUS5</t>
  </si>
  <si>
    <t>TRUT5</t>
  </si>
  <si>
    <t>TWEL5</t>
  </si>
  <si>
    <t>TWER7</t>
  </si>
  <si>
    <t>UPTV5</t>
  </si>
  <si>
    <t>WADE5</t>
  </si>
  <si>
    <t>WATC5</t>
  </si>
  <si>
    <t>WATE5K</t>
  </si>
  <si>
    <t>WATE5J</t>
  </si>
  <si>
    <t>WEDM5</t>
  </si>
  <si>
    <t>WELL5</t>
  </si>
  <si>
    <t>WELN5J</t>
  </si>
  <si>
    <t>WELN5K</t>
  </si>
  <si>
    <t>WELT5</t>
  </si>
  <si>
    <t>WESC5</t>
  </si>
  <si>
    <t>WESD5</t>
  </si>
  <si>
    <t>WESG5</t>
  </si>
  <si>
    <t>WESM5</t>
  </si>
  <si>
    <t>WHAQ5</t>
  </si>
  <si>
    <t>WHID5</t>
  </si>
  <si>
    <t>WHCH5</t>
  </si>
  <si>
    <t>WHRH5</t>
  </si>
  <si>
    <t>WINS5</t>
  </si>
  <si>
    <t>WINT5</t>
  </si>
  <si>
    <t>WITH5</t>
  </si>
  <si>
    <t>WITR5</t>
  </si>
  <si>
    <t>WIVE5</t>
  </si>
  <si>
    <t>WOOD5J</t>
  </si>
  <si>
    <t>WOOY5</t>
  </si>
  <si>
    <t>YELV5</t>
  </si>
  <si>
    <t>PAPR3_MAIN1</t>
  </si>
  <si>
    <t>BLAK5</t>
  </si>
  <si>
    <t>WOOD5K</t>
  </si>
  <si>
    <t>AVOH5K</t>
  </si>
  <si>
    <t>FILT5K</t>
  </si>
  <si>
    <t>PAIG5</t>
  </si>
  <si>
    <t>DORS7K</t>
  </si>
  <si>
    <t>BAIR5</t>
  </si>
  <si>
    <t>STWB5</t>
  </si>
  <si>
    <t>DACR5</t>
  </si>
  <si>
    <t>ASTZ5</t>
  </si>
  <si>
    <t>NTAW5</t>
  </si>
  <si>
    <t>BRDW5</t>
  </si>
  <si>
    <t>BATR5L</t>
  </si>
  <si>
    <t>SAWR5</t>
  </si>
  <si>
    <t>YEOV3</t>
  </si>
  <si>
    <t>SPAU5J</t>
  </si>
  <si>
    <t>SPAU5K</t>
  </si>
  <si>
    <t>WAPP5</t>
  </si>
  <si>
    <t>WWIC5</t>
  </si>
  <si>
    <t>ASHL5</t>
  </si>
  <si>
    <t>MARG5J</t>
  </si>
  <si>
    <t>CALY5</t>
  </si>
  <si>
    <t>COTH5</t>
  </si>
  <si>
    <t>EMGR5</t>
  </si>
  <si>
    <t>SMET5</t>
  </si>
  <si>
    <t>EXSC5</t>
  </si>
  <si>
    <t>HBBP5</t>
  </si>
  <si>
    <t>UOBA3_MAIN1</t>
  </si>
  <si>
    <t>HEMI3_MAIN1</t>
  </si>
  <si>
    <t>PATC5</t>
  </si>
  <si>
    <t>COLL5K</t>
  </si>
  <si>
    <t>SHER3_MAIN1</t>
  </si>
  <si>
    <t>LGFD3_MAIN1</t>
  </si>
  <si>
    <t>SHER3_MAIN2</t>
  </si>
  <si>
    <t>FNAT5_MAIN1</t>
  </si>
  <si>
    <t>FNAT5_MAIN2</t>
  </si>
  <si>
    <t>SCYM3_1H4</t>
  </si>
  <si>
    <t>SCYM3_2H4</t>
  </si>
  <si>
    <t>CAIR5_BB_A</t>
  </si>
  <si>
    <t>CAIR5_BB_B</t>
  </si>
  <si>
    <t>EXEM3_#1M0</t>
  </si>
  <si>
    <t>TIMS3_MAIN1</t>
  </si>
  <si>
    <t>SEMS3_MAIN1</t>
  </si>
  <si>
    <t>DOCN3_MAIN2</t>
  </si>
  <si>
    <t>GORD3_#1M0</t>
  </si>
  <si>
    <t>ABBW5J</t>
  </si>
  <si>
    <t>ABBW5K</t>
  </si>
  <si>
    <t>NORS5_MAIN2</t>
  </si>
  <si>
    <t>GRAB3_MAIN1</t>
  </si>
  <si>
    <t>GRAB3_MAIN2</t>
  </si>
  <si>
    <t>TAWC5</t>
  </si>
  <si>
    <t>PURR3_MAIN1</t>
  </si>
  <si>
    <t>TAMA3_#1H0</t>
  </si>
  <si>
    <t>TAMA3_#2H0</t>
  </si>
  <si>
    <t>NSMA5</t>
  </si>
  <si>
    <t>LAGT3_1H0</t>
  </si>
  <si>
    <t>LAGT3_2H0</t>
  </si>
  <si>
    <t>LANS5</t>
  </si>
  <si>
    <t>EMSA5</t>
  </si>
  <si>
    <t>GRAV3_IDNO1</t>
  </si>
  <si>
    <t>GRAV3_IDNO2</t>
  </si>
  <si>
    <t>GRAV3_IDNO3</t>
  </si>
  <si>
    <t>Girlington Stor</t>
  </si>
  <si>
    <t>Bradford West</t>
  </si>
  <si>
    <t>ovenden moor</t>
  </si>
  <si>
    <t>airedale road 11 (1001)</t>
  </si>
  <si>
    <t>balme street 11 (1006)</t>
  </si>
  <si>
    <t>barnoldswick 11 (1014)</t>
  </si>
  <si>
    <t>bingley 11 (1018)</t>
  </si>
  <si>
    <t>bolton road 11 (1026)</t>
  </si>
  <si>
    <t>br bingley 25 (1029)</t>
  </si>
  <si>
    <t>bramhope 11 (1034)</t>
  </si>
  <si>
    <t>chelker reservoir 11 (1038)</t>
  </si>
  <si>
    <t>chevin end 11 (1040)</t>
  </si>
  <si>
    <t>cracoe 11 (1045)</t>
  </si>
  <si>
    <t>crosshills 11 (1049)</t>
  </si>
  <si>
    <t>crown street 11 (1053)</t>
  </si>
  <si>
    <t>denholme 11 (1057)</t>
  </si>
  <si>
    <t>four lane ends 11 (1060)</t>
  </si>
  <si>
    <t>furness avenue 11 (1063)</t>
  </si>
  <si>
    <t>gaisby lane 11 (1066)</t>
  </si>
  <si>
    <t>gibraltar road 11 (1070)</t>
  </si>
  <si>
    <t>hallam street 11 (1077)</t>
  </si>
  <si>
    <t>harden lane 11 (1081)</t>
  </si>
  <si>
    <t>haworth 1 11 (1083)</t>
  </si>
  <si>
    <t>haworth 2 11 (1084)</t>
  </si>
  <si>
    <t>idle 11 (1092)</t>
  </si>
  <si>
    <t>ilkley 11 (1095)</t>
  </si>
  <si>
    <t>ings lane 11 (1098)</t>
  </si>
  <si>
    <t>keighley 11 (1100)</t>
  </si>
  <si>
    <t>killinghall road 11 (1102)</t>
  </si>
  <si>
    <t>kirk drive 11 (1104)</t>
  </si>
  <si>
    <t>legrams mill lane 11 (1107)</t>
  </si>
  <si>
    <t>manchester road 11 (1110)</t>
  </si>
  <si>
    <t>moorside road 11 (1115)</t>
  </si>
  <si>
    <t>mount street 11 (1118)</t>
  </si>
  <si>
    <t>nab wood 11 (1121)</t>
  </si>
  <si>
    <t>north avenue 11 (1124)</t>
  </si>
  <si>
    <t>pool 11 (1127)</t>
  </si>
  <si>
    <t>queensbury 11 (1130)</t>
  </si>
  <si>
    <t>rawson road 11 (1133)</t>
  </si>
  <si>
    <t>saint street 11 (1136)</t>
  </si>
  <si>
    <t>salterforth 11 (1139)</t>
  </si>
  <si>
    <t>shipley 11 (1143)</t>
  </si>
  <si>
    <t>skipton 11 (1149)</t>
  </si>
  <si>
    <t>south street 11 (1152)</t>
  </si>
  <si>
    <t>thornton 11 (1158)</t>
  </si>
  <si>
    <t>toller lane 11 (1161)</t>
  </si>
  <si>
    <t>Beverley lane</t>
  </si>
  <si>
    <t>Creyke Beck</t>
  </si>
  <si>
    <t>Burn Park Cottages Battery</t>
  </si>
  <si>
    <t>Burn Park Cottages STOR</t>
  </si>
  <si>
    <t>Fraisthorpe</t>
  </si>
  <si>
    <t>Gibson Lane Windfarm</t>
  </si>
  <si>
    <t>Great Field Lane Generation</t>
  </si>
  <si>
    <t>Routh Windfarm</t>
  </si>
  <si>
    <t>Soberhill wf</t>
  </si>
  <si>
    <t>hull energy centre</t>
  </si>
  <si>
    <t>hull power station</t>
  </si>
  <si>
    <t>humberfield landfill ehvc (1099)</t>
  </si>
  <si>
    <t>lissett wind farm (1155)</t>
  </si>
  <si>
    <t>pillswood bess 1</t>
  </si>
  <si>
    <t>pillswood bess 2</t>
  </si>
  <si>
    <t>scurf dyke farm</t>
  </si>
  <si>
    <t>tansterne biomass</t>
  </si>
  <si>
    <t>withernwick wf dummy</t>
  </si>
  <si>
    <t>Burn Park Cottage</t>
  </si>
  <si>
    <t>alfred gelder street (1001)</t>
  </si>
  <si>
    <t>belthorpe lane (1005)</t>
  </si>
  <si>
    <t>brett street (1020)</t>
  </si>
  <si>
    <t>burton pidsea (1025)</t>
  </si>
  <si>
    <t>butterwick (1028)</t>
  </si>
  <si>
    <t>clarendon street (1030)</t>
  </si>
  <si>
    <t>cornwall street (1035)</t>
  </si>
  <si>
    <t>county road north (1038)</t>
  </si>
  <si>
    <t>driffield (1044)</t>
  </si>
  <si>
    <t>elgar road (1051)</t>
  </si>
  <si>
    <t>endike lane (1054)</t>
  </si>
  <si>
    <t>first avenue (1059)</t>
  </si>
  <si>
    <t>gibson lane (1076)</t>
  </si>
  <si>
    <t>hayton (1080)</t>
  </si>
  <si>
    <t>hessle road 1 (1083)</t>
  </si>
  <si>
    <t>hessle road 2 (1084)</t>
  </si>
  <si>
    <t>holderness (1087)</t>
  </si>
  <si>
    <t>holme upon spalding moor (1091)</t>
  </si>
  <si>
    <t>hunmanby (1100)</t>
  </si>
  <si>
    <t>kirkburn  (1103)</t>
  </si>
  <si>
    <t>marton gate  (1105)</t>
  </si>
  <si>
    <t>national avenue (1109)</t>
  </si>
  <si>
    <t>newport t1 (1112)</t>
  </si>
  <si>
    <t>norwood (1114)</t>
  </si>
  <si>
    <t>plangeo (1117)</t>
  </si>
  <si>
    <t>salthouse road (1121)</t>
  </si>
  <si>
    <t>sandhill lane  (1125)</t>
  </si>
  <si>
    <t>sculcoates (1127)</t>
  </si>
  <si>
    <t>seaton  (1130)</t>
  </si>
  <si>
    <t>skillings lane (1132)</t>
  </si>
  <si>
    <t>southgate (1135)</t>
  </si>
  <si>
    <t>southwood road (1137)</t>
  </si>
  <si>
    <t>spark mill lane (1140)</t>
  </si>
  <si>
    <t>tiverton road (1143)</t>
  </si>
  <si>
    <t>wawne road (1146)</t>
  </si>
  <si>
    <t>west docks (1151)</t>
  </si>
  <si>
    <t>Selby Stor</t>
  </si>
  <si>
    <t>Drax</t>
  </si>
  <si>
    <t>Spaldington WF</t>
  </si>
  <si>
    <t>gascoigne wood (1002)</t>
  </si>
  <si>
    <t>sixpenny wood wf</t>
  </si>
  <si>
    <t>stillingfleet (1015)</t>
  </si>
  <si>
    <t>whitemoor (1019)</t>
  </si>
  <si>
    <t>newport t2 (1025)</t>
  </si>
  <si>
    <t>olympia mills 11 (1004)</t>
  </si>
  <si>
    <t>riccall (1011)</t>
  </si>
  <si>
    <t>selby 11 (1012)</t>
  </si>
  <si>
    <t>thorpe road 11 (1016)</t>
  </si>
  <si>
    <t>lowfields bess</t>
  </si>
  <si>
    <t>Elland</t>
  </si>
  <si>
    <t>thornhill (1099)</t>
  </si>
  <si>
    <t>todmorden wf</t>
  </si>
  <si>
    <t>bailiff bridge (1002)</t>
  </si>
  <si>
    <t>batley (1005)</t>
  </si>
  <si>
    <t>brighouse 11kv (1008)</t>
  </si>
  <si>
    <t>calder wharf (1012)</t>
  </si>
  <si>
    <t>deighton (1015)</t>
  </si>
  <si>
    <t>denby grange (1018)</t>
  </si>
  <si>
    <t>dowker street (1020)</t>
  </si>
  <si>
    <t>elland (1024)</t>
  </si>
  <si>
    <t>grove street (1028)</t>
  </si>
  <si>
    <t>halifax 11kv (1031)</t>
  </si>
  <si>
    <t>hazelhead (1034)</t>
  </si>
  <si>
    <t>hebden bridge (1039)</t>
  </si>
  <si>
    <t>honley (1041)</t>
  </si>
  <si>
    <t>horbury (1045)</t>
  </si>
  <si>
    <t>lowfield (1054)</t>
  </si>
  <si>
    <t>meltham (1057)</t>
  </si>
  <si>
    <t>mill royd street (1060)</t>
  </si>
  <si>
    <t>mirfield (1063)</t>
  </si>
  <si>
    <t>mytholmroyd (1066)</t>
  </si>
  <si>
    <t>oakes road (1070)</t>
  </si>
  <si>
    <t>park road (1073)</t>
  </si>
  <si>
    <t>prospect road (1076)</t>
  </si>
  <si>
    <t>salterhebble (1079)</t>
  </si>
  <si>
    <t>scholes (1082)</t>
  </si>
  <si>
    <t>slaithwaite (1086)</t>
  </si>
  <si>
    <t>snelsins lane (1089)</t>
  </si>
  <si>
    <t>sowerby bridge 11kv (1092)</t>
  </si>
  <si>
    <t>spenborough (1096)</t>
  </si>
  <si>
    <t>swan bank lane 11 (1155)</t>
  </si>
  <si>
    <t>todmorden (1104)</t>
  </si>
  <si>
    <t>Goole 2</t>
  </si>
  <si>
    <t>Ferrybridge A</t>
  </si>
  <si>
    <t>Twin Rivers</t>
  </si>
  <si>
    <t>goolefields wf</t>
  </si>
  <si>
    <t>rusholme bess</t>
  </si>
  <si>
    <t>rusholme wf</t>
  </si>
  <si>
    <t>SGG</t>
  </si>
  <si>
    <t>crowle (1049)</t>
  </si>
  <si>
    <t>drax 11 (1003)</t>
  </si>
  <si>
    <t>eggborough 11 (1005)</t>
  </si>
  <si>
    <t>ferrybridge 11 (1010)</t>
  </si>
  <si>
    <t>goole 11 (1015)</t>
  </si>
  <si>
    <t>grimethorpe 11 (1017)</t>
  </si>
  <si>
    <t>guardian glass 11 (1018)</t>
  </si>
  <si>
    <t>guardian glass 66 (1019)</t>
  </si>
  <si>
    <t>hemsworth 11 (1020)</t>
  </si>
  <si>
    <t>ledston 11 (1023)</t>
  </si>
  <si>
    <t>monckton 11 (1027)</t>
  </si>
  <si>
    <t>rawcliffe 11 (1028)</t>
  </si>
  <si>
    <t>south elmsall 11 (1013)</t>
  </si>
  <si>
    <t>south kirkby 11 (1031)</t>
  </si>
  <si>
    <t>FMF2</t>
  </si>
  <si>
    <t>Ferrybridge B</t>
  </si>
  <si>
    <t>Hook Moor</t>
  </si>
  <si>
    <t>beal 11 (2010)</t>
  </si>
  <si>
    <t>ferrybridge multifuel</t>
  </si>
  <si>
    <t>wellbeck generation</t>
  </si>
  <si>
    <t>wheldale generation (2102)</t>
  </si>
  <si>
    <t>agfa 33 (2001)</t>
  </si>
  <si>
    <t>audby lane 11 (2002)</t>
  </si>
  <si>
    <t>barwick 11 (2007)</t>
  </si>
  <si>
    <t>carr lane 11 (2019)</t>
  </si>
  <si>
    <t>commonside lane 11 (2023)</t>
  </si>
  <si>
    <t>dunkeswick 11 (2028)</t>
  </si>
  <si>
    <t>fenton lane 11 (2033)</t>
  </si>
  <si>
    <t>hambleton junction</t>
  </si>
  <si>
    <t>leeds road collingham 11 (2051)</t>
  </si>
  <si>
    <t>ninelands lane 11 (2053)</t>
  </si>
  <si>
    <t>normanton 11 (2056)</t>
  </si>
  <si>
    <t>oakwood lane 11 (2059)</t>
  </si>
  <si>
    <t>pollington 11 (2085)</t>
  </si>
  <si>
    <t>premier way north 1</t>
  </si>
  <si>
    <t>premier way north 2</t>
  </si>
  <si>
    <t>prince of wales 11 (2063)</t>
  </si>
  <si>
    <t>roman avenue 11 (2066)</t>
  </si>
  <si>
    <t>seacroft 11 (2070)</t>
  </si>
  <si>
    <t>sharlston 11 (2073)</t>
  </si>
  <si>
    <t>sherburn 11 (2076)</t>
  </si>
  <si>
    <t>sledmere garth 11 (2079)</t>
  </si>
  <si>
    <t>smith street 11 (2082)</t>
  </si>
  <si>
    <t>tadcaster 11 (2089)</t>
  </si>
  <si>
    <t>warren lane 11</t>
  </si>
  <si>
    <t>weeland road 11 (2095)</t>
  </si>
  <si>
    <t>wellington street 11 (2098)</t>
  </si>
  <si>
    <t>Kings Road_Phase 1</t>
  </si>
  <si>
    <t>Grimsby West</t>
  </si>
  <si>
    <t>PortImm-Gas</t>
  </si>
  <si>
    <t>Queens Road_Phase 2</t>
  </si>
  <si>
    <t>bishopsthorpe33</t>
  </si>
  <si>
    <t>immland33 (2071)</t>
  </si>
  <si>
    <t>lind33</t>
  </si>
  <si>
    <t>low farm bradley</t>
  </si>
  <si>
    <t>mauxhall farm</t>
  </si>
  <si>
    <t>tiox33 (2060)</t>
  </si>
  <si>
    <t>trondheim way bess</t>
  </si>
  <si>
    <t>bart11 (2001)</t>
  </si>
  <si>
    <t>btp11b (2003)</t>
  </si>
  <si>
    <t>clot11 (2006)</t>
  </si>
  <si>
    <t>conv11 (2008)</t>
  </si>
  <si>
    <t>cony11 (2011)</t>
  </si>
  <si>
    <t>doug11 (2014)</t>
  </si>
  <si>
    <t>east11 (2017)</t>
  </si>
  <si>
    <t>grimd6 (2024)</t>
  </si>
  <si>
    <t>grtc11 (2021)</t>
  </si>
  <si>
    <t>humb11 (2030)</t>
  </si>
  <si>
    <t>lind33 (2041)</t>
  </si>
  <si>
    <t>mars11 (2043)</t>
  </si>
  <si>
    <t>mil33 (2047)</t>
  </si>
  <si>
    <t>quer11 (2054)</t>
  </si>
  <si>
    <t>scar11 (2057)</t>
  </si>
  <si>
    <t>wesc11 (2062)</t>
  </si>
  <si>
    <t>yarb11 (2066)</t>
  </si>
  <si>
    <t>baslow road (1001)</t>
  </si>
  <si>
    <t>Jordonthorpe</t>
  </si>
  <si>
    <t>callywhite lane 11 (1017)</t>
  </si>
  <si>
    <t>dronfield (1004)</t>
  </si>
  <si>
    <t>greenhill (1007)</t>
  </si>
  <si>
    <t>millhouses (1010)</t>
  </si>
  <si>
    <t>woodseats (1013)</t>
  </si>
  <si>
    <t>Brigg biomass</t>
  </si>
  <si>
    <t>Keadby</t>
  </si>
  <si>
    <t>Gayton</t>
  </si>
  <si>
    <t>Laceby Solar</t>
  </si>
  <si>
    <t>Ravensthorpe</t>
  </si>
  <si>
    <t>Scun STOR</t>
  </si>
  <si>
    <t>bagmoor wind farm (3129)</t>
  </si>
  <si>
    <t>fen farm wind farm (3127)</t>
  </si>
  <si>
    <t>fibrogen (3038)</t>
  </si>
  <si>
    <t>grange wf</t>
  </si>
  <si>
    <t>roxby (3084)</t>
  </si>
  <si>
    <t>scawby brook_148</t>
  </si>
  <si>
    <t>scawby brook_177</t>
  </si>
  <si>
    <t>scawby brook_183</t>
  </si>
  <si>
    <t>sweeting thorns pv</t>
  </si>
  <si>
    <t>belmont covert (3002)</t>
  </si>
  <si>
    <t>billet lane (3004)</t>
  </si>
  <si>
    <t>binbrook (3007)</t>
  </si>
  <si>
    <t>boc scunthorpe (3014)</t>
  </si>
  <si>
    <t>bottesford (3015)</t>
  </si>
  <si>
    <t>bridges road (3018)</t>
  </si>
  <si>
    <t>broughton (3022)</t>
  </si>
  <si>
    <t>caistor (3029)</t>
  </si>
  <si>
    <t>corringham road (3034)</t>
  </si>
  <si>
    <t>epworth (3035)</t>
  </si>
  <si>
    <t>firth brown (3039)</t>
  </si>
  <si>
    <t>flixborough (3042)</t>
  </si>
  <si>
    <t>foxhills (3046)</t>
  </si>
  <si>
    <t>grainthorpe (3049)</t>
  </si>
  <si>
    <t>harpswell (3051)</t>
  </si>
  <si>
    <t>haxey (3053)</t>
  </si>
  <si>
    <t>hibaldstow (3055)</t>
  </si>
  <si>
    <t>keddington road (3060)</t>
  </si>
  <si>
    <t>lea road (3067)</t>
  </si>
  <si>
    <t>louth (3070)</t>
  </si>
  <si>
    <t>normanby (3074)</t>
  </si>
  <si>
    <t>north thoresby (3076)</t>
  </si>
  <si>
    <t>pasture road south (3080)</t>
  </si>
  <si>
    <t>south ferriby (3098)</t>
  </si>
  <si>
    <t>south reston (3101)</t>
  </si>
  <si>
    <t>station road (3104)</t>
  </si>
  <si>
    <t>stow (3107)</t>
  </si>
  <si>
    <t>walesby (3109)</t>
  </si>
  <si>
    <t>wrawby (3114)</t>
  </si>
  <si>
    <t>keadby wf</t>
  </si>
  <si>
    <t>UoL</t>
  </si>
  <si>
    <t>Kirkstall</t>
  </si>
  <si>
    <t>abbey road (1001)</t>
  </si>
  <si>
    <t>beeston royds (1006)</t>
  </si>
  <si>
    <t>beeston royds t6/7 (1014)</t>
  </si>
  <si>
    <t>br kirkstall (1016)</t>
  </si>
  <si>
    <t>bramley (1017)</t>
  </si>
  <si>
    <t>burley street (1020)</t>
  </si>
  <si>
    <t>clarendon road (1023)</t>
  </si>
  <si>
    <t>farnley crescent (1026)</t>
  </si>
  <si>
    <t>fir tree lane (1029)</t>
  </si>
  <si>
    <t>gildersome bdfd road (1038)</t>
  </si>
  <si>
    <t>hedley chase (1041)</t>
  </si>
  <si>
    <t>iveson house (1044)</t>
  </si>
  <si>
    <t>middleton town street (1053)</t>
  </si>
  <si>
    <t>morley (1056)</t>
  </si>
  <si>
    <t>sulzers t1 (1063)</t>
  </si>
  <si>
    <t>tingley (1066)</t>
  </si>
  <si>
    <t>upper basinghall street (1071)</t>
  </si>
  <si>
    <t>west park (1075)</t>
  </si>
  <si>
    <t>whingate (1077)</t>
  </si>
  <si>
    <t>whitehall road 11kV (1080)</t>
  </si>
  <si>
    <t>blue boy street (2001)</t>
  </si>
  <si>
    <t>Neepsend</t>
  </si>
  <si>
    <t>claywheels lane (2004)</t>
  </si>
  <si>
    <t>crookesmoor road (2007)</t>
  </si>
  <si>
    <t>loxley road (2011)</t>
  </si>
  <si>
    <t>penistone road (2013)</t>
  </si>
  <si>
    <t>rawson spring road (2016)</t>
  </si>
  <si>
    <t>stannington road (2019)</t>
  </si>
  <si>
    <t>gleadless valley (3001)</t>
  </si>
  <si>
    <t>Norton Lees</t>
  </si>
  <si>
    <t>marmion road (3004)</t>
  </si>
  <si>
    <t>norfolk park (3007)</t>
  </si>
  <si>
    <t>saxon road (3011)</t>
  </si>
  <si>
    <t>snaithing park road (3014)</t>
  </si>
  <si>
    <t>Pitsmoor A forgemasters (4008)</t>
  </si>
  <si>
    <t>Pitsmoor</t>
  </si>
  <si>
    <t>barnsley road (4001)</t>
  </si>
  <si>
    <t>bellhouse road (4004)</t>
  </si>
  <si>
    <t>firth brown (4007)</t>
  </si>
  <si>
    <t>newhall road (4009)</t>
  </si>
  <si>
    <t>stanley street (4013)</t>
  </si>
  <si>
    <t>stevenson road (4016)</t>
  </si>
  <si>
    <t>Northern Gateway Biomass</t>
  </si>
  <si>
    <t>Saltend</t>
  </si>
  <si>
    <t>Staithes Road Gas Facility</t>
  </si>
  <si>
    <t>ellifoot lane (2005)</t>
  </si>
  <si>
    <t>ottringham road (2021)</t>
  </si>
  <si>
    <t>out newton windfarm (2024)</t>
  </si>
  <si>
    <t>roos wf dummy</t>
  </si>
  <si>
    <t>King George Dock 11kV</t>
  </si>
  <si>
    <t>aldbrough gas caverns (2001)</t>
  </si>
  <si>
    <t>easington (2002)</t>
  </si>
  <si>
    <t>hedon road (2011)</t>
  </si>
  <si>
    <t>hull east (2014)</t>
  </si>
  <si>
    <t>patrington road (2025)</t>
  </si>
  <si>
    <t>westcott street (2030)</t>
  </si>
  <si>
    <t>withernsea (2033)</t>
  </si>
  <si>
    <t>yw hull road (2037)</t>
  </si>
  <si>
    <t>arundel street (5001)</t>
  </si>
  <si>
    <t>Sheffield City</t>
  </si>
  <si>
    <t>brinsworth strip mill</t>
  </si>
  <si>
    <t>ellin street (5004)</t>
  </si>
  <si>
    <t>fullerton road (6001)</t>
  </si>
  <si>
    <t>mansfield road (5009)</t>
  </si>
  <si>
    <t>park hill (5012)</t>
  </si>
  <si>
    <t>silver street (5016)</t>
  </si>
  <si>
    <t>victoria street (5019)</t>
  </si>
  <si>
    <t>Newmarket Approach Generation</t>
  </si>
  <si>
    <t>Skelton Grange</t>
  </si>
  <si>
    <t>emerald street (1038)</t>
  </si>
  <si>
    <t>skelton grange efw</t>
  </si>
  <si>
    <t>zeneca (1177)</t>
  </si>
  <si>
    <t>allerton hill t1 11kv (1002)</t>
  </si>
  <si>
    <t>allerton hill t2 11kv (1004)</t>
  </si>
  <si>
    <t>alverthorpe road (1005)</t>
  </si>
  <si>
    <t>armouries drive (1008)</t>
  </si>
  <si>
    <t>birkby (1011)</t>
  </si>
  <si>
    <t>brookfield street (1014)</t>
  </si>
  <si>
    <t>burmantofts (1017)</t>
  </si>
  <si>
    <t>burnleyville (1020)</t>
  </si>
  <si>
    <t>buslingthorpe green (1023)</t>
  </si>
  <si>
    <t>carlton hill (1026)</t>
  </si>
  <si>
    <t>clarence road (1029)</t>
  </si>
  <si>
    <t>dalton (1032)</t>
  </si>
  <si>
    <t>dudley hill (1035)</t>
  </si>
  <si>
    <t>folly hall (1040)</t>
  </si>
  <si>
    <t>hillcrest (1055)</t>
  </si>
  <si>
    <t>holbeck (1058)</t>
  </si>
  <si>
    <t>kenmore road (1061)</t>
  </si>
  <si>
    <t>knostrop  (1065)</t>
  </si>
  <si>
    <t>leasowe road (1068)</t>
  </si>
  <si>
    <t>leylands road (1079)</t>
  </si>
  <si>
    <t>liversedge (1082)</t>
  </si>
  <si>
    <t>low moor  (1085)</t>
  </si>
  <si>
    <t>milton place (1094)</t>
  </si>
  <si>
    <t>moor road (1097)</t>
  </si>
  <si>
    <t>nab lane</t>
  </si>
  <si>
    <t>odsal (1100)</t>
  </si>
  <si>
    <t>outwood (1103)</t>
  </si>
  <si>
    <t>pontefract lane t1/2 (1107)</t>
  </si>
  <si>
    <t>pontefract lane t3 (1109)</t>
  </si>
  <si>
    <t>rawdon (1111)</t>
  </si>
  <si>
    <t>rodley lane (1117)</t>
  </si>
  <si>
    <t>royds lane (1124)</t>
  </si>
  <si>
    <t>selby road (1130)</t>
  </si>
  <si>
    <t>springmill street (1137)</t>
  </si>
  <si>
    <t>st andrews road (1138)</t>
  </si>
  <si>
    <t>station lane 25kv (1139)</t>
  </si>
  <si>
    <t>stourton (1145)</t>
  </si>
  <si>
    <t>stourton 132/11kv (1147)</t>
  </si>
  <si>
    <t>sweet street</t>
  </si>
  <si>
    <t>swinnow moor (1150)</t>
  </si>
  <si>
    <t>thornbury (1153)</t>
  </si>
  <si>
    <t>tong street  (1156)</t>
  </si>
  <si>
    <t>varley street (1159)</t>
  </si>
  <si>
    <t>white lee (1165)</t>
  </si>
  <si>
    <t>whitehall road 2/3</t>
  </si>
  <si>
    <t>wibsey (1168)</t>
  </si>
  <si>
    <t>yew green road (1171)</t>
  </si>
  <si>
    <t>york road (1174)</t>
  </si>
  <si>
    <t>caxton way gas</t>
  </si>
  <si>
    <t>Thurcroft</t>
  </si>
  <si>
    <t>chesterfield road</t>
  </si>
  <si>
    <t>green lane generation</t>
  </si>
  <si>
    <t>harworth (1015)</t>
  </si>
  <si>
    <t>maltby (1020)</t>
  </si>
  <si>
    <t>penny hill wf dummy</t>
  </si>
  <si>
    <t>beighton (1001)</t>
  </si>
  <si>
    <t>costhorpe (1003)</t>
  </si>
  <si>
    <t>dinnington (1005)</t>
  </si>
  <si>
    <t>edlington (1007)</t>
  </si>
  <si>
    <t>hackenthorpe (1013)</t>
  </si>
  <si>
    <t>kiveton park (1018)</t>
  </si>
  <si>
    <t>mexborough 1&amp;2 (1022)</t>
  </si>
  <si>
    <t>mexborough 3 (1023)</t>
  </si>
  <si>
    <t>new orchard lane (1025)</t>
  </si>
  <si>
    <t>silverwood (1028)</t>
  </si>
  <si>
    <t>tickhill road (1031)</t>
  </si>
  <si>
    <t>BCB_10MW</t>
  </si>
  <si>
    <t>West Melton</t>
  </si>
  <si>
    <t>BCB_20MW</t>
  </si>
  <si>
    <t>Greenpark Energy Askern (1006)</t>
  </si>
  <si>
    <t>Greenpark Energy Brodsworth (1121)</t>
  </si>
  <si>
    <t>UK power reserve</t>
  </si>
  <si>
    <t>bcb donbat</t>
  </si>
  <si>
    <t>bcb vpower</t>
  </si>
  <si>
    <t>bernard road (1030)</t>
  </si>
  <si>
    <t>blackburn meadows biomass</t>
  </si>
  <si>
    <t>hampole wf</t>
  </si>
  <si>
    <t>hunningley bess</t>
  </si>
  <si>
    <t>oaks lane bess</t>
  </si>
  <si>
    <t>swangate bess</t>
  </si>
  <si>
    <t>trumfleet (1181)</t>
  </si>
  <si>
    <t>tween bridge wf</t>
  </si>
  <si>
    <t>water vole way generation</t>
  </si>
  <si>
    <t>Kilnhurst (1148)</t>
  </si>
  <si>
    <t>aldham (1001)</t>
  </si>
  <si>
    <t>armthorpe (1003)</t>
  </si>
  <si>
    <t>askern (1005)</t>
  </si>
  <si>
    <t>austerfield (1011)</t>
  </si>
  <si>
    <t>balby  (1013)</t>
  </si>
  <si>
    <t>barnburgh (1015)</t>
  </si>
  <si>
    <t>barnsley (1017)</t>
  </si>
  <si>
    <t>barugh (1020)</t>
  </si>
  <si>
    <t>belmont avenue (1024)</t>
  </si>
  <si>
    <t>bentley (1027)</t>
  </si>
  <si>
    <t>blackburn meadows (1031)</t>
  </si>
  <si>
    <t>boc brinsworth (1038)</t>
  </si>
  <si>
    <t>brodsworth (1041)</t>
  </si>
  <si>
    <t>bsc shepcote lane (1043)</t>
  </si>
  <si>
    <t>burton road (1046)</t>
  </si>
  <si>
    <t>darnall (1052)</t>
  </si>
  <si>
    <t>dearne road (1055)</t>
  </si>
  <si>
    <t>denby dale road (1057)</t>
  </si>
  <si>
    <t>doncaster central 25kv (1063)</t>
  </si>
  <si>
    <t>durkar low lane (1067)</t>
  </si>
  <si>
    <t>ecclesfield (1070)</t>
  </si>
  <si>
    <t>elmhirst lane 1  (1072)</t>
  </si>
  <si>
    <t>elmhirst lane 2 (1073)</t>
  </si>
  <si>
    <t>elsecar (1076)</t>
  </si>
  <si>
    <t>fish dam lane (1078)</t>
  </si>
  <si>
    <t>greyfriars road (1092)</t>
  </si>
  <si>
    <t>greyfriars road t3&amp;t4 11 (1213)</t>
  </si>
  <si>
    <t>hickleton (1095)</t>
  </si>
  <si>
    <t>hope (1097)</t>
  </si>
  <si>
    <t>hope cement (1098)</t>
  </si>
  <si>
    <t>houghton main (1101)</t>
  </si>
  <si>
    <t>ici fibres (1113)</t>
  </si>
  <si>
    <t>jarratt street (1115)</t>
  </si>
  <si>
    <t>kirk sandall  (1119)</t>
  </si>
  <si>
    <t>markham gates (1123)</t>
  </si>
  <si>
    <t>network rail mallard way</t>
  </si>
  <si>
    <t>orgreave (1125)</t>
  </si>
  <si>
    <t>park street (1128)</t>
  </si>
  <si>
    <t>penistone  (1132)</t>
  </si>
  <si>
    <t>rawmarsh road 1_2 (1135)</t>
  </si>
  <si>
    <t>rawmarsh road 3_4 (1136)</t>
  </si>
  <si>
    <t>revill lane (1143)</t>
  </si>
  <si>
    <t>rockware (1146)</t>
  </si>
  <si>
    <t>scissett (1150)</t>
  </si>
  <si>
    <t>shirland lane (1153)</t>
  </si>
  <si>
    <t>smithy green (1156)</t>
  </si>
  <si>
    <t>stainforth (1158)</t>
  </si>
  <si>
    <t>stairfoot (1161)</t>
  </si>
  <si>
    <t>stoke street (1166)</t>
  </si>
  <si>
    <t>tankersley park (1169)</t>
  </si>
  <si>
    <t>templeborough (1171)</t>
  </si>
  <si>
    <t>thorne (1174)</t>
  </si>
  <si>
    <t>tinsley wire (1178)</t>
  </si>
  <si>
    <t>ues stocksbridge fume (1184)</t>
  </si>
  <si>
    <t>wakefield monckton road 33 (1187)</t>
  </si>
  <si>
    <t>wath upon dearne</t>
  </si>
  <si>
    <t>west end lane (1192)</t>
  </si>
  <si>
    <t>west moor park (1196)</t>
  </si>
  <si>
    <t>wheatacre road (1198)</t>
  </si>
  <si>
    <t>wheatley park (1200)</t>
  </si>
  <si>
    <t>woodcock street (1202)</t>
  </si>
  <si>
    <t>woolley (1205)</t>
  </si>
  <si>
    <t>worsborough (1207)</t>
  </si>
  <si>
    <t>york street (1210)</t>
  </si>
  <si>
    <t>Templeborough Biomass</t>
  </si>
  <si>
    <t>Wincobank</t>
  </si>
  <si>
    <t>blackburn valley (7001)</t>
  </si>
  <si>
    <t>shepcote tinsley (7005)</t>
  </si>
  <si>
    <t>tinsley park road (7008)</t>
  </si>
  <si>
    <t>waverley (7011)</t>
  </si>
  <si>
    <t>Standard Settlement Configuration Id</t>
  </si>
  <si>
    <t>Standard Settlement Configuration Desc</t>
  </si>
  <si>
    <t>Common Decode</t>
  </si>
  <si>
    <t>Change implemented</t>
  </si>
  <si>
    <t>Date</t>
  </si>
  <si>
    <t>Comments</t>
  </si>
  <si>
    <t>10-hour OP</t>
  </si>
  <si>
    <t>A/R</t>
  </si>
  <si>
    <t>Notes updated</t>
  </si>
  <si>
    <t>Updated to reflect DCP 268 which delinks all tariffs from the TPR bands</t>
  </si>
  <si>
    <t>Code 1 &amp; 2 changed to A</t>
  </si>
  <si>
    <t>10-hour OP + w/e</t>
  </si>
  <si>
    <t>Code O changed to A/R</t>
  </si>
  <si>
    <t>10.5-hour OP</t>
  </si>
  <si>
    <t>Removed TPR</t>
  </si>
  <si>
    <t>Removed TPR lookup element as this no longer effects which rate to apply</t>
  </si>
  <si>
    <t>11 Hour OP</t>
  </si>
  <si>
    <t>11.5-hour OP</t>
  </si>
  <si>
    <t>11-hour OP</t>
  </si>
  <si>
    <t>8.5-hour OP</t>
  </si>
  <si>
    <t>9-hour OP</t>
  </si>
  <si>
    <t>11-hour OP + Summer</t>
  </si>
  <si>
    <t>11-hour OP + w/e</t>
  </si>
  <si>
    <t>11-hour OP + w/e &amp; Summer</t>
  </si>
  <si>
    <t>11-hour OP + weekends</t>
  </si>
  <si>
    <t>12-hour  OP + w/e &amp; Summer</t>
  </si>
  <si>
    <t>12-hour night</t>
  </si>
  <si>
    <t>A</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</si>
  <si>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</si>
  <si>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</si>
  <si>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</si>
  <si>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</si>
  <si>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</si>
  <si>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</si>
  <si>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</si>
  <si>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</si>
  <si>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</si>
  <si>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</si>
  <si>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</si>
  <si>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</si>
  <si>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</si>
  <si>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</si>
  <si>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</si>
  <si>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</si>
  <si>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</si>
  <si>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</si>
  <si>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</si>
  <si>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</si>
  <si>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</si>
  <si>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</si>
  <si>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</si>
  <si>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</si>
  <si>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</si>
  <si>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</si>
  <si>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</si>
  <si>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</si>
  <si>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</si>
  <si>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</si>
  <si>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</si>
  <si>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</si>
  <si>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</si>
  <si>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</si>
  <si>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</si>
  <si>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</si>
  <si>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</si>
  <si>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</si>
  <si>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</si>
  <si>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</si>
  <si>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</si>
  <si>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</si>
  <si>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</si>
  <si>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</si>
  <si>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</si>
  <si>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</si>
  <si>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</si>
  <si>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</si>
  <si>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</si>
  <si>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</si>
  <si>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</si>
  <si>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</si>
  <si>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</si>
  <si>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</si>
  <si>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</si>
  <si>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</si>
  <si>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</si>
  <si>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</si>
  <si>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</si>
  <si>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</si>
  <si>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</si>
  <si>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</si>
  <si>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</si>
  <si>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</si>
  <si>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</si>
  <si>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</si>
  <si>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</si>
  <si>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</si>
  <si>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</si>
  <si>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</si>
  <si>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</si>
  <si>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</si>
  <si>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</si>
  <si>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</si>
  <si>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</si>
  <si>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</si>
  <si>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</si>
  <si>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</si>
  <si>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</si>
  <si>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</si>
  <si>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</si>
  <si>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</si>
  <si>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</si>
  <si>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</si>
  <si>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</si>
  <si>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</si>
  <si>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</si>
  <si>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</si>
  <si>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</si>
  <si>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</si>
  <si>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</si>
  <si>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</si>
  <si>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</si>
  <si>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</si>
  <si>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</si>
  <si>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</si>
  <si>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</si>
  <si>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</si>
  <si>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</si>
  <si>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</si>
  <si>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</si>
  <si>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</si>
  <si>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</si>
  <si>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</si>
  <si>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</si>
  <si>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</si>
  <si>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</si>
  <si>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</si>
  <si>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</si>
  <si>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</si>
  <si>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</si>
  <si>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</si>
  <si>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</si>
  <si>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</si>
  <si>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</si>
  <si>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</si>
  <si>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</si>
  <si>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</si>
  <si>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</si>
  <si>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</si>
  <si>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</si>
  <si>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</si>
  <si>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</si>
  <si>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</si>
  <si>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</si>
  <si>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</si>
  <si>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</si>
  <si>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</si>
  <si>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</si>
  <si>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</si>
  <si>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</si>
  <si>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</si>
  <si>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</si>
  <si>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</si>
  <si>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</si>
  <si>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</si>
  <si>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</si>
  <si>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</si>
  <si>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</si>
  <si>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</si>
  <si>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G</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</si>
  <si>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</si>
  <si>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</si>
  <si>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</si>
  <si>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</si>
  <si>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</si>
  <si>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</si>
  <si>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</si>
  <si>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</si>
  <si>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</si>
  <si>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</si>
  <si>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</si>
  <si>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</si>
  <si>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</si>
  <si>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</si>
  <si>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</si>
  <si>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</si>
  <si>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</si>
  <si>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</si>
  <si>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</si>
  <si>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</si>
  <si>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</si>
  <si>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</si>
  <si>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</si>
  <si>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</si>
  <si>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</si>
  <si>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</si>
  <si>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</si>
  <si>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</si>
  <si>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</si>
  <si>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</si>
  <si>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</si>
  <si>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</si>
  <si>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</si>
  <si>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</si>
  <si>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</si>
  <si>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</si>
  <si>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</si>
  <si>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</si>
  <si>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</si>
  <si>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</si>
  <si>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</si>
  <si>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</si>
  <si>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</si>
  <si>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</si>
  <si>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</si>
  <si>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</si>
  <si>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</si>
  <si>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</si>
  <si>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</si>
  <si>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</si>
  <si>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</si>
  <si>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</si>
  <si>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</si>
  <si>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</si>
  <si>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</si>
  <si>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</si>
  <si>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</si>
  <si>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</si>
  <si>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</si>
  <si>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</si>
  <si>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</si>
  <si>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</si>
  <si>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</si>
  <si>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</si>
  <si>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</si>
  <si>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</si>
  <si>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</si>
  <si>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</si>
  <si>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</si>
  <si>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</si>
  <si>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</si>
  <si>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</si>
  <si>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</si>
  <si>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Voltage of Connection</t>
  </si>
  <si>
    <t>Band</t>
  </si>
  <si>
    <t>Units</t>
  </si>
  <si>
    <t>Lower Threshold*</t>
  </si>
  <si>
    <t>Upper Threshold*</t>
  </si>
  <si>
    <t>Residual Charge per MPAN (£)</t>
  </si>
  <si>
    <t>Domestic Aggregated</t>
  </si>
  <si>
    <t>Single band</t>
  </si>
  <si>
    <t>-</t>
  </si>
  <si>
    <t>Properties connected at LV, billing with no MIC</t>
  </si>
  <si>
    <t>kWh</t>
  </si>
  <si>
    <t>∞</t>
  </si>
  <si>
    <t>Properties connected at LV, billing with MIC</t>
  </si>
  <si>
    <t>kVA</t>
  </si>
  <si>
    <t>Properties connected at HV</t>
  </si>
  <si>
    <t>EHV Properties</t>
  </si>
  <si>
    <t>* All boundaries are inclusive of the upper threshold and exclusive of the lower threshold i.e. Lower &lt; x ≤ Upper.</t>
  </si>
  <si>
    <t>Boundary thresholds</t>
  </si>
  <si>
    <t>Residual Charge per Fixed Charge (p/day)</t>
  </si>
  <si>
    <t>0 to 3986</t>
  </si>
  <si>
    <t>3986 to 13677</t>
  </si>
  <si>
    <t>13677 to 27543</t>
  </si>
  <si>
    <t>27543 to ∞</t>
  </si>
  <si>
    <t>0 to 90</t>
  </si>
  <si>
    <t>90 to 150</t>
  </si>
  <si>
    <t>150 to 250</t>
  </si>
  <si>
    <t>250 to ∞</t>
  </si>
  <si>
    <t>0 to 500</t>
  </si>
  <si>
    <t>500 to 1100</t>
  </si>
  <si>
    <t>1100 to 2000</t>
  </si>
  <si>
    <t>2000 to ∞</t>
  </si>
  <si>
    <t>EDCM Band 1</t>
  </si>
  <si>
    <t>0 to 3500</t>
  </si>
  <si>
    <t>EDCM Band 2</t>
  </si>
  <si>
    <t>3500 to 11000</t>
  </si>
  <si>
    <t>EDCM Band 3</t>
  </si>
  <si>
    <t>11000 to 20000</t>
  </si>
  <si>
    <t>EDCM Band 4</t>
  </si>
  <si>
    <t>20000 to ∞</t>
  </si>
  <si>
    <t>Residual Charge per Fixed Charge** (p/day)</t>
  </si>
  <si>
    <t>Residual Charge per Unit rate 1** (p/kWh)</t>
  </si>
  <si>
    <t>Residual Charge per Unit rate 2** (p/kWh)</t>
  </si>
  <si>
    <t>Residual Charge per Unit rate 3** (p/kWh)</t>
  </si>
  <si>
    <t>**Residual charge element in London Power Networks CDCM model is negative and therefore the application of the residual reduces the calculated fixed charge. If the fixed charge reaches zero then the remaining reduction is applied to the unit rates.</t>
  </si>
  <si>
    <t>Residual Charge per MPAN (£) per year</t>
  </si>
  <si>
    <t>Residual Charge per MPAN (£/year)</t>
  </si>
  <si>
    <t>DUoS Tariff name</t>
  </si>
  <si>
    <t>TNUoS Site Charging Band</t>
  </si>
  <si>
    <t>Domestic</t>
  </si>
  <si>
    <t>n/a (Non-Final Demand Site)</t>
  </si>
  <si>
    <t>LV_NoMIC_1</t>
  </si>
  <si>
    <t>LV_NoMIC_2</t>
  </si>
  <si>
    <t>LV_NoMIC_3</t>
  </si>
  <si>
    <t>LV_NoMIC_4</t>
  </si>
  <si>
    <t>LV1</t>
  </si>
  <si>
    <t>LV2</t>
  </si>
  <si>
    <t>LV3</t>
  </si>
  <si>
    <t>LV4</t>
  </si>
  <si>
    <t>HV1</t>
  </si>
  <si>
    <t>HV2</t>
  </si>
  <si>
    <t>HV3</t>
  </si>
  <si>
    <t>HV4</t>
  </si>
  <si>
    <t>n/a (p/kWh charge)</t>
  </si>
  <si>
    <t>Designated EHV Site Specific No Residual</t>
  </si>
  <si>
    <t>Designated EHV Site Specific Band 1</t>
  </si>
  <si>
    <t>EHV1</t>
  </si>
  <si>
    <t>Designated EHV Site Specific Band 2</t>
  </si>
  <si>
    <t>EHV2</t>
  </si>
  <si>
    <t>Designated EHV Site Specific Band 3</t>
  </si>
  <si>
    <t>EHV3</t>
  </si>
  <si>
    <t>Designated EHV Site Specific Band 4</t>
  </si>
  <si>
    <t>EHV4</t>
  </si>
  <si>
    <t>Red unit charge
p/kWh</t>
  </si>
  <si>
    <t>Amber unit charge
p/kWh</t>
  </si>
  <si>
    <t>Fixed charge 
p/MPAN/day</t>
  </si>
  <si>
    <t>n/a</t>
  </si>
  <si>
    <t>LV and HV properties and Unmetered Supplies tariff calculator</t>
  </si>
  <si>
    <t>EHV property calculator</t>
  </si>
  <si>
    <t>Domestic Aggregated (related MPAN)</t>
  </si>
  <si>
    <t>Step 1, Choose your tariff using the drop down list in cell B10</t>
  </si>
  <si>
    <t>Step 1, Choose your tariff using the drop down list in cell L10</t>
  </si>
  <si>
    <t>Non-Domestic Aggregated</t>
  </si>
  <si>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</si>
  <si>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</si>
  <si>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Step 3, Enter a forecast of consumption if required in cells C14:I14</t>
  </si>
  <si>
    <t>Step 3, Enter a forecast of consumption if required in cells M14:T14</t>
  </si>
  <si>
    <t>LV Site Specific</t>
  </si>
  <si>
    <t>Capacity charge 
p/kVA/day</t>
  </si>
  <si>
    <t>Exceeded Capacity charge 
p/kVA/day</t>
  </si>
  <si>
    <t>LV Sub Site Specific</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</si>
  <si>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</si>
  <si>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</si>
  <si>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HV Site Specific</t>
  </si>
  <si>
    <t>Black unit charge
p/kWh</t>
  </si>
  <si>
    <t>Yellow unit charge
p/kWh</t>
  </si>
  <si>
    <t>Tariff components</t>
  </si>
  <si>
    <t>Number of days in consumption period
i.e. 365 if one year</t>
  </si>
  <si>
    <t>Maximum import or export capacity
kVA</t>
  </si>
  <si>
    <t>Average daily exceeded capacity
kVA</t>
  </si>
  <si>
    <t>Excess reactive units 
kVArh</t>
  </si>
  <si>
    <t>Import
super red
kWh</t>
  </si>
  <si>
    <t>Maximum import capacity
kVA</t>
  </si>
  <si>
    <t>Export
Super Red
kWh</t>
  </si>
  <si>
    <t>Maximum export capacity
kVA</t>
  </si>
  <si>
    <t>Enter current consumption details</t>
  </si>
  <si>
    <t>Enter forecast consumption details 
(if different)</t>
  </si>
  <si>
    <t>Charge components</t>
  </si>
  <si>
    <t>Unit 1
£</t>
  </si>
  <si>
    <t>Unit 2
£</t>
  </si>
  <si>
    <t>Unit 3
£</t>
  </si>
  <si>
    <t>Fixed charge
£</t>
  </si>
  <si>
    <t>Capacity charge
£</t>
  </si>
  <si>
    <t>Exceeded capacity charge
£</t>
  </si>
  <si>
    <t>Reactive power charge
£</t>
  </si>
  <si>
    <t>Import 
super red charge
£</t>
  </si>
  <si>
    <t>Import
fixed charge
£</t>
  </si>
  <si>
    <t>Import
capacity charge
£</t>
  </si>
  <si>
    <t>Import exceeded capacity charge
£</t>
  </si>
  <si>
    <t>Export super red charge
£</t>
  </si>
  <si>
    <t>Export fixed charge
£</t>
  </si>
  <si>
    <t>Export capacity charge
£</t>
  </si>
  <si>
    <t>Export exceeded capacity charge
£</t>
  </si>
  <si>
    <t>Current consumption period charges</t>
  </si>
  <si>
    <t>Forecast consumption period charges</t>
  </si>
  <si>
    <t>Total charge
£</t>
  </si>
  <si>
    <t>Import total charge
£</t>
  </si>
  <si>
    <t>Export total charge
£</t>
  </si>
  <si>
    <t>These charges are estimates based on tariff selected and consumption values entered.</t>
  </si>
  <si>
    <t>These charges are estimates based on site selected and consumption values entered.</t>
  </si>
  <si>
    <t>ampape_11_a</t>
  </si>
  <si>
    <t>A.M.PAPER</t>
  </si>
  <si>
    <t>ampape_11_b</t>
  </si>
  <si>
    <t>adswod_33_a</t>
  </si>
  <si>
    <t>ADSWOOD</t>
  </si>
  <si>
    <t>adswod_33_b</t>
  </si>
  <si>
    <t>adswod_33_gt1</t>
  </si>
  <si>
    <t>adswod_33_gt2</t>
  </si>
  <si>
    <t>agecro_33_a</t>
  </si>
  <si>
    <t>AGECROFT</t>
  </si>
  <si>
    <t>agecro_33_b</t>
  </si>
  <si>
    <t>agecro_33_c</t>
  </si>
  <si>
    <t>agecro_33_d</t>
  </si>
  <si>
    <t>agecom_33_a</t>
  </si>
  <si>
    <t>AGECROFT COMMERCE</t>
  </si>
  <si>
    <t>agecom_33_b</t>
  </si>
  <si>
    <t>agecom_33_c</t>
  </si>
  <si>
    <t>agecom_33_d</t>
  </si>
  <si>
    <t>agecom_33_e</t>
  </si>
  <si>
    <t>agecom_33_f</t>
  </si>
  <si>
    <t>agecrd_33_a</t>
  </si>
  <si>
    <t>AGECROFT RD GENERATION</t>
  </si>
  <si>
    <t>ainsco_11_a</t>
  </si>
  <si>
    <t>AINSCO</t>
  </si>
  <si>
    <t>ainsco_11_b</t>
  </si>
  <si>
    <t>aiprod_6.6_a</t>
  </si>
  <si>
    <t>AIPROD</t>
  </si>
  <si>
    <t>aiprod_6.6_b</t>
  </si>
  <si>
    <t>albist_6.6_a</t>
  </si>
  <si>
    <t>ALBION ST</t>
  </si>
  <si>
    <t>albist_6.6_b</t>
  </si>
  <si>
    <t>aldepd_11_a</t>
  </si>
  <si>
    <t>ALDEPD</t>
  </si>
  <si>
    <t>aldepd_11_b</t>
  </si>
  <si>
    <t>alderl_11_a</t>
  </si>
  <si>
    <t>ALDERLEY</t>
  </si>
  <si>
    <t>alderl_11_b</t>
  </si>
  <si>
    <t>alderl_33_a</t>
  </si>
  <si>
    <t>alderl_33_b</t>
  </si>
  <si>
    <t>alderp_33_a</t>
  </si>
  <si>
    <t>ALDERLEY PARK NO.1</t>
  </si>
  <si>
    <t>alderp_33_b</t>
  </si>
  <si>
    <t>ALDERLEY PARK NO.2</t>
  </si>
  <si>
    <t>aldon_33_a</t>
  </si>
  <si>
    <t>ALDON ROAD GENERATION</t>
  </si>
  <si>
    <t>alston_11_a</t>
  </si>
  <si>
    <t>ALSTON</t>
  </si>
  <si>
    <t>altrin_33_a</t>
  </si>
  <si>
    <t>ALTRINCHAM</t>
  </si>
  <si>
    <t>altrin_33_b</t>
  </si>
  <si>
    <t>ambles_11_a</t>
  </si>
  <si>
    <t>AMBLESIDE</t>
  </si>
  <si>
    <t>ambles_11_b</t>
  </si>
  <si>
    <t>ancnor_33_a</t>
  </si>
  <si>
    <t>ANCOATS NORTH</t>
  </si>
  <si>
    <t>ancnor_33_b</t>
  </si>
  <si>
    <t>ancnor_6.6_a</t>
  </si>
  <si>
    <t>ancnor_6.6_c</t>
  </si>
  <si>
    <t>ancnor_6.6_d</t>
  </si>
  <si>
    <t>annipi_11_a</t>
  </si>
  <si>
    <t>ANNIE PIT</t>
  </si>
  <si>
    <t>annipi_11_b</t>
  </si>
  <si>
    <t>ansdel_33_a</t>
  </si>
  <si>
    <t>ANSDELL</t>
  </si>
  <si>
    <t>ansdel_33_b</t>
  </si>
  <si>
    <t>ansdel_6.6_a</t>
  </si>
  <si>
    <t>ansdel_6.6_b</t>
  </si>
  <si>
    <t>ardwic_6.6_a</t>
  </si>
  <si>
    <t>ARDWICK</t>
  </si>
  <si>
    <t>ardwic_6.6_b</t>
  </si>
  <si>
    <t>armiwf_0.69_a</t>
  </si>
  <si>
    <t>ARMISTEAD WF</t>
  </si>
  <si>
    <t>arnsid_11_a</t>
  </si>
  <si>
    <t>ARNSIDE</t>
  </si>
  <si>
    <t>arnsid_11_b</t>
  </si>
  <si>
    <t>arnsid_33_a</t>
  </si>
  <si>
    <t>arnsid_33_b</t>
  </si>
  <si>
    <t>ashold_33_a</t>
  </si>
  <si>
    <t>ASHTON OLD RD GENERATION</t>
  </si>
  <si>
    <t>ashmer_33_a</t>
  </si>
  <si>
    <t>ASHTON ON MERSEY</t>
  </si>
  <si>
    <t>ashmer_33_b</t>
  </si>
  <si>
    <t>ashmer_6.6_a</t>
  </si>
  <si>
    <t>ashmer_6.6_b</t>
  </si>
  <si>
    <t>ashunl_33_a</t>
  </si>
  <si>
    <t>ASHTON UNDER LYNE</t>
  </si>
  <si>
    <t>ashunl_33_b</t>
  </si>
  <si>
    <t>ashunl_33_c</t>
  </si>
  <si>
    <t>ashunl_6.6_a</t>
  </si>
  <si>
    <t>ashunl_6.6_b</t>
  </si>
  <si>
    <t>ashunl_6.6_c</t>
  </si>
  <si>
    <t>ashtgo_6.6_a</t>
  </si>
  <si>
    <t>ASHTON-GOLBORNE</t>
  </si>
  <si>
    <t>ashtgo_6.6_b</t>
  </si>
  <si>
    <t>ashton_6.6_a</t>
  </si>
  <si>
    <t>ASHTON-RIBBLE</t>
  </si>
  <si>
    <t>ashwod_6.6_a</t>
  </si>
  <si>
    <t>ASHWOOD DALE</t>
  </si>
  <si>
    <t>ashwod_6.6_b</t>
  </si>
  <si>
    <t>askam_0.69_a</t>
  </si>
  <si>
    <t>ASKAM</t>
  </si>
  <si>
    <t>askam_11_a</t>
  </si>
  <si>
    <t>askam_11_b</t>
  </si>
  <si>
    <t>askam_33_a</t>
  </si>
  <si>
    <t>askcas_11_a</t>
  </si>
  <si>
    <t>ASKERTON CASTLE</t>
  </si>
  <si>
    <t>aspatr_11_a</t>
  </si>
  <si>
    <t>ASPATRIA</t>
  </si>
  <si>
    <t>aspatr_11_b</t>
  </si>
  <si>
    <t>aspatr_33_a</t>
  </si>
  <si>
    <t>aspatr_33_b</t>
  </si>
  <si>
    <t>alderp_11_a</t>
  </si>
  <si>
    <t>ASTRA ZENECA ALDERLEY PARK</t>
  </si>
  <si>
    <t>alderp_11_b</t>
  </si>
  <si>
    <t>astraz_11_gt</t>
  </si>
  <si>
    <t>ASTRA ZENECA MACCLESFIELD</t>
  </si>
  <si>
    <t>astraz_11_st</t>
  </si>
  <si>
    <t>astraz_33_a</t>
  </si>
  <si>
    <t>ASTRA ZENECA NO.1</t>
  </si>
  <si>
    <t>astraz_33_b</t>
  </si>
  <si>
    <t>ASTRA ZENECA NO.2</t>
  </si>
  <si>
    <t>astraz_33_t1</t>
  </si>
  <si>
    <t>astraz_33_t2</t>
  </si>
  <si>
    <t>athert_33_a</t>
  </si>
  <si>
    <t>ATHERTON</t>
  </si>
  <si>
    <t>athert_33_b</t>
  </si>
  <si>
    <t>athetc_11_a</t>
  </si>
  <si>
    <t>ATHERTON TOWN CENTRE</t>
  </si>
  <si>
    <t>athetc_11_b</t>
  </si>
  <si>
    <t>athlst_6.6_a</t>
  </si>
  <si>
    <t>ATHLETIC ST</t>
  </si>
  <si>
    <t>athlst_6.6_b</t>
  </si>
  <si>
    <t>athlst_33_a</t>
  </si>
  <si>
    <t>ATHLETIC STREET</t>
  </si>
  <si>
    <t>athlst_33_b</t>
  </si>
  <si>
    <t>avenha_33_a</t>
  </si>
  <si>
    <t>AVENHAM</t>
  </si>
  <si>
    <t>avenha_33_b</t>
  </si>
  <si>
    <t>avenha_6.6_a</t>
  </si>
  <si>
    <t>avenha_6.6_b</t>
  </si>
  <si>
    <t>baesam_6.6_a</t>
  </si>
  <si>
    <t>BAESAM</t>
  </si>
  <si>
    <t>baesam_6.6_b</t>
  </si>
  <si>
    <t>baewar_6.6_a</t>
  </si>
  <si>
    <t>BAEWAR</t>
  </si>
  <si>
    <t>baewar_6.6_b</t>
  </si>
  <si>
    <t>baguly_11_a</t>
  </si>
  <si>
    <t>BAGULEY</t>
  </si>
  <si>
    <t>baguly_11_b</t>
  </si>
  <si>
    <t>baguly_33_a</t>
  </si>
  <si>
    <t>baguly_33_b</t>
  </si>
  <si>
    <t>bambri_11_a</t>
  </si>
  <si>
    <t>BAMBER BRIDGE</t>
  </si>
  <si>
    <t>bambri_11_b</t>
  </si>
  <si>
    <t>bancro_11_a</t>
  </si>
  <si>
    <t>BANCROFT RD GEN</t>
  </si>
  <si>
    <t>bancro_33_a</t>
  </si>
  <si>
    <t>barbar_6.6_a</t>
  </si>
  <si>
    <t>BARBARA ST</t>
  </si>
  <si>
    <t>barbar_6.6_b</t>
  </si>
  <si>
    <t>baroff_132_gt1</t>
  </si>
  <si>
    <t>BAROFF</t>
  </si>
  <si>
    <t>barrow_11_a</t>
  </si>
  <si>
    <t>BARROW</t>
  </si>
  <si>
    <t>barrow_11_b</t>
  </si>
  <si>
    <t>barrow_33_a</t>
  </si>
  <si>
    <t>barrow_33_b</t>
  </si>
  <si>
    <t>baroff_1_gt1</t>
  </si>
  <si>
    <t>BARROW OFFSHORE WF</t>
  </si>
  <si>
    <t>barton_33_a</t>
  </si>
  <si>
    <t>BARTON</t>
  </si>
  <si>
    <t>barton_33_b</t>
  </si>
  <si>
    <t>barton_33_c</t>
  </si>
  <si>
    <t>bardrd_6.6_a</t>
  </si>
  <si>
    <t>BARTON DOCK RD</t>
  </si>
  <si>
    <t>bardrd_6.6_b</t>
  </si>
  <si>
    <t>bbc_6.6_ma1</t>
  </si>
  <si>
    <t>BBC</t>
  </si>
  <si>
    <t>bbc_6.6_mb1</t>
  </si>
  <si>
    <t>beckbu_33_a</t>
  </si>
  <si>
    <t>BECKBU</t>
  </si>
  <si>
    <t>becker_11_a</t>
  </si>
  <si>
    <t>BECKERMET(BNFL)</t>
  </si>
  <si>
    <t>bedford_11_a</t>
  </si>
  <si>
    <t>BEDFORD</t>
  </si>
  <si>
    <t>bedford_11_b</t>
  </si>
  <si>
    <t>belfie_33_a</t>
  </si>
  <si>
    <t>BELFIELD</t>
  </si>
  <si>
    <t>belfie_33_b</t>
  </si>
  <si>
    <t>belgra_6.6_a</t>
  </si>
  <si>
    <t>BELGRAVE</t>
  </si>
  <si>
    <t>belgra_6.6_b</t>
  </si>
  <si>
    <t>benchi_11_a</t>
  </si>
  <si>
    <t>BENCHILL</t>
  </si>
  <si>
    <t>bentha_11_a</t>
  </si>
  <si>
    <t>BENTHAM</t>
  </si>
  <si>
    <t>bentha_33_a</t>
  </si>
  <si>
    <t>bgcwst_11_a</t>
  </si>
  <si>
    <t>BGC WESTFIELD POINT</t>
  </si>
  <si>
    <t>bgcwst_11_b</t>
  </si>
  <si>
    <t>bilsbo_33_a</t>
  </si>
  <si>
    <t>BILSBO</t>
  </si>
  <si>
    <t>bispha_132_gt1</t>
  </si>
  <si>
    <t>BISPHAM</t>
  </si>
  <si>
    <t>bispha_132_gt2</t>
  </si>
  <si>
    <t>bispha_22_a</t>
  </si>
  <si>
    <t>bispha_22_b</t>
  </si>
  <si>
    <t>bispha_33_a</t>
  </si>
  <si>
    <t>bispha_33_b</t>
  </si>
  <si>
    <t>bispha_6.6_a</t>
  </si>
  <si>
    <t>bispha_6.6_b</t>
  </si>
  <si>
    <t>bispha_90_a</t>
  </si>
  <si>
    <t>blabul_6.6_a</t>
  </si>
  <si>
    <t>BLACKBULL</t>
  </si>
  <si>
    <t>blabul_6.6_b</t>
  </si>
  <si>
    <t>blackb_132_gt1</t>
  </si>
  <si>
    <t>BLACKBURN</t>
  </si>
  <si>
    <t>blackb_132_gt2</t>
  </si>
  <si>
    <t>blackb_132_tee</t>
  </si>
  <si>
    <t>blackb_33_a</t>
  </si>
  <si>
    <t>blackb_33_b</t>
  </si>
  <si>
    <t>blackb_6.6_a</t>
  </si>
  <si>
    <t>blackb_6.6_b</t>
  </si>
  <si>
    <t>blrdcl_6.6_a</t>
  </si>
  <si>
    <t>BLACKBURN RD CLAYTON</t>
  </si>
  <si>
    <t>blrdcl_6.6_b</t>
  </si>
  <si>
    <t>blafri_6.6_a</t>
  </si>
  <si>
    <t>BLACKFRIARS</t>
  </si>
  <si>
    <t>blafri_6.6_b</t>
  </si>
  <si>
    <t>blafri_33_a</t>
  </si>
  <si>
    <t>BLACKFRIARS A</t>
  </si>
  <si>
    <t>blafri_33_b</t>
  </si>
  <si>
    <t>BLACKFRIARS B</t>
  </si>
  <si>
    <t>blackl_6.6_a</t>
  </si>
  <si>
    <t>BLACKLEY</t>
  </si>
  <si>
    <t>blackl_6.6_b</t>
  </si>
  <si>
    <t>blackp_33_a</t>
  </si>
  <si>
    <t>BLACKPOOL</t>
  </si>
  <si>
    <t>blackp_33_b</t>
  </si>
  <si>
    <t>blackp_6.6_a</t>
  </si>
  <si>
    <t>blackp_6.6_b</t>
  </si>
  <si>
    <t>bloost_33_a</t>
  </si>
  <si>
    <t>BLOOM STREET</t>
  </si>
  <si>
    <t>bloost_33_b</t>
  </si>
  <si>
    <t>felsid_11_a</t>
  </si>
  <si>
    <t>BNFL</t>
  </si>
  <si>
    <t>felsid_11_b</t>
  </si>
  <si>
    <t>felsid_11_c</t>
  </si>
  <si>
    <t>felsid_11_d</t>
  </si>
  <si>
    <t>bnflss11_11_a</t>
  </si>
  <si>
    <t>BNFLSS11</t>
  </si>
  <si>
    <t>bnflss9_11_a</t>
  </si>
  <si>
    <t>BNFLSS9</t>
  </si>
  <si>
    <t>bobybo_33_a</t>
  </si>
  <si>
    <t>BOBYBO</t>
  </si>
  <si>
    <t>bold_132_mb1</t>
  </si>
  <si>
    <t>BOLD</t>
  </si>
  <si>
    <t>bold_132_rb1</t>
  </si>
  <si>
    <t>boling_11_a</t>
  </si>
  <si>
    <t>BOLLINGTON</t>
  </si>
  <si>
    <t>boling_11_b</t>
  </si>
  <si>
    <t>boling_33_a</t>
  </si>
  <si>
    <t>boling_33_b</t>
  </si>
  <si>
    <t>bolton_132_gt1</t>
  </si>
  <si>
    <t>BOLTON</t>
  </si>
  <si>
    <t>bolton_132_gt3</t>
  </si>
  <si>
    <t>bolton_132_gt4</t>
  </si>
  <si>
    <t>bolton_33_a</t>
  </si>
  <si>
    <t>bolton_33_b</t>
  </si>
  <si>
    <t>bolton_33_c</t>
  </si>
  <si>
    <t>bolton_33_d</t>
  </si>
  <si>
    <t>bobybo_11_a</t>
  </si>
  <si>
    <t>BOLTON BY BOWLAND</t>
  </si>
  <si>
    <t>bolesa_11_a</t>
  </si>
  <si>
    <t>BOLTON LE SANDS</t>
  </si>
  <si>
    <t>bolesa_11_b</t>
  </si>
  <si>
    <t>bolwas_11_a</t>
  </si>
  <si>
    <t>BOLTON WASTE</t>
  </si>
  <si>
    <t>bolesa_33_a</t>
  </si>
  <si>
    <t>BOLTON-LE-SANDS</t>
  </si>
  <si>
    <t>bolesa_33_b</t>
  </si>
  <si>
    <t>bolwas_33_a</t>
  </si>
  <si>
    <t>BOLWAS</t>
  </si>
  <si>
    <t>botany_11_a</t>
  </si>
  <si>
    <t>BOTANY BAY</t>
  </si>
  <si>
    <t>botany_33_a</t>
  </si>
  <si>
    <t>bowlan_11_a</t>
  </si>
  <si>
    <t>BOW LANE</t>
  </si>
  <si>
    <t>bowlan_11_b</t>
  </si>
  <si>
    <t>bowate_11_b</t>
  </si>
  <si>
    <t>BOWATE</t>
  </si>
  <si>
    <t>bowate_11_a</t>
  </si>
  <si>
    <t>BOWATERS</t>
  </si>
  <si>
    <t>bowdon_11_a</t>
  </si>
  <si>
    <t>BOWDON</t>
  </si>
  <si>
    <t>bowdon_11_b</t>
  </si>
  <si>
    <t>bowdon_11_ner</t>
  </si>
  <si>
    <t>bradfo_6.6_a</t>
  </si>
  <si>
    <t>BRADFORD</t>
  </si>
  <si>
    <t>bradfo_6.6_c</t>
  </si>
  <si>
    <t>bradsh_33_a</t>
  </si>
  <si>
    <t>BRADSHAW 33KV SW HSE</t>
  </si>
  <si>
    <t>bradga_6.6_a</t>
  </si>
  <si>
    <t>BRADSHAWGATE</t>
  </si>
  <si>
    <t>bradga_6.6_b</t>
  </si>
  <si>
    <t>bramhl_11_a</t>
  </si>
  <si>
    <t>BRAMHALL</t>
  </si>
  <si>
    <t>bramhl_11_b</t>
  </si>
  <si>
    <t>bramhl_33_a</t>
  </si>
  <si>
    <t>bramhl_33_b</t>
  </si>
  <si>
    <t>bredbu_132_mb3</t>
  </si>
  <si>
    <t>BREDBURY</t>
  </si>
  <si>
    <t>bredbu_132_mb4</t>
  </si>
  <si>
    <t>bredbu_132_rb3</t>
  </si>
  <si>
    <t>bredbu_132_rb4</t>
  </si>
  <si>
    <t>briwat_6.6_a</t>
  </si>
  <si>
    <t>BRIDGEWATER</t>
  </si>
  <si>
    <t>briwat_6.6_b</t>
  </si>
  <si>
    <t>brinks_33_a</t>
  </si>
  <si>
    <t>BRINKSWAY</t>
  </si>
  <si>
    <t>brinks_33_b</t>
  </si>
  <si>
    <t>brinks_6.6_a</t>
  </si>
  <si>
    <t>brinks_6.6_b</t>
  </si>
  <si>
    <t>bristo_11_a</t>
  </si>
  <si>
    <t>BRISTOL AVENUE GEN</t>
  </si>
  <si>
    <t>britga_6.6_a</t>
  </si>
  <si>
    <t>BRITGA</t>
  </si>
  <si>
    <t>britga_6.6_b</t>
  </si>
  <si>
    <t>britgy_11_a</t>
  </si>
  <si>
    <t>BRITGY</t>
  </si>
  <si>
    <t>britgy_11_b</t>
  </si>
  <si>
    <t>broadg_11_a</t>
  </si>
  <si>
    <t>BROADGATE GEN</t>
  </si>
  <si>
    <t>broadg_33_a</t>
  </si>
  <si>
    <t>broadh_11_a</t>
  </si>
  <si>
    <t>BROADHEATH</t>
  </si>
  <si>
    <t>broadh_11_b</t>
  </si>
  <si>
    <t>broadw_33_a</t>
  </si>
  <si>
    <t>BROADWAY</t>
  </si>
  <si>
    <t>broadw_33_b</t>
  </si>
  <si>
    <t>broadw_6.6_a</t>
  </si>
  <si>
    <t>broadw_6.6_b</t>
  </si>
  <si>
    <t>bucksh_33_tee</t>
  </si>
  <si>
    <t>BUCKSH</t>
  </si>
  <si>
    <t>bucksh_11_a</t>
  </si>
  <si>
    <t>BUCKSHAW</t>
  </si>
  <si>
    <t>bucksh_11_b</t>
  </si>
  <si>
    <t>burnle_33_a</t>
  </si>
  <si>
    <t>BURNLEY</t>
  </si>
  <si>
    <t>burnle_33_b</t>
  </si>
  <si>
    <t>burnle_6.6_a</t>
  </si>
  <si>
    <t>burnle_6.6_b</t>
  </si>
  <si>
    <t>burcen_33_a</t>
  </si>
  <si>
    <t>BURNLEY CENTRE</t>
  </si>
  <si>
    <t>burcen_33_b</t>
  </si>
  <si>
    <t>burcen_6.6_a</t>
  </si>
  <si>
    <t>burcen_6.6_b</t>
  </si>
  <si>
    <t>burnor_6.6_a</t>
  </si>
  <si>
    <t>BURNLEY NORTH</t>
  </si>
  <si>
    <t>burrow_11_a</t>
  </si>
  <si>
    <t>BURROW BECK</t>
  </si>
  <si>
    <t>burrow_11_b</t>
  </si>
  <si>
    <t>bursco_11_ner</t>
  </si>
  <si>
    <t>BURSCO</t>
  </si>
  <si>
    <t>bursco_11_a</t>
  </si>
  <si>
    <t>BURSCOUGH BRIDGE</t>
  </si>
  <si>
    <t>bursco_11_b</t>
  </si>
  <si>
    <t>bursco_33_a</t>
  </si>
  <si>
    <t>bury_33_a</t>
  </si>
  <si>
    <t xml:space="preserve">BURY </t>
  </si>
  <si>
    <t>bury_33_b</t>
  </si>
  <si>
    <t>burpow_11_a</t>
  </si>
  <si>
    <t>BURY POWER</t>
  </si>
  <si>
    <t>butoct_33_a</t>
  </si>
  <si>
    <t>BURY TOWN CENTRE</t>
  </si>
  <si>
    <t>butoct_33_b</t>
  </si>
  <si>
    <t>butoct_6.6_a</t>
  </si>
  <si>
    <t>butoct_6.6_b</t>
  </si>
  <si>
    <t>bushel_6.6_b</t>
  </si>
  <si>
    <t>BUSHELL ST</t>
  </si>
  <si>
    <t>buxton_33_a</t>
  </si>
  <si>
    <t>BUXTON</t>
  </si>
  <si>
    <t>buxton_33_b</t>
  </si>
  <si>
    <t>calgar_3.3_a</t>
  </si>
  <si>
    <t>CALGAR</t>
  </si>
  <si>
    <t>calgar_3.3_b</t>
  </si>
  <si>
    <t>calgar_33_b</t>
  </si>
  <si>
    <t>calgar_33_c</t>
  </si>
  <si>
    <t>campst_11_a</t>
  </si>
  <si>
    <t>CAMPBELL ST</t>
  </si>
  <si>
    <t>campst_11_b</t>
  </si>
  <si>
    <t>cannst_6.6_a</t>
  </si>
  <si>
    <t>CANNON ST</t>
  </si>
  <si>
    <t>cannst_6.6_b</t>
  </si>
  <si>
    <t>cannst_6.6_c</t>
  </si>
  <si>
    <t>capont_11_a</t>
  </si>
  <si>
    <t>CAPONTREE</t>
  </si>
  <si>
    <t>capont_11_b</t>
  </si>
  <si>
    <t>capont_33_a</t>
  </si>
  <si>
    <t>capont_33_b</t>
  </si>
  <si>
    <t>carlet_11_a</t>
  </si>
  <si>
    <t>CARLETON</t>
  </si>
  <si>
    <t>carlis_33_a</t>
  </si>
  <si>
    <t>CARLISLE</t>
  </si>
  <si>
    <t>carlis_33_b</t>
  </si>
  <si>
    <t>carlis_33_c</t>
  </si>
  <si>
    <t>carlno_11_a</t>
  </si>
  <si>
    <t>CARLISLE NORTH</t>
  </si>
  <si>
    <t>carlno_11_b</t>
  </si>
  <si>
    <t>carrst_11_a</t>
  </si>
  <si>
    <t>CARR ST</t>
  </si>
  <si>
    <t>carrst_11_b</t>
  </si>
  <si>
    <t>carrin_132_mb3</t>
  </si>
  <si>
    <t>CARRINGTON</t>
  </si>
  <si>
    <t>carrin_132_mb4</t>
  </si>
  <si>
    <t>carrin_132_rb3</t>
  </si>
  <si>
    <t>carrin_132_rb4</t>
  </si>
  <si>
    <t>carrin_33_a</t>
  </si>
  <si>
    <t>carrin_33_b</t>
  </si>
  <si>
    <t>carsto_11_a</t>
  </si>
  <si>
    <t>CARRINGTON STOR</t>
  </si>
  <si>
    <t>carrln_33_t11</t>
  </si>
  <si>
    <t>CARRLN</t>
  </si>
  <si>
    <t>carrln_33_t12</t>
  </si>
  <si>
    <t>carrpm_10_a</t>
  </si>
  <si>
    <t>CARRPM</t>
  </si>
  <si>
    <t>carrpm_132_b</t>
  </si>
  <si>
    <t>carsto_33_a</t>
  </si>
  <si>
    <t>CARSTO</t>
  </si>
  <si>
    <t>cascem_33_a</t>
  </si>
  <si>
    <t>CASCEM</t>
  </si>
  <si>
    <t>cascem_33_b</t>
  </si>
  <si>
    <t>castle_132_a</t>
  </si>
  <si>
    <t>CASTLETON</t>
  </si>
  <si>
    <t>castle_132_b</t>
  </si>
  <si>
    <t>castle_33_a</t>
  </si>
  <si>
    <t>castle_33_b</t>
  </si>
  <si>
    <t>castle_6.6_a</t>
  </si>
  <si>
    <t>castle_6.6_b</t>
  </si>
  <si>
    <t>castlb_33_a</t>
  </si>
  <si>
    <t>CASTLETON BESS</t>
  </si>
  <si>
    <t>catonm_0.69_a</t>
  </si>
  <si>
    <t>CATON MOOR WF</t>
  </si>
  <si>
    <t>catonm_33_t11</t>
  </si>
  <si>
    <t>CATONM</t>
  </si>
  <si>
    <t>catter_25_a</t>
  </si>
  <si>
    <t>CATTER</t>
  </si>
  <si>
    <t>catter_25_b</t>
  </si>
  <si>
    <t>catter_6.6_a</t>
  </si>
  <si>
    <t>CATTERALL WATERWORKS</t>
  </si>
  <si>
    <t>cecils_6.6_a</t>
  </si>
  <si>
    <t>CECIL ST</t>
  </si>
  <si>
    <t>cecils_6.6_b</t>
  </si>
  <si>
    <t>cecils_33_a</t>
  </si>
  <si>
    <t>CECIL STREET</t>
  </si>
  <si>
    <t>cecils_33_b</t>
  </si>
  <si>
    <t>cenpar_11_a</t>
  </si>
  <si>
    <t>CENPAR</t>
  </si>
  <si>
    <t>cenpar_11_b</t>
  </si>
  <si>
    <t>cenman_6.6_a</t>
  </si>
  <si>
    <t>CENTRAL MANCHESTER</t>
  </si>
  <si>
    <t>cenman_6.6_b</t>
  </si>
  <si>
    <t>chadde_33_a</t>
  </si>
  <si>
    <t>CHADDERTON</t>
  </si>
  <si>
    <t>chadde_33_b</t>
  </si>
  <si>
    <t>chadde_6.6_a</t>
  </si>
  <si>
    <t>chadde_6.6_b</t>
  </si>
  <si>
    <t>chadde_6.6_c</t>
  </si>
  <si>
    <t>chadde_6.6_d</t>
  </si>
  <si>
    <t>chambe_6.6_a</t>
  </si>
  <si>
    <t>CHAMBERHALL</t>
  </si>
  <si>
    <t>chambe_6.6_b</t>
  </si>
  <si>
    <t>chapew_6.6_a</t>
  </si>
  <si>
    <t>CHAPEW</t>
  </si>
  <si>
    <t>chapew_6.6_b</t>
  </si>
  <si>
    <t>chasrd_6.6_a</t>
  </si>
  <si>
    <t>CHASSEN RD</t>
  </si>
  <si>
    <t>chasrd_6.6_b</t>
  </si>
  <si>
    <t>chatsw_11_a</t>
  </si>
  <si>
    <t>CHATSWORTH ST</t>
  </si>
  <si>
    <t>chatsw_11_b</t>
  </si>
  <si>
    <t>cheath_33_a</t>
  </si>
  <si>
    <t>CHEADLE HEATH</t>
  </si>
  <si>
    <t>cheath_33_b</t>
  </si>
  <si>
    <t>cheath_6.6_a</t>
  </si>
  <si>
    <t>cheath_6.6_b</t>
  </si>
  <si>
    <t>chulme_11_a</t>
  </si>
  <si>
    <t>CHEADLE HULME</t>
  </si>
  <si>
    <t>chulme_11_b</t>
  </si>
  <si>
    <t>chulme_11_ner</t>
  </si>
  <si>
    <t>chehil_6.6_a</t>
  </si>
  <si>
    <t>CHEETHAM HILL</t>
  </si>
  <si>
    <t>chehil_6.6_b</t>
  </si>
  <si>
    <t>chelfo_11_a</t>
  </si>
  <si>
    <t>CHELFORD</t>
  </si>
  <si>
    <t>chesrd_6.6_a</t>
  </si>
  <si>
    <t>CHESTER RD</t>
  </si>
  <si>
    <t>chesrd_6.6_b</t>
  </si>
  <si>
    <t>chesrd_6.6_c</t>
  </si>
  <si>
    <t>chesrd_33_a</t>
  </si>
  <si>
    <t>CHESTER ROAD</t>
  </si>
  <si>
    <t>chesrd_33_b</t>
  </si>
  <si>
    <t>chorls_11_a</t>
  </si>
  <si>
    <t>CHORLEY SOUTH</t>
  </si>
  <si>
    <t>chorls_11_b</t>
  </si>
  <si>
    <t>chorlt_33_a</t>
  </si>
  <si>
    <t>CHORLTON</t>
  </si>
  <si>
    <t>chorlt_33_b</t>
  </si>
  <si>
    <t>chorlt_6.6_a</t>
  </si>
  <si>
    <t>chrish_6.6_a</t>
  </si>
  <si>
    <t>CHRISH</t>
  </si>
  <si>
    <t>chrish_6.6_b</t>
  </si>
  <si>
    <t>chrish_6.6_c</t>
  </si>
  <si>
    <t>chrish_6.6_d</t>
  </si>
  <si>
    <t>church_33_a</t>
  </si>
  <si>
    <t>CHURCH</t>
  </si>
  <si>
    <t>church_33_b</t>
  </si>
  <si>
    <t>church_6.6_a</t>
  </si>
  <si>
    <t>circle_6.6_a</t>
  </si>
  <si>
    <t>CIRCLE SQUARE</t>
  </si>
  <si>
    <t>circle_6.6_b</t>
  </si>
  <si>
    <t>clarrd_6.6_a</t>
  </si>
  <si>
    <t>CLARENDON RD</t>
  </si>
  <si>
    <t>clarrd_6.6_b</t>
  </si>
  <si>
    <t>claugh_11_a</t>
  </si>
  <si>
    <t>CLAUGHTON</t>
  </si>
  <si>
    <t>claugh_33_a</t>
  </si>
  <si>
    <t>cleato_33_a</t>
  </si>
  <si>
    <t>CLEATOR BATTERY</t>
  </si>
  <si>
    <t>clevel_33_t11</t>
  </si>
  <si>
    <t>CLEVEL</t>
  </si>
  <si>
    <t>clevel_33_t12</t>
  </si>
  <si>
    <t>clevel_6.6_a</t>
  </si>
  <si>
    <t>CLEVELEYS</t>
  </si>
  <si>
    <t>clevel_6.6_b</t>
  </si>
  <si>
    <t>clifto_11_a</t>
  </si>
  <si>
    <t>CLIFTON JUNCTION</t>
  </si>
  <si>
    <t>clifto_33_a</t>
  </si>
  <si>
    <t>clijun_11_a</t>
  </si>
  <si>
    <t>clijun_11_b</t>
  </si>
  <si>
    <t>clifto_0.69_a</t>
  </si>
  <si>
    <t>CLIFTON MARSH LANDFILL</t>
  </si>
  <si>
    <t>clivig_132_gt1</t>
  </si>
  <si>
    <t>CLIVIGER</t>
  </si>
  <si>
    <t>clivig_0.69_a</t>
  </si>
  <si>
    <t>CLIVIGER/COAL CLOUGH WF</t>
  </si>
  <si>
    <t>clohil_6.6_a</t>
  </si>
  <si>
    <t>CLOVER HILL</t>
  </si>
  <si>
    <t>clohil_6.6_b</t>
  </si>
  <si>
    <t>coglan_6.6_a</t>
  </si>
  <si>
    <t>COG LANE</t>
  </si>
  <si>
    <t>coglan_6.6_b</t>
  </si>
  <si>
    <t>conist_11_a</t>
  </si>
  <si>
    <t>CONISTON</t>
  </si>
  <si>
    <t>copser_6.6_a</t>
  </si>
  <si>
    <t>COPSE RD</t>
  </si>
  <si>
    <t>copser_6.6_b</t>
  </si>
  <si>
    <t>coxgre_11_a</t>
  </si>
  <si>
    <t>COX GREEN</t>
  </si>
  <si>
    <t>coxgre_11_b</t>
  </si>
  <si>
    <t>crarow_6.6_b</t>
  </si>
  <si>
    <t>CRAGGS ROW - BUSHELL ST</t>
  </si>
  <si>
    <t>crookh_0.66</t>
  </si>
  <si>
    <t>CROOKH</t>
  </si>
  <si>
    <t>crookh_33_a</t>
  </si>
  <si>
    <t>crownl_11_a</t>
  </si>
  <si>
    <t>CROWN LANE</t>
  </si>
  <si>
    <t>crownl_11_b</t>
  </si>
  <si>
    <t>culc_11_a</t>
  </si>
  <si>
    <t>CULCHETH</t>
  </si>
  <si>
    <t>culc_11_b</t>
  </si>
  <si>
    <t>cutacr_11_a</t>
  </si>
  <si>
    <t>CUTACR</t>
  </si>
  <si>
    <t>cutacr_11_b</t>
  </si>
  <si>
    <t>cutacr_33_a</t>
  </si>
  <si>
    <t>CUTACRE</t>
  </si>
  <si>
    <t>cutacr_33_b</t>
  </si>
  <si>
    <t>dalton_11_a</t>
  </si>
  <si>
    <t>DALTON</t>
  </si>
  <si>
    <t>dalton_11_b</t>
  </si>
  <si>
    <t>davyhu_6.6_a</t>
  </si>
  <si>
    <t>DAVYHULME</t>
  </si>
  <si>
    <t>davyhu_6.6_b</t>
  </si>
  <si>
    <t>davyhu_6.6_c</t>
  </si>
  <si>
    <t>davyhu_6.6_d</t>
  </si>
  <si>
    <t>davyhu_6.6_f</t>
  </si>
  <si>
    <t>deansg_6.6_a</t>
  </si>
  <si>
    <t>DEANSGATE</t>
  </si>
  <si>
    <t>deansg_6.6_b</t>
  </si>
  <si>
    <t>dentea_33_a</t>
  </si>
  <si>
    <t>DENTEA</t>
  </si>
  <si>
    <t>dentea_6.6_a</t>
  </si>
  <si>
    <t>dentea_33_b</t>
  </si>
  <si>
    <t>DENTON EAST</t>
  </si>
  <si>
    <t>dentea_6.6_b</t>
  </si>
  <si>
    <t>dentwe_33_a</t>
  </si>
  <si>
    <t>DENTON WEST</t>
  </si>
  <si>
    <t>dentwe_33_b</t>
  </si>
  <si>
    <t>dentwe_6.6_a</t>
  </si>
  <si>
    <t>dentwe_6.6_b</t>
  </si>
  <si>
    <t>dickin_6.6_e</t>
  </si>
  <si>
    <t>DICKINSON ST</t>
  </si>
  <si>
    <t>dickin_6.6_f</t>
  </si>
  <si>
    <t>dickin_6.6_g</t>
  </si>
  <si>
    <t>didsby_33_a</t>
  </si>
  <si>
    <t>DIDSBURY</t>
  </si>
  <si>
    <t>didsby_33_b</t>
  </si>
  <si>
    <t>didsby_6.6_a</t>
  </si>
  <si>
    <t>didsby_6.6_b</t>
  </si>
  <si>
    <t>disley_11_a</t>
  </si>
  <si>
    <t>DISLEY</t>
  </si>
  <si>
    <t>distis_11_a</t>
  </si>
  <si>
    <t>DISTIS</t>
  </si>
  <si>
    <t>dodgrd_6.6_a</t>
  </si>
  <si>
    <t>DODGSON RD</t>
  </si>
  <si>
    <t>dodgrd_6.6_b</t>
  </si>
  <si>
    <t>dougst_6.6_a</t>
  </si>
  <si>
    <t>DOUGLAS ST</t>
  </si>
  <si>
    <t>dougst_6.6_b</t>
  </si>
  <si>
    <t>droyls_33_a</t>
  </si>
  <si>
    <t>DROYLSDEN</t>
  </si>
  <si>
    <t>droyls_33_b</t>
  </si>
  <si>
    <t>dreast_6.6_a</t>
  </si>
  <si>
    <t>DROYLSDEN EAST</t>
  </si>
  <si>
    <t>dreast_6.6_b</t>
  </si>
  <si>
    <t>dukinf_6.6_a</t>
  </si>
  <si>
    <t>DUKINFIELD</t>
  </si>
  <si>
    <t>dukinf_6.6_b</t>
  </si>
  <si>
    <t>dumlan_11_a</t>
  </si>
  <si>
    <t>DUMERS LANE</t>
  </si>
  <si>
    <t>dumlan_11_b</t>
  </si>
  <si>
    <t>dumlan_33_a</t>
  </si>
  <si>
    <t>dumlan_33_b</t>
  </si>
  <si>
    <t>dumpli_11_a</t>
  </si>
  <si>
    <t>DUMPLINGTON</t>
  </si>
  <si>
    <t>dumpli_11_c</t>
  </si>
  <si>
    <t>east1_33_a</t>
  </si>
  <si>
    <t>EAST1</t>
  </si>
  <si>
    <t>east2_33_a</t>
  </si>
  <si>
    <t>EAST2</t>
  </si>
  <si>
    <t>east3_33_a</t>
  </si>
  <si>
    <t>EAST3</t>
  </si>
  <si>
    <t>eastla_6.6_a</t>
  </si>
  <si>
    <t>EASTLANDS</t>
  </si>
  <si>
    <t>eastla_6.6_b</t>
  </si>
  <si>
    <t>easton_11_a</t>
  </si>
  <si>
    <t>EASTON</t>
  </si>
  <si>
    <t>edgely_25_a</t>
  </si>
  <si>
    <t>EDGELY</t>
  </si>
  <si>
    <t>egremo_11_a</t>
  </si>
  <si>
    <t>EGREMONT</t>
  </si>
  <si>
    <t>egremo_11_b</t>
  </si>
  <si>
    <t>egremo_33_a</t>
  </si>
  <si>
    <t>egremo_33_b</t>
  </si>
  <si>
    <t>elevat_11_a</t>
  </si>
  <si>
    <t>ELEVATOR RD GENERATION</t>
  </si>
  <si>
    <t>emblet_11_a</t>
  </si>
  <si>
    <t>EMBLETON</t>
  </si>
  <si>
    <t>emblet_11_b</t>
  </si>
  <si>
    <t>emblet_33_a</t>
  </si>
  <si>
    <t>emblet_33_b</t>
  </si>
  <si>
    <t>exchst_33_a</t>
  </si>
  <si>
    <t>EXCHANGE ST</t>
  </si>
  <si>
    <t>exchst_6.6_a</t>
  </si>
  <si>
    <t>exchst_6.6_b</t>
  </si>
  <si>
    <t>exchst_33_b</t>
  </si>
  <si>
    <t>EXCHANGE STREET T12</t>
  </si>
  <si>
    <t>eyam_33_dem</t>
  </si>
  <si>
    <t>EYAM</t>
  </si>
  <si>
    <t>failsw_33_a</t>
  </si>
  <si>
    <t>FAILSWORTH</t>
  </si>
  <si>
    <t>failsw_33_b</t>
  </si>
  <si>
    <t>failsw_6.6_a</t>
  </si>
  <si>
    <t>failsw_6.6_b</t>
  </si>
  <si>
    <t>fairln_132_a</t>
  </si>
  <si>
    <t>FAIRY LANE</t>
  </si>
  <si>
    <t>fairln_33_a</t>
  </si>
  <si>
    <t>fallow_33_a</t>
  </si>
  <si>
    <t>FALLOWFIELD</t>
  </si>
  <si>
    <t>fallow_33_b</t>
  </si>
  <si>
    <t>fallow_6.6_a</t>
  </si>
  <si>
    <t>fallow_6.6_b</t>
  </si>
  <si>
    <t>farnwo_11_a</t>
  </si>
  <si>
    <t>FARNWORTH</t>
  </si>
  <si>
    <t>farnwo_11_b</t>
  </si>
  <si>
    <t>federa_11_a</t>
  </si>
  <si>
    <t>FEDERA</t>
  </si>
  <si>
    <t>federa_11_b</t>
  </si>
  <si>
    <t>federa_11_c</t>
  </si>
  <si>
    <t>fenisc_33_t11</t>
  </si>
  <si>
    <t>FENISCOWLES</t>
  </si>
  <si>
    <t>fenisc_6.6_a</t>
  </si>
  <si>
    <t>ferodo_11_a</t>
  </si>
  <si>
    <t>FERODO</t>
  </si>
  <si>
    <t>ferodo_11_b</t>
  </si>
  <si>
    <t>flalan_11_a</t>
  </si>
  <si>
    <t>FLAT LANE</t>
  </si>
  <si>
    <t>flalan_33_a</t>
  </si>
  <si>
    <t>flalan_33_b</t>
  </si>
  <si>
    <t>flimby_33_a</t>
  </si>
  <si>
    <t>FLIMBY</t>
  </si>
  <si>
    <t>flimby_0.66_a</t>
  </si>
  <si>
    <t>FLIMBY WF</t>
  </si>
  <si>
    <t>frankl_6.6_a</t>
  </si>
  <si>
    <t>FRANKL</t>
  </si>
  <si>
    <t>freder_6.6_a</t>
  </si>
  <si>
    <t>FREDERICK RD</t>
  </si>
  <si>
    <t>freder_6.6_b</t>
  </si>
  <si>
    <t>freder_33_a</t>
  </si>
  <si>
    <t>FREDERICK ROAD</t>
  </si>
  <si>
    <t>freder_33_b</t>
  </si>
  <si>
    <t>freder_33_c</t>
  </si>
  <si>
    <t>fushil_11_a</t>
  </si>
  <si>
    <t>FUSE HILL</t>
  </si>
  <si>
    <t>fushil_11_b</t>
  </si>
  <si>
    <t>fushil_33_a</t>
  </si>
  <si>
    <t>FUSEHILL</t>
  </si>
  <si>
    <t>fushil_33_b</t>
  </si>
  <si>
    <t>gale_33_a</t>
  </si>
  <si>
    <t>GALE</t>
  </si>
  <si>
    <t>gale_33_b</t>
  </si>
  <si>
    <t>gale_6.6_a</t>
  </si>
  <si>
    <t>gale_6.6_b</t>
  </si>
  <si>
    <t>galeba_3.3_a</t>
  </si>
  <si>
    <t>galeba_3.3_b</t>
  </si>
  <si>
    <t>galeba_33_b</t>
  </si>
  <si>
    <t>galeba_33_c</t>
  </si>
  <si>
    <t>garsta_6.6_ner</t>
  </si>
  <si>
    <t>GARSTA</t>
  </si>
  <si>
    <t>garsta_6.6_a</t>
  </si>
  <si>
    <t>GARSTANG</t>
  </si>
  <si>
    <t>garsta_6.6_b</t>
  </si>
  <si>
    <t>gatewa_33_a</t>
  </si>
  <si>
    <t>GATEWAY CRESCENT BESS</t>
  </si>
  <si>
    <t>gatley_33_a</t>
  </si>
  <si>
    <t>GATLEY</t>
  </si>
  <si>
    <t>gatley_33_b</t>
  </si>
  <si>
    <t>gatley_6.6_b</t>
  </si>
  <si>
    <t>georgi_11_a</t>
  </si>
  <si>
    <t>GEORGI</t>
  </si>
  <si>
    <t>georgi_11_b</t>
  </si>
  <si>
    <t>georgi_11_c</t>
  </si>
  <si>
    <t>georgi_11_d</t>
  </si>
  <si>
    <t>georgi_11_e</t>
  </si>
  <si>
    <t>georgi_11_f</t>
  </si>
  <si>
    <t>gidlow_6.6_a</t>
  </si>
  <si>
    <t>GIDLOW</t>
  </si>
  <si>
    <t>gidlow_6.6_b</t>
  </si>
  <si>
    <t>gillsr_11_a</t>
  </si>
  <si>
    <t>GILLSROW</t>
  </si>
  <si>
    <t>glaxou_11_a</t>
  </si>
  <si>
    <t>GLAXO</t>
  </si>
  <si>
    <t>glaxou_11_b</t>
  </si>
  <si>
    <t>glaxoc_11_a</t>
  </si>
  <si>
    <t>GLAXOC</t>
  </si>
  <si>
    <t>glaxoc_11_b</t>
  </si>
  <si>
    <t>globe_33_a</t>
  </si>
  <si>
    <t>GLOBE</t>
  </si>
  <si>
    <t>globe_11_a</t>
  </si>
  <si>
    <t>GLOBE LANE STOR</t>
  </si>
  <si>
    <t>glosop_11_a</t>
  </si>
  <si>
    <t>GLOSSOP</t>
  </si>
  <si>
    <t>glosop_11_b</t>
  </si>
  <si>
    <t>golbor_11_a</t>
  </si>
  <si>
    <t>GOLBORNE</t>
  </si>
  <si>
    <t>golbor_11_b</t>
  </si>
  <si>
    <t>golbor_33_a</t>
  </si>
  <si>
    <t>golbor_33_b</t>
  </si>
  <si>
    <t>goose_0.4_a</t>
  </si>
  <si>
    <t>GOOSE HOUSE LANE GEN</t>
  </si>
  <si>
    <t>gooseh_33_a</t>
  </si>
  <si>
    <t>GOOSEH</t>
  </si>
  <si>
    <t>gooseh_33_b</t>
  </si>
  <si>
    <t>gowhol_11_a</t>
  </si>
  <si>
    <t>GOWHOLE</t>
  </si>
  <si>
    <t>gowhol_11_b</t>
  </si>
  <si>
    <t>granrd_6.6_a</t>
  </si>
  <si>
    <t>GRANE RD</t>
  </si>
  <si>
    <t>granrd_6.6_c</t>
  </si>
  <si>
    <t>granrd_33_a</t>
  </si>
  <si>
    <t>GRANE ROAD</t>
  </si>
  <si>
    <t>granrd_33_c</t>
  </si>
  <si>
    <t>grange_11_a</t>
  </si>
  <si>
    <t>GRANGE</t>
  </si>
  <si>
    <t>grange_11_b</t>
  </si>
  <si>
    <t>grange_33_a</t>
  </si>
  <si>
    <t>grange_33_b</t>
  </si>
  <si>
    <t>gtclif_0.69_a</t>
  </si>
  <si>
    <t>GREAT CLIFTON WF</t>
  </si>
  <si>
    <t>grehar_6.6_a</t>
  </si>
  <si>
    <t>GREAT HARWOOD</t>
  </si>
  <si>
    <t>grehar_6.6_b</t>
  </si>
  <si>
    <t>greenl_11_a</t>
  </si>
  <si>
    <t>GREEN LANE-ALTRINCHAM</t>
  </si>
  <si>
    <t>greenl_11_b</t>
  </si>
  <si>
    <t>grlane_11_a</t>
  </si>
  <si>
    <t>GREEN LANE-HAZEL GROVE</t>
  </si>
  <si>
    <t>grlane_11_b</t>
  </si>
  <si>
    <t>greens_6.6_a</t>
  </si>
  <si>
    <t>GREEN ST (T11)</t>
  </si>
  <si>
    <t>greens_6.6_b</t>
  </si>
  <si>
    <t>GREEN ST (T12+T13)</t>
  </si>
  <si>
    <t>greens_6.6_c</t>
  </si>
  <si>
    <t>greenf_11_a</t>
  </si>
  <si>
    <t>GREENFIELD</t>
  </si>
  <si>
    <t>greenf_11_b</t>
  </si>
  <si>
    <t>greenh_33_b</t>
  </si>
  <si>
    <t>GREENHILL</t>
  </si>
  <si>
    <t>greenh_33_c</t>
  </si>
  <si>
    <t>greenh_6.6_a</t>
  </si>
  <si>
    <t>greenh_6.6_b</t>
  </si>
  <si>
    <t>greenh_6.6_c</t>
  </si>
  <si>
    <t>griffi_33_a</t>
  </si>
  <si>
    <t>GRIFFIN</t>
  </si>
  <si>
    <t>griffi_33_b</t>
  </si>
  <si>
    <t>griffi_6.6_a</t>
  </si>
  <si>
    <t>griffi_6.6_b</t>
  </si>
  <si>
    <t>gtclif_33_a</t>
  </si>
  <si>
    <t>GTCLIF</t>
  </si>
  <si>
    <t>hadfld_11_a</t>
  </si>
  <si>
    <t>HADFIELD</t>
  </si>
  <si>
    <t>hadfld_11_b</t>
  </si>
  <si>
    <t>hadfld_33_a</t>
  </si>
  <si>
    <t>hadfld_33_b</t>
  </si>
  <si>
    <t>halbur_33_a</t>
  </si>
  <si>
    <t>HALBUR</t>
  </si>
  <si>
    <t>halbur_33_b</t>
  </si>
  <si>
    <t>halbur_0.69_a</t>
  </si>
  <si>
    <t>HALBURN WIND FARM</t>
  </si>
  <si>
    <t>hallcr_33_a</t>
  </si>
  <si>
    <t>HALL CROSS</t>
  </si>
  <si>
    <t>hallcr_33_b</t>
  </si>
  <si>
    <t>hallcr_6.6_a</t>
  </si>
  <si>
    <t>hallcr_6.6_b</t>
  </si>
  <si>
    <t>hamel_33_a</t>
  </si>
  <si>
    <t>HAMEL</t>
  </si>
  <si>
    <t>hamel_33_wf1</t>
  </si>
  <si>
    <t>hamel_33_wf2</t>
  </si>
  <si>
    <t>hamel_6.6_a</t>
  </si>
  <si>
    <t>hamel_0.69_a</t>
  </si>
  <si>
    <t>HAMELDON HILL WF 2</t>
  </si>
  <si>
    <t>hamel_0.69_b</t>
  </si>
  <si>
    <t>handfo_11_a</t>
  </si>
  <si>
    <t>HANDFORTH</t>
  </si>
  <si>
    <t>handfo_11_b</t>
  </si>
  <si>
    <t>handfo_33_a</t>
  </si>
  <si>
    <t>handfo_33_b</t>
  </si>
  <si>
    <t>hangin_11_a</t>
  </si>
  <si>
    <t>HANGING BRIDGE</t>
  </si>
  <si>
    <t>hangin_33_a</t>
  </si>
  <si>
    <t>hangin_33_b</t>
  </si>
  <si>
    <t>hareho_6.6_a</t>
  </si>
  <si>
    <t>HAREHOLME</t>
  </si>
  <si>
    <t>hareho_6.6_b</t>
  </si>
  <si>
    <t>harker_132_mb2</t>
  </si>
  <si>
    <t>HARKER</t>
  </si>
  <si>
    <t>harpur_33_a</t>
  </si>
  <si>
    <t>HARPURHEY</t>
  </si>
  <si>
    <t>harpur_33_b</t>
  </si>
  <si>
    <t>harpur_6.6_a</t>
  </si>
  <si>
    <t>harpur_6.6_b</t>
  </si>
  <si>
    <t>harwoo_11_a</t>
  </si>
  <si>
    <t>HARWOOD</t>
  </si>
  <si>
    <t>harwoo_11_b</t>
  </si>
  <si>
    <t>hatter_11_a</t>
  </si>
  <si>
    <t>HATTERSLEY</t>
  </si>
  <si>
    <t>hatter_11_b</t>
  </si>
  <si>
    <t>hatter_33_a</t>
  </si>
  <si>
    <t>hatter_33_b</t>
  </si>
  <si>
    <t>havert_11_a</t>
  </si>
  <si>
    <t>HAVERTHWAITE</t>
  </si>
  <si>
    <t>havert_11_b</t>
  </si>
  <si>
    <t>havert_33_a</t>
  </si>
  <si>
    <t>havert_33_b</t>
  </si>
  <si>
    <t>hawesw_3.3_a</t>
  </si>
  <si>
    <t>HAWESW</t>
  </si>
  <si>
    <t>hawesw_3.3_b</t>
  </si>
  <si>
    <t>hawesw_33_b</t>
  </si>
  <si>
    <t>hawesw_33_c</t>
  </si>
  <si>
    <t>hawesw_33_a</t>
  </si>
  <si>
    <t>HAWESWATER</t>
  </si>
  <si>
    <t>hawkgn_11_a</t>
  </si>
  <si>
    <t>HAWK GREEN</t>
  </si>
  <si>
    <t>hawkgn_11_b</t>
  </si>
  <si>
    <t>hawkgn_33_a</t>
  </si>
  <si>
    <t>hawkgn_33_b</t>
  </si>
  <si>
    <t>haydoc_11_a</t>
  </si>
  <si>
    <t>HAYDOCK</t>
  </si>
  <si>
    <t>haydoc_11_b</t>
  </si>
  <si>
    <t>haydoc_33_a</t>
  </si>
  <si>
    <t>haydoc_33_b</t>
  </si>
  <si>
    <t>hazelg_33_a</t>
  </si>
  <si>
    <t>HAZEL GROVE</t>
  </si>
  <si>
    <t>hazelg_33_b</t>
  </si>
  <si>
    <t>hda1_11_a</t>
  </si>
  <si>
    <t>HDA NO1</t>
  </si>
  <si>
    <t>hda1_11_b</t>
  </si>
  <si>
    <t>hda2_11_b</t>
  </si>
  <si>
    <t>HDA NO2</t>
  </si>
  <si>
    <t>heahil_33_a</t>
  </si>
  <si>
    <t>HEADY HILL</t>
  </si>
  <si>
    <t>heahil_33_b</t>
  </si>
  <si>
    <t>heahil_6.6_a</t>
  </si>
  <si>
    <t>heahil_6.6_b</t>
  </si>
  <si>
    <t>heabri_33_a</t>
  </si>
  <si>
    <t>HEAP BRIDGE</t>
  </si>
  <si>
    <t>heabri_33_b</t>
  </si>
  <si>
    <t>heabri_6.6_a</t>
  </si>
  <si>
    <t>heabri_6.6_b</t>
  </si>
  <si>
    <t>heasan_33_a</t>
  </si>
  <si>
    <t>HEASANDFORD</t>
  </si>
  <si>
    <t>heasan_33_b</t>
  </si>
  <si>
    <t>heasan_6.6_a</t>
  </si>
  <si>
    <t>heasan_6.6_b</t>
  </si>
  <si>
    <t>heatmo_33_a</t>
  </si>
  <si>
    <t>HEATON MOOR</t>
  </si>
  <si>
    <t>heatmo_33_b</t>
  </si>
  <si>
    <t>heatmo_6.6_a</t>
  </si>
  <si>
    <t>heatmo_6.6_b</t>
  </si>
  <si>
    <t>heatno_33_a</t>
  </si>
  <si>
    <t>HEATON NORRIS</t>
  </si>
  <si>
    <t>heatno_33_b</t>
  </si>
  <si>
    <t>heatno_6.6_a</t>
  </si>
  <si>
    <t>heatno_6.6_b</t>
  </si>
  <si>
    <t>hellr_33_a</t>
  </si>
  <si>
    <t>HELLR</t>
  </si>
  <si>
    <t>hellr_0.4_a</t>
  </si>
  <si>
    <t>HELLRIGG WF</t>
  </si>
  <si>
    <t>helbri_11_a</t>
  </si>
  <si>
    <t>HELWITH BRIDGE</t>
  </si>
  <si>
    <t>helbri_33_a</t>
  </si>
  <si>
    <t>hensin_11_a</t>
  </si>
  <si>
    <t>HENSINGHAM</t>
  </si>
  <si>
    <t>hensin_11_b</t>
  </si>
  <si>
    <t>hensin_33_a</t>
  </si>
  <si>
    <t>hensin_33_b</t>
  </si>
  <si>
    <t>heyrod_33_a</t>
  </si>
  <si>
    <t>HEYROD</t>
  </si>
  <si>
    <t>heyrod_33_b</t>
  </si>
  <si>
    <t>heyrod_33_c</t>
  </si>
  <si>
    <t>heyrod_6.6_a</t>
  </si>
  <si>
    <t>heyrod_6.6_b</t>
  </si>
  <si>
    <t>hey-290</t>
  </si>
  <si>
    <t>HEYSHAM</t>
  </si>
  <si>
    <t>heysha_132_mb1a</t>
  </si>
  <si>
    <t>HEYSHAM 132KV</t>
  </si>
  <si>
    <t>heysha_132_mb1b</t>
  </si>
  <si>
    <t>heysha_132_mb2a</t>
  </si>
  <si>
    <t>heysha_132_mb2b</t>
  </si>
  <si>
    <t>heysid_6.6_a</t>
  </si>
  <si>
    <t>HEYSIDE</t>
  </si>
  <si>
    <t>heysid_6.6_b</t>
  </si>
  <si>
    <t>heywoo_6.6_a</t>
  </si>
  <si>
    <t>HEYWOOD</t>
  </si>
  <si>
    <t>heywoo_6.6_b</t>
  </si>
  <si>
    <t>highmi_6.6_a</t>
  </si>
  <si>
    <t>HIGHER MILL</t>
  </si>
  <si>
    <t>highmi_6.6_b</t>
  </si>
  <si>
    <t>hrwalt_11_a</t>
  </si>
  <si>
    <t>HIGHER WALTON</t>
  </si>
  <si>
    <t>hrwalt_11_b</t>
  </si>
  <si>
    <t>hrwalt_33_a</t>
  </si>
  <si>
    <t>hrwalt_33_b</t>
  </si>
  <si>
    <t>hiltop_11_a</t>
  </si>
  <si>
    <t>HILL TOP</t>
  </si>
  <si>
    <t>hiltop_11_b</t>
  </si>
  <si>
    <t>hiltop_11_c</t>
  </si>
  <si>
    <t>hiltop_33_a</t>
  </si>
  <si>
    <t>hiltop_33_b</t>
  </si>
  <si>
    <t>hillho_11_a</t>
  </si>
  <si>
    <t>HILLHOUSE GENERATION</t>
  </si>
  <si>
    <t>hillho_33_a</t>
  </si>
  <si>
    <t>hindlb_33_dem</t>
  </si>
  <si>
    <t>HINDLB</t>
  </si>
  <si>
    <t>hindly_11_a</t>
  </si>
  <si>
    <t>HINDLEY GREEN</t>
  </si>
  <si>
    <t>hindly_11_b</t>
  </si>
  <si>
    <t>hindly_11_c</t>
  </si>
  <si>
    <t>hindly_33_a</t>
  </si>
  <si>
    <t>hindly_33_b</t>
  </si>
  <si>
    <t>hindla_33_dem</t>
  </si>
  <si>
    <t>HINDLOW</t>
  </si>
  <si>
    <t>hollin_33_a</t>
  </si>
  <si>
    <t>HOLLINWOOD</t>
  </si>
  <si>
    <t>hollin_6.6_a</t>
  </si>
  <si>
    <t>hollin_6.6_b</t>
  </si>
  <si>
    <t>holmrd_11_a</t>
  </si>
  <si>
    <t>HOLME RD</t>
  </si>
  <si>
    <t>holmrd_11_c</t>
  </si>
  <si>
    <t>hrdann_33_a</t>
  </si>
  <si>
    <t xml:space="preserve">HOLME RD 33KV SWITCHING STATION                   </t>
  </si>
  <si>
    <t>holtst_11_a</t>
  </si>
  <si>
    <t>HOLT ST</t>
  </si>
  <si>
    <t>holtst_11_b</t>
  </si>
  <si>
    <t>holtst_33_a</t>
  </si>
  <si>
    <t>HOLT STREET</t>
  </si>
  <si>
    <t>holtst_33_b</t>
  </si>
  <si>
    <t>howick_132_a</t>
  </si>
  <si>
    <t>HOWICK HILL</t>
  </si>
  <si>
    <t>howick_33_a</t>
  </si>
  <si>
    <t>hulley_33_a</t>
  </si>
  <si>
    <t>HULLEY ROAD BESS</t>
  </si>
  <si>
    <t>huncoa_33_a</t>
  </si>
  <si>
    <t>HUNCOAT</t>
  </si>
  <si>
    <t>huncoa_33_b</t>
  </si>
  <si>
    <t>hurst_33_a</t>
  </si>
  <si>
    <t>HURST</t>
  </si>
  <si>
    <t>hurst_33_b</t>
  </si>
  <si>
    <t>hurst_6.6_a</t>
  </si>
  <si>
    <t>hurst_6.6_b</t>
  </si>
  <si>
    <t>hutton_132_mb1</t>
  </si>
  <si>
    <t>HUTTON</t>
  </si>
  <si>
    <t>hutton_132_mb2</t>
  </si>
  <si>
    <t>hutton_11_a</t>
  </si>
  <si>
    <t>HUTTON END T11</t>
  </si>
  <si>
    <t>hutton_11_d</t>
  </si>
  <si>
    <t>HUTTON END T12</t>
  </si>
  <si>
    <t>hyde_33_a</t>
  </si>
  <si>
    <t>HYDE</t>
  </si>
  <si>
    <t>hyde_33_b</t>
  </si>
  <si>
    <t>hyde_6.6_a</t>
  </si>
  <si>
    <t>hyde_6.6_b</t>
  </si>
  <si>
    <t>hyndrd_6.6_a</t>
  </si>
  <si>
    <t>HYNDBURN RD</t>
  </si>
  <si>
    <t>hyndrd_6.6_b</t>
  </si>
  <si>
    <t>hyndwf_0.69_a</t>
  </si>
  <si>
    <t>HYNDBURN WF</t>
  </si>
  <si>
    <t>hyndwf_33_a</t>
  </si>
  <si>
    <t>HYNDWF</t>
  </si>
  <si>
    <t>idno_6.6_int1</t>
  </si>
  <si>
    <t>IDNO</t>
  </si>
  <si>
    <t>idno_6.6_int2</t>
  </si>
  <si>
    <t>igge_33_t11</t>
  </si>
  <si>
    <t>IGGE</t>
  </si>
  <si>
    <t>igge_33_t12</t>
  </si>
  <si>
    <t>igge_11_b</t>
  </si>
  <si>
    <t>IGGESUND</t>
  </si>
  <si>
    <t>indist_6.6_a</t>
  </si>
  <si>
    <t>INDIA ST</t>
  </si>
  <si>
    <t>indist_6.6_b</t>
  </si>
  <si>
    <t>inglet_11_a</t>
  </si>
  <si>
    <t>INGLETON</t>
  </si>
  <si>
    <t>iom_132_gt3</t>
  </si>
  <si>
    <t>IOM</t>
  </si>
  <si>
    <t>iom_132_gt4</t>
  </si>
  <si>
    <t>iom_22_a</t>
  </si>
  <si>
    <t>iom_22_b</t>
  </si>
  <si>
    <t>iom_33_a</t>
  </si>
  <si>
    <t>iom_90_a</t>
  </si>
  <si>
    <t>irlamp_6.6_a</t>
  </si>
  <si>
    <t>IRLAM</t>
  </si>
  <si>
    <t>irlamp_6.6_b</t>
  </si>
  <si>
    <t>irwpow_11_a</t>
  </si>
  <si>
    <t>IRWELL POWER</t>
  </si>
  <si>
    <t>jamerd_33_a</t>
  </si>
  <si>
    <t>JAMERD</t>
  </si>
  <si>
    <t>jamerd_33_b</t>
  </si>
  <si>
    <t>jamest_11_a</t>
  </si>
  <si>
    <t>JAMES ST</t>
  </si>
  <si>
    <t>jamest_11_b</t>
  </si>
  <si>
    <t>jamerd_6.6_a</t>
  </si>
  <si>
    <t>JAMESON RD NWW</t>
  </si>
  <si>
    <t>jamerd_6.6_b</t>
  </si>
  <si>
    <t>johmat_11_a</t>
  </si>
  <si>
    <t>JOHMAT</t>
  </si>
  <si>
    <t>kayst_6.6_a</t>
  </si>
  <si>
    <t>KAY ST</t>
  </si>
  <si>
    <t>kayst_6.6_b</t>
  </si>
  <si>
    <t>kealoc_33_b</t>
  </si>
  <si>
    <t>KEARSLEY</t>
  </si>
  <si>
    <t>kealoc_33_c</t>
  </si>
  <si>
    <t>kearsl_132_mb1</t>
  </si>
  <si>
    <t>KEARSLEY MAIN 3/4 &amp; RESERVE 3/4</t>
  </si>
  <si>
    <t>kearsl_132_mb2</t>
  </si>
  <si>
    <t>kearsl_132_mb3</t>
  </si>
  <si>
    <t>kearsl_132_rb1b</t>
  </si>
  <si>
    <t>kearsl_132_rb2</t>
  </si>
  <si>
    <t>kearsl_132_rb3b</t>
  </si>
  <si>
    <t>kellog_6.6_a</t>
  </si>
  <si>
    <t>KELLOGS</t>
  </si>
  <si>
    <t>kellog_6.6_c</t>
  </si>
  <si>
    <t>kendal_11_a</t>
  </si>
  <si>
    <t>KENDAL</t>
  </si>
  <si>
    <t>kendal_11_b</t>
  </si>
  <si>
    <t>kendal_33_a</t>
  </si>
  <si>
    <t>kendal_33_b</t>
  </si>
  <si>
    <t>keswic_11_a</t>
  </si>
  <si>
    <t>KESWICK</t>
  </si>
  <si>
    <t>keswic_11_b</t>
  </si>
  <si>
    <t>keswic_33_a</t>
  </si>
  <si>
    <t>keswic_33_b</t>
  </si>
  <si>
    <t>kielde_33_a</t>
  </si>
  <si>
    <t>KIELDE</t>
  </si>
  <si>
    <t>kielde_11_a</t>
  </si>
  <si>
    <t>KIELDER INTERCONNECTOR (CE)</t>
  </si>
  <si>
    <t>kingwa_11_a</t>
  </si>
  <si>
    <t>KINGSWAY</t>
  </si>
  <si>
    <t>kingwa_11_b</t>
  </si>
  <si>
    <t>kinhil_11_a</t>
  </si>
  <si>
    <t>KINKRY HILL</t>
  </si>
  <si>
    <t>kirlon_11_a</t>
  </si>
  <si>
    <t>KIRKBY LONSDALE</t>
  </si>
  <si>
    <t>kirlon_11_b</t>
  </si>
  <si>
    <t>kirlon_33_a</t>
  </si>
  <si>
    <t>kirlon_33_b</t>
  </si>
  <si>
    <t>kirbym_11_a</t>
  </si>
  <si>
    <t>KIRKBY MOOR</t>
  </si>
  <si>
    <t>kirste_11_a</t>
  </si>
  <si>
    <t>KIRKBY STEPHEN</t>
  </si>
  <si>
    <t>kirste_11_b</t>
  </si>
  <si>
    <t>kirste_33_a</t>
  </si>
  <si>
    <t>kirste_33_b</t>
  </si>
  <si>
    <t>kirtho_11_a</t>
  </si>
  <si>
    <t>KIRKBY THORE</t>
  </si>
  <si>
    <t>kirtho_11_b</t>
  </si>
  <si>
    <t>kirkha_11_a</t>
  </si>
  <si>
    <t>KIRKHALL LANE</t>
  </si>
  <si>
    <t>kirkha_11_b</t>
  </si>
  <si>
    <t>kirkwf_11_a</t>
  </si>
  <si>
    <t>KIRKWF</t>
  </si>
  <si>
    <t>kitgrn_33_a</t>
  </si>
  <si>
    <t>KITT GREEN</t>
  </si>
  <si>
    <t>kitgrn_33_b</t>
  </si>
  <si>
    <t>kitgrn_6.6_a</t>
  </si>
  <si>
    <t>kitgrn_6.6_b</t>
  </si>
  <si>
    <t>knomil_33_a</t>
  </si>
  <si>
    <t>KNOTT MILL</t>
  </si>
  <si>
    <t>knomil_33_b</t>
  </si>
  <si>
    <t>knomil_6.6_a</t>
  </si>
  <si>
    <t>knomil_6.6_b</t>
  </si>
  <si>
    <t>lamber_6.6_a</t>
  </si>
  <si>
    <t>LAMBERHEAD</t>
  </si>
  <si>
    <t>lamber_6.6_b</t>
  </si>
  <si>
    <t>lambwf_33_a</t>
  </si>
  <si>
    <t>LAMBRIGG WINDFARM</t>
  </si>
  <si>
    <t>lambwf_0.69_a</t>
  </si>
  <si>
    <t>LAMBWF</t>
  </si>
  <si>
    <t>lancas_11_a</t>
  </si>
  <si>
    <t>LANCASTER</t>
  </si>
  <si>
    <t>lancas_11_b</t>
  </si>
  <si>
    <t>lancas_33_a</t>
  </si>
  <si>
    <t>lancas_33_b</t>
  </si>
  <si>
    <t>lancas_33_c</t>
  </si>
  <si>
    <t>langle_11_a</t>
  </si>
  <si>
    <t>LANGLEY</t>
  </si>
  <si>
    <t>langle_11_b</t>
  </si>
  <si>
    <t>langle_33_a</t>
  </si>
  <si>
    <t>langle_33_b</t>
  </si>
  <si>
    <t>langrd_6.6_a</t>
  </si>
  <si>
    <t>LANGROYD RD</t>
  </si>
  <si>
    <t>langrd_6.6_b</t>
  </si>
  <si>
    <t>lascar_33_a</t>
  </si>
  <si>
    <t>LASCAR BATTERY STORAGE</t>
  </si>
  <si>
    <t>leigh_11_a</t>
  </si>
  <si>
    <t>LEIGH</t>
  </si>
  <si>
    <t>levens_33_a</t>
  </si>
  <si>
    <t>LEVENSHULME</t>
  </si>
  <si>
    <t>levens_33_b</t>
  </si>
  <si>
    <t>levens_6.6_a</t>
  </si>
  <si>
    <t>levens_6.6_b</t>
  </si>
  <si>
    <t>leylan_33_a</t>
  </si>
  <si>
    <t>LEYLAND</t>
  </si>
  <si>
    <t>leylan_33_b</t>
  </si>
  <si>
    <t>leynat_11_a</t>
  </si>
  <si>
    <t>LEYLAND NATIONAL</t>
  </si>
  <si>
    <t>leynat_11_b</t>
  </si>
  <si>
    <t>lithul_11_a</t>
  </si>
  <si>
    <t>LITTLE HULTON</t>
  </si>
  <si>
    <t>lithul_11_b</t>
  </si>
  <si>
    <t>litsal_11_a</t>
  </si>
  <si>
    <t>LITTLE SALKELD</t>
  </si>
  <si>
    <t>litsal_11_b</t>
  </si>
  <si>
    <t>little_6.6_a</t>
  </si>
  <si>
    <t>LITTLEBOROUGH</t>
  </si>
  <si>
    <t>little_6.6_b</t>
  </si>
  <si>
    <t>lodgln_11_a</t>
  </si>
  <si>
    <t>LODGE LANE SOUTH GEN</t>
  </si>
  <si>
    <t>lodgln_33_a</t>
  </si>
  <si>
    <t>LODGLN</t>
  </si>
  <si>
    <t>lodgln_33_b</t>
  </si>
  <si>
    <t>lonbri_6.6_a</t>
  </si>
  <si>
    <t>LONGFORD BRIDGE</t>
  </si>
  <si>
    <t>lonbri_6.6_b</t>
  </si>
  <si>
    <t>longri_6.6_a</t>
  </si>
  <si>
    <t>LONGRIDGE</t>
  </si>
  <si>
    <t>longri_6.6_b</t>
  </si>
  <si>
    <t>longsi_33_a</t>
  </si>
  <si>
    <t>LONGSIGHT</t>
  </si>
  <si>
    <t>longsi_33_b</t>
  </si>
  <si>
    <t>longsi_6.6_a</t>
  </si>
  <si>
    <t>longsi_6.6_b</t>
  </si>
  <si>
    <t>lostoc_11_a</t>
  </si>
  <si>
    <t>LOSTOCK</t>
  </si>
  <si>
    <t>lostoc_11_b</t>
  </si>
  <si>
    <t>lowdar_132_c</t>
  </si>
  <si>
    <t>LOWDAR</t>
  </si>
  <si>
    <t>lowdar_132_gt1</t>
  </si>
  <si>
    <t>LOWER DARWEN</t>
  </si>
  <si>
    <t>lowdar_132_gt2</t>
  </si>
  <si>
    <t>lowdar_33_a</t>
  </si>
  <si>
    <t>lowdar_33_b</t>
  </si>
  <si>
    <t>lowdar_33_c</t>
  </si>
  <si>
    <t>lowdar_6.6_a</t>
  </si>
  <si>
    <t>lowdar_6.6_b</t>
  </si>
  <si>
    <t>lyonrd_6.6_a</t>
  </si>
  <si>
    <t>LYONS RD</t>
  </si>
  <si>
    <t>lyonrd_6.6_b</t>
  </si>
  <si>
    <t>lytham_33_a</t>
  </si>
  <si>
    <t>LYTHAM</t>
  </si>
  <si>
    <t>lytham_33_b</t>
  </si>
  <si>
    <t>maccle_33_a</t>
  </si>
  <si>
    <t>MACCLESFIELD</t>
  </si>
  <si>
    <t>maccle_33_b</t>
  </si>
  <si>
    <t>manair_11_a</t>
  </si>
  <si>
    <t>MANAIR</t>
  </si>
  <si>
    <t>manair_11_b</t>
  </si>
  <si>
    <t>airpor_11_a</t>
  </si>
  <si>
    <t>MANCHESTER AIRPORT PLC</t>
  </si>
  <si>
    <t>airpor_11_b</t>
  </si>
  <si>
    <t>mancrd_33_a</t>
  </si>
  <si>
    <t>MANCHESTER ROAD GENERATION</t>
  </si>
  <si>
    <t>manuni_6.6_a</t>
  </si>
  <si>
    <t>MANCHESTER UNIVERSITY</t>
  </si>
  <si>
    <t>manuni_6.6_b</t>
  </si>
  <si>
    <t>marple_11_a</t>
  </si>
  <si>
    <t>MARPLE</t>
  </si>
  <si>
    <t>martrd_11_a</t>
  </si>
  <si>
    <t>MARTENS RD STOR</t>
  </si>
  <si>
    <t>marton_33_a</t>
  </si>
  <si>
    <t>MARTON</t>
  </si>
  <si>
    <t>marton_33_b</t>
  </si>
  <si>
    <t>marton_6.6_a</t>
  </si>
  <si>
    <t>marton_6.6_b</t>
  </si>
  <si>
    <t>martrd_33_a</t>
  </si>
  <si>
    <t>MARTRD</t>
  </si>
  <si>
    <t>marypo_11_a</t>
  </si>
  <si>
    <t>MARYPORT</t>
  </si>
  <si>
    <t>marypo_11_b</t>
  </si>
  <si>
    <t>meanmo_33_a</t>
  </si>
  <si>
    <t>MEANMO</t>
  </si>
  <si>
    <t>mediac_6.6_t11</t>
  </si>
  <si>
    <t>MEDIA CITY</t>
  </si>
  <si>
    <t>mediac_6.6_t12</t>
  </si>
  <si>
    <t>mediac_33_t11</t>
  </si>
  <si>
    <t>MEDIAC</t>
  </si>
  <si>
    <t>mediac_33_t12</t>
  </si>
  <si>
    <t>mellin_11_a</t>
  </si>
  <si>
    <t>MELLING</t>
  </si>
  <si>
    <t>mellin_33_t11</t>
  </si>
  <si>
    <t xml:space="preserve">MELLING                                 </t>
  </si>
  <si>
    <t>meresi_6.6_a</t>
  </si>
  <si>
    <t>MERESIDE</t>
  </si>
  <si>
    <t>meresi_6.6_b</t>
  </si>
  <si>
    <t>midjun_11_a</t>
  </si>
  <si>
    <t>MIDDLETON JUNCTION</t>
  </si>
  <si>
    <t>midjun_11_b</t>
  </si>
  <si>
    <t>midway_11_a</t>
  </si>
  <si>
    <t>MIDWAY</t>
  </si>
  <si>
    <t>midway_11_b</t>
  </si>
  <si>
    <t>milnro_6.6_a</t>
  </si>
  <si>
    <t>MILNROW</t>
  </si>
  <si>
    <t>milnro_6.6_b</t>
  </si>
  <si>
    <t>mintsf_11_a</t>
  </si>
  <si>
    <t>MINTSFEET</t>
  </si>
  <si>
    <t>mintsf_11_b</t>
  </si>
  <si>
    <t>mirror_6.6_a</t>
  </si>
  <si>
    <t>MIRROR</t>
  </si>
  <si>
    <t>mirror_6.6_b</t>
  </si>
  <si>
    <t>mitech_11_a</t>
  </si>
  <si>
    <t>MITECH</t>
  </si>
  <si>
    <t>mitech_11_b</t>
  </si>
  <si>
    <t>mjhnhs_6.6_a</t>
  </si>
  <si>
    <t>MJHNHS</t>
  </si>
  <si>
    <t>mjhnhs_6.6_b</t>
  </si>
  <si>
    <t>mjhnhs_6.6_c</t>
  </si>
  <si>
    <t>modspa_11_a</t>
  </si>
  <si>
    <t>MODSPA</t>
  </si>
  <si>
    <t>monsal_6.6_a</t>
  </si>
  <si>
    <t>MONSALL</t>
  </si>
  <si>
    <t>monsal_6.6_b</t>
  </si>
  <si>
    <t>monton_33_a</t>
  </si>
  <si>
    <t>MONTON</t>
  </si>
  <si>
    <t>monton_33_b</t>
  </si>
  <si>
    <t>monton_6.6_a</t>
  </si>
  <si>
    <t>monton_6.6_b</t>
  </si>
  <si>
    <t>monton_6.6_ner</t>
  </si>
  <si>
    <t>moorpk_33_a</t>
  </si>
  <si>
    <t>MOOR PARK AVE BESS</t>
  </si>
  <si>
    <t>moorfd_33_a</t>
  </si>
  <si>
    <t>MOORFD</t>
  </si>
  <si>
    <t>moorfd_33_b</t>
  </si>
  <si>
    <t>moorfd_0.4_a</t>
  </si>
  <si>
    <t>MOORFIELD DRIVE GEN</t>
  </si>
  <si>
    <t>moorsi_33_a</t>
  </si>
  <si>
    <t>MOORSIDE</t>
  </si>
  <si>
    <t>moorsi_6.6_a</t>
  </si>
  <si>
    <t>moorsi_6.6_b</t>
  </si>
  <si>
    <t>morpar_11_a</t>
  </si>
  <si>
    <t>MORTON PK</t>
  </si>
  <si>
    <t>morpar_11_b</t>
  </si>
  <si>
    <t>moslrd_6.6_a</t>
  </si>
  <si>
    <t>MOSLEY RD</t>
  </si>
  <si>
    <t>moslrd_6.6_b</t>
  </si>
  <si>
    <t>moslan_11_a</t>
  </si>
  <si>
    <t>MOSS LANE</t>
  </si>
  <si>
    <t>moslan_33_a</t>
  </si>
  <si>
    <t>MOSS LANE T11</t>
  </si>
  <si>
    <t>moslan_33_b</t>
  </si>
  <si>
    <t>MOSS LANE T12</t>
  </si>
  <si>
    <t>moslan_11_b</t>
  </si>
  <si>
    <t>MOSS LN (T12)</t>
  </si>
  <si>
    <t>mossln_33_a</t>
  </si>
  <si>
    <t>MOSS LN GENERATION</t>
  </si>
  <si>
    <t>mosnok_11_a</t>
  </si>
  <si>
    <t>MOSS NOOK</t>
  </si>
  <si>
    <t>mosnok_11_b</t>
  </si>
  <si>
    <t>mosnok_25_a</t>
  </si>
  <si>
    <t>mosnok_33_a</t>
  </si>
  <si>
    <t>mosnok_33_b</t>
  </si>
  <si>
    <t>mosnok_33_c</t>
  </si>
  <si>
    <t>mossid_11_a</t>
  </si>
  <si>
    <t>MOSS SIDE (LEYLAND)</t>
  </si>
  <si>
    <t>mossid_11_b</t>
  </si>
  <si>
    <t>moside_6.6_b</t>
  </si>
  <si>
    <t>MOSS SIDE (LONGSIGHT)</t>
  </si>
  <si>
    <t>moside_33_a</t>
  </si>
  <si>
    <t>MOSS SIDE(LONGSIGHT)</t>
  </si>
  <si>
    <t>moside_33_b</t>
  </si>
  <si>
    <t>moside_6.6_a</t>
  </si>
  <si>
    <t>mosley_11_a</t>
  </si>
  <si>
    <t>MOSSLEY</t>
  </si>
  <si>
    <t>mosley_11_b</t>
  </si>
  <si>
    <t>mounts_6.6_a</t>
  </si>
  <si>
    <t>MOUNT ST</t>
  </si>
  <si>
    <t>mounts_6.6_b</t>
  </si>
  <si>
    <t>musgrd_6.6_a</t>
  </si>
  <si>
    <t>MUSGRAVE RD</t>
  </si>
  <si>
    <t>musgrd_6.6_b</t>
  </si>
  <si>
    <t>natsav_6.6_a</t>
  </si>
  <si>
    <t>NATSAV</t>
  </si>
  <si>
    <t>nelson_33_a</t>
  </si>
  <si>
    <t>NELSON</t>
  </si>
  <si>
    <t>nelson_33_b</t>
  </si>
  <si>
    <t>nelson_6.6_a</t>
  </si>
  <si>
    <t>nelson_6.6_b</t>
  </si>
  <si>
    <t>nelsst_33_a</t>
  </si>
  <si>
    <t>NELSON STREET</t>
  </si>
  <si>
    <t>nelsst_11_a</t>
  </si>
  <si>
    <t>NELSST</t>
  </si>
  <si>
    <t>newmil_33_a</t>
  </si>
  <si>
    <t>NEW MILLS</t>
  </si>
  <si>
    <t>newmil_33_b</t>
  </si>
  <si>
    <t>newmos_33_a</t>
  </si>
  <si>
    <t>NEW MOSTON</t>
  </si>
  <si>
    <t>newmos_33_b</t>
  </si>
  <si>
    <t>newmos_6.6_a</t>
  </si>
  <si>
    <t>newmos_6.6_b</t>
  </si>
  <si>
    <t>newlun_11_a</t>
  </si>
  <si>
    <t>NEWBIGGIN ON LUNE</t>
  </si>
  <si>
    <t>newby_11_a</t>
  </si>
  <si>
    <t>NEWBY</t>
  </si>
  <si>
    <t>newby_33_a</t>
  </si>
  <si>
    <t>newby_33_b</t>
  </si>
  <si>
    <t>newton_11_a</t>
  </si>
  <si>
    <t>NEWTON</t>
  </si>
  <si>
    <t>newton_11_b</t>
  </si>
  <si>
    <t>newhea_6.6_a</t>
  </si>
  <si>
    <t>NEWTON HEATH</t>
  </si>
  <si>
    <t>newhea_33_a</t>
  </si>
  <si>
    <t>NEWTON HEATH A</t>
  </si>
  <si>
    <t>newhea_33_b</t>
  </si>
  <si>
    <t>NEWTON HEATH B</t>
  </si>
  <si>
    <t>newhea_33_te1</t>
  </si>
  <si>
    <t>newwil_11_a</t>
  </si>
  <si>
    <t>NEWTON LE WILLOWS</t>
  </si>
  <si>
    <t>newwil_11_b</t>
  </si>
  <si>
    <t>newwil_33_a</t>
  </si>
  <si>
    <t>newwil_33_b</t>
  </si>
  <si>
    <t>norbre_33_a</t>
  </si>
  <si>
    <t>NORBRECK</t>
  </si>
  <si>
    <t>norbre_33_b</t>
  </si>
  <si>
    <t>norbre_33_t12</t>
  </si>
  <si>
    <t>norbre_6.6_a</t>
  </si>
  <si>
    <t>norbre_6.6_b</t>
  </si>
  <si>
    <t>norbry_11_a</t>
  </si>
  <si>
    <t>NORBURY</t>
  </si>
  <si>
    <t>norbry_11_b</t>
  </si>
  <si>
    <t>norbry_33_a</t>
  </si>
  <si>
    <t>norbry_33_b</t>
  </si>
  <si>
    <t>northn_33_a</t>
  </si>
  <si>
    <t>NORTHENDEN</t>
  </si>
  <si>
    <t>northn_33_b</t>
  </si>
  <si>
    <t>northn_6.6_a</t>
  </si>
  <si>
    <t>northn_6.6_b</t>
  </si>
  <si>
    <t>nwgpar_6.6_a</t>
  </si>
  <si>
    <t>NWGB PARTINGTON</t>
  </si>
  <si>
    <t>nwgpar_6.6_b</t>
  </si>
  <si>
    <t>oakfld_33_a</t>
  </si>
  <si>
    <t>OAKFLD</t>
  </si>
  <si>
    <t>ofertn_33_a</t>
  </si>
  <si>
    <t>OFFERTON</t>
  </si>
  <si>
    <t>ofertn_33_b</t>
  </si>
  <si>
    <t>ofertn_6.6_a</t>
  </si>
  <si>
    <t>ofertn_6.6_b</t>
  </si>
  <si>
    <t>opensh_6.6_a</t>
  </si>
  <si>
    <t>OPENSHAW</t>
  </si>
  <si>
    <t>opensh_6.6_b</t>
  </si>
  <si>
    <t>orchen_0.69_a</t>
  </si>
  <si>
    <t>ORCHARD END WF</t>
  </si>
  <si>
    <t>orchen_33_a</t>
  </si>
  <si>
    <t>ORCHEN</t>
  </si>
  <si>
    <t>ormon_0.95_a</t>
  </si>
  <si>
    <t>ORMON</t>
  </si>
  <si>
    <t>ormon_0.95_b</t>
  </si>
  <si>
    <t>ormon_132_tee</t>
  </si>
  <si>
    <t>ormon_33_a</t>
  </si>
  <si>
    <t>ormon_33_b</t>
  </si>
  <si>
    <t>ormon_33_b11</t>
  </si>
  <si>
    <t>ormon_33_b21</t>
  </si>
  <si>
    <t>ormon_33_comp</t>
  </si>
  <si>
    <t>ormon_33_off</t>
  </si>
  <si>
    <t>ormski_11_a</t>
  </si>
  <si>
    <t>ORMSKIRK</t>
  </si>
  <si>
    <t>ormski_11_b</t>
  </si>
  <si>
    <t>ormski_33_a</t>
  </si>
  <si>
    <t>ormski_33_b</t>
  </si>
  <si>
    <t>orrell_33_a</t>
  </si>
  <si>
    <t>ORRELL</t>
  </si>
  <si>
    <t>orrell_33_b</t>
  </si>
  <si>
    <t>padiha_11_a</t>
  </si>
  <si>
    <t>PADIHAM</t>
  </si>
  <si>
    <t>padiha_11_b</t>
  </si>
  <si>
    <t>padiha_33_a</t>
  </si>
  <si>
    <t>padiha_33_b</t>
  </si>
  <si>
    <t>parksi_25_a</t>
  </si>
  <si>
    <t>PARKSI</t>
  </si>
  <si>
    <t>parksi_25_b</t>
  </si>
  <si>
    <t>pastur_33_a</t>
  </si>
  <si>
    <t>PASTUR</t>
  </si>
  <si>
    <t>peel_132_mb1</t>
  </si>
  <si>
    <t>PEEL</t>
  </si>
  <si>
    <t>peel_132_mb2</t>
  </si>
  <si>
    <t>peel_33_a</t>
  </si>
  <si>
    <t>peel_33_b</t>
  </si>
  <si>
    <t>peel_6.6_mb1</t>
  </si>
  <si>
    <t>peel_6.6_mb2</t>
  </si>
  <si>
    <t>peelst_11_a</t>
  </si>
  <si>
    <t>PEEL ST</t>
  </si>
  <si>
    <t>pendle_6.6_a</t>
  </si>
  <si>
    <t>PENDLETON</t>
  </si>
  <si>
    <t>pendle_6.6_b</t>
  </si>
  <si>
    <t>penrit_33_a</t>
  </si>
  <si>
    <t>PENRITH</t>
  </si>
  <si>
    <t>penrit_33_b</t>
  </si>
  <si>
    <t>penrit_11_a</t>
  </si>
  <si>
    <t>PENRITH T11 &amp; T12</t>
  </si>
  <si>
    <t>penrit_11_b</t>
  </si>
  <si>
    <t>penrit_25_a</t>
  </si>
  <si>
    <t>penrit_25_b</t>
  </si>
  <si>
    <t>penrit_11_c</t>
  </si>
  <si>
    <t>PENRITH T13</t>
  </si>
  <si>
    <t>penwea_132_mb3</t>
  </si>
  <si>
    <t>PENWORTHAM EAST M4/R4</t>
  </si>
  <si>
    <t>penwea_132_mb4</t>
  </si>
  <si>
    <t>penwea_132_rb3</t>
  </si>
  <si>
    <t>penwwe_132_mb2</t>
  </si>
  <si>
    <t>PENWWE</t>
  </si>
  <si>
    <t>penwwe_132_rb2</t>
  </si>
  <si>
    <t>petban_11_a</t>
  </si>
  <si>
    <t>PETTERIL BANK</t>
  </si>
  <si>
    <t>petban_11_b</t>
  </si>
  <si>
    <t>petban_33_a</t>
  </si>
  <si>
    <t>PETTERILL BANK</t>
  </si>
  <si>
    <t>petban_33_b</t>
  </si>
  <si>
    <t>philan_6.6_a</t>
  </si>
  <si>
    <t>PHILLIPS LANE</t>
  </si>
  <si>
    <t>piccad_6.6_a</t>
  </si>
  <si>
    <t>PICCADILLY</t>
  </si>
  <si>
    <t>piccad_6.6_b</t>
  </si>
  <si>
    <t>pimbo_11_a</t>
  </si>
  <si>
    <t>PIMBO</t>
  </si>
  <si>
    <t>pimbo_11_b</t>
  </si>
  <si>
    <t>pimbo_33_a</t>
  </si>
  <si>
    <t>pimbo_33_b</t>
  </si>
  <si>
    <t>pimbor_11_a</t>
  </si>
  <si>
    <t>PIMBO ROAD GEN</t>
  </si>
  <si>
    <t>pimbor_33_a</t>
  </si>
  <si>
    <t>pireli_11_a</t>
  </si>
  <si>
    <t>PIRELI</t>
  </si>
  <si>
    <t>pireli_11_b</t>
  </si>
  <si>
    <t>pirell_11_a</t>
  </si>
  <si>
    <t>PIRELLI</t>
  </si>
  <si>
    <t>pirell_11_b</t>
  </si>
  <si>
    <t>portwd_6.6_a</t>
  </si>
  <si>
    <t>PORTWOOD</t>
  </si>
  <si>
    <t>portwd_6.6_b</t>
  </si>
  <si>
    <t>poultn_6.6_a</t>
  </si>
  <si>
    <t>POULTON</t>
  </si>
  <si>
    <t>poultn_6.6_b</t>
  </si>
  <si>
    <t>poyntn_11_a</t>
  </si>
  <si>
    <t>POYNTON</t>
  </si>
  <si>
    <t>poyntn_11_b</t>
  </si>
  <si>
    <t>ppg_11_a</t>
  </si>
  <si>
    <t>PPG</t>
  </si>
  <si>
    <t>ppg_11_c</t>
  </si>
  <si>
    <t>ppg_33_a</t>
  </si>
  <si>
    <t>pressa_11_a</t>
  </si>
  <si>
    <t>PREESALL</t>
  </si>
  <si>
    <t>pressa_11_b</t>
  </si>
  <si>
    <t>preste_33_a</t>
  </si>
  <si>
    <t>PRESTON EAST</t>
  </si>
  <si>
    <t>preste_33_b</t>
  </si>
  <si>
    <t>preste_6.6_a</t>
  </si>
  <si>
    <t>preste_6.6_b</t>
  </si>
  <si>
    <t>presor_6.6_a</t>
  </si>
  <si>
    <t>PRESTON OLD RD</t>
  </si>
  <si>
    <t>presor_6.6_b</t>
  </si>
  <si>
    <t>prestw_6.6_a</t>
  </si>
  <si>
    <t>PRESTWICH</t>
  </si>
  <si>
    <t>prestw_6.6_b</t>
  </si>
  <si>
    <t>prinst_33_a</t>
  </si>
  <si>
    <t>PRINCE STREET</t>
  </si>
  <si>
    <t>prinst_6.6_a</t>
  </si>
  <si>
    <t>PRINGLE ST</t>
  </si>
  <si>
    <t>prinst_6.6_b</t>
  </si>
  <si>
    <t>prihil_33_a</t>
  </si>
  <si>
    <t>PRINNY HILL</t>
  </si>
  <si>
    <t>prihil_6.6_a</t>
  </si>
  <si>
    <t>queens_6.6_a</t>
  </si>
  <si>
    <t>QUEENS</t>
  </si>
  <si>
    <t>queens_6.6_b</t>
  </si>
  <si>
    <t>QUEENS PARK</t>
  </si>
  <si>
    <t>queens_6.6_c</t>
  </si>
  <si>
    <t>querpk_33_a</t>
  </si>
  <si>
    <t>QUERNMORE PARK</t>
  </si>
  <si>
    <t>querpk_33_b</t>
  </si>
  <si>
    <t>querpk_33_c</t>
  </si>
  <si>
    <t>querpk_33_d</t>
  </si>
  <si>
    <t>querpk_6.6_b</t>
  </si>
  <si>
    <t>radcli_11_1a</t>
  </si>
  <si>
    <t>RADCLIFFESECT1A&amp;2A</t>
  </si>
  <si>
    <t>radcli_11_1b</t>
  </si>
  <si>
    <t>RADCLIFFESECT1B&amp;2B</t>
  </si>
  <si>
    <t>radcli_11_2a</t>
  </si>
  <si>
    <t>radcli_11_2b</t>
  </si>
  <si>
    <t>rakeln_0.4_a</t>
  </si>
  <si>
    <t>RAKE LANE GENERATION</t>
  </si>
  <si>
    <t>rakeln_33_a</t>
  </si>
  <si>
    <t>RAKELN</t>
  </si>
  <si>
    <t>randst_6.6_a</t>
  </si>
  <si>
    <t>RANDAL ST</t>
  </si>
  <si>
    <t>randst_6.6_b</t>
  </si>
  <si>
    <t>randst_33_a</t>
  </si>
  <si>
    <t>RANDAL STREET</t>
  </si>
  <si>
    <t>randst_33_b</t>
  </si>
  <si>
    <t>rawtrd_6.6_a</t>
  </si>
  <si>
    <t>RAWTENSTALL RD</t>
  </si>
  <si>
    <t>rawtrd_6.6_b</t>
  </si>
  <si>
    <t>reamos_33_a</t>
  </si>
  <si>
    <t>REAMOS</t>
  </si>
  <si>
    <t>reamos_0.66_gen</t>
  </si>
  <si>
    <t>REAPS MOSS WF</t>
  </si>
  <si>
    <t>redban_33_b</t>
  </si>
  <si>
    <t>RED BANK</t>
  </si>
  <si>
    <t>redban_33_c</t>
  </si>
  <si>
    <t>redsca_0.4_a</t>
  </si>
  <si>
    <t>RED SCAR BESS</t>
  </si>
  <si>
    <t>redsca_0.4_b</t>
  </si>
  <si>
    <t>redsca_33_a</t>
  </si>
  <si>
    <t>redval_6.6_a</t>
  </si>
  <si>
    <t>REDDISH VALE</t>
  </si>
  <si>
    <t>redval_6.6_b</t>
  </si>
  <si>
    <t>rema_11_a</t>
  </si>
  <si>
    <t>REMA</t>
  </si>
  <si>
    <t>ribble_33_a</t>
  </si>
  <si>
    <t>RIBBLE</t>
  </si>
  <si>
    <t>ribble_33_b</t>
  </si>
  <si>
    <t>ribble_33_c</t>
  </si>
  <si>
    <t>ribble_33_te3</t>
  </si>
  <si>
    <t>ribdal_33_a</t>
  </si>
  <si>
    <t>RIBBLESDALE</t>
  </si>
  <si>
    <t>ribdal_33_b</t>
  </si>
  <si>
    <t>ribdal_33_c</t>
  </si>
  <si>
    <t>ribdal_11_c</t>
  </si>
  <si>
    <t>RIBBLESDALE T13</t>
  </si>
  <si>
    <t>ribdal_11_d</t>
  </si>
  <si>
    <t>RIBBLESDALE T14</t>
  </si>
  <si>
    <t>ribton_6.6_a</t>
  </si>
  <si>
    <t>RIBBLETON</t>
  </si>
  <si>
    <t>ribton_6.6_b</t>
  </si>
  <si>
    <t>rinpry_11_a</t>
  </si>
  <si>
    <t>RINGLEY</t>
  </si>
  <si>
    <t>rinpry_11_b</t>
  </si>
  <si>
    <t>risley_11_a</t>
  </si>
  <si>
    <t>RISLEY</t>
  </si>
  <si>
    <t>risley_11_b</t>
  </si>
  <si>
    <t>risley_132_gt2</t>
  </si>
  <si>
    <t>roaned_0.4_a</t>
  </si>
  <si>
    <t>ROANED</t>
  </si>
  <si>
    <t>roaned_33_a</t>
  </si>
  <si>
    <t>robhal_6.6_a</t>
  </si>
  <si>
    <t>ROBERT HALL ST</t>
  </si>
  <si>
    <t>robhal_6.6_b</t>
  </si>
  <si>
    <t>robinr_0.69_a</t>
  </si>
  <si>
    <t>ROBIN RIGG WINDFARM</t>
  </si>
  <si>
    <t>robinr_0.69_b</t>
  </si>
  <si>
    <t>robinr_0.69_c</t>
  </si>
  <si>
    <t>robinr_0.69_d</t>
  </si>
  <si>
    <t>robinr_132_gt1</t>
  </si>
  <si>
    <t>ROBINR</t>
  </si>
  <si>
    <t>robinr_132_gt2</t>
  </si>
  <si>
    <t>robinr_33_a</t>
  </si>
  <si>
    <t>robinr_33_b</t>
  </si>
  <si>
    <t>robinr_33_f3</t>
  </si>
  <si>
    <t>robinr_33_f4</t>
  </si>
  <si>
    <t>robinr_33_f7</t>
  </si>
  <si>
    <t>robinr_33_f8</t>
  </si>
  <si>
    <t>roccen_33_a</t>
  </si>
  <si>
    <t>ROCHDALE</t>
  </si>
  <si>
    <t>roccen_33_b</t>
  </si>
  <si>
    <t>danest_132_a</t>
  </si>
  <si>
    <t>ROCHDALE (DANE ST)</t>
  </si>
  <si>
    <t>danest_132_b</t>
  </si>
  <si>
    <t>roccen_6.6_a</t>
  </si>
  <si>
    <t>ROCHDALE CENTRAL</t>
  </si>
  <si>
    <t>roccen_6.6_c</t>
  </si>
  <si>
    <t>roccen_6.6_d</t>
  </si>
  <si>
    <t>rochda_132_mb2</t>
  </si>
  <si>
    <t>ROCHDALE MAIN 1/2 &amp; RESERVE 2</t>
  </si>
  <si>
    <t>rochda_132_mb1</t>
  </si>
  <si>
    <t>ROCHDALE RESERVE 1</t>
  </si>
  <si>
    <t>rochda_132_rb1</t>
  </si>
  <si>
    <t>rochda_132_rb2</t>
  </si>
  <si>
    <t>rock_33_t11</t>
  </si>
  <si>
    <t>ROCK</t>
  </si>
  <si>
    <t>rock_33_t12</t>
  </si>
  <si>
    <t>rock_6.6_a</t>
  </si>
  <si>
    <t>rock_6.6_b</t>
  </si>
  <si>
    <t>romard_6.6_a</t>
  </si>
  <si>
    <t>ROMAN RD</t>
  </si>
  <si>
    <t>romard_6.6_b</t>
  </si>
  <si>
    <t>romily_11_a</t>
  </si>
  <si>
    <t>ROMILEY</t>
  </si>
  <si>
    <t>romily_11_b</t>
  </si>
  <si>
    <t>romily_33_a</t>
  </si>
  <si>
    <t>romily_33_b</t>
  </si>
  <si>
    <t>roosec_132_mb1</t>
  </si>
  <si>
    <t>ROOSECOTE</t>
  </si>
  <si>
    <t>roosec_132_mb2</t>
  </si>
  <si>
    <t>roosec_132_rb1</t>
  </si>
  <si>
    <t>roosec_132_rb2</t>
  </si>
  <si>
    <t>roosco_11_a</t>
  </si>
  <si>
    <t>ROOSECOTE BESS</t>
  </si>
  <si>
    <t>rossal_6.6_a</t>
  </si>
  <si>
    <t>ROSSALL</t>
  </si>
  <si>
    <t>rossen_33_a</t>
  </si>
  <si>
    <t>ROSSENDALE</t>
  </si>
  <si>
    <t>rossen_33_b</t>
  </si>
  <si>
    <t>royton_33_a</t>
  </si>
  <si>
    <t>ROYTON</t>
  </si>
  <si>
    <t>royton_33_b</t>
  </si>
  <si>
    <t>royton_6.6_a</t>
  </si>
  <si>
    <t>royton_6.6_b</t>
  </si>
  <si>
    <t>semacc_11_a</t>
  </si>
  <si>
    <t>S.E. MACCLESFIELD</t>
  </si>
  <si>
    <t>semacc_11_b</t>
  </si>
  <si>
    <t>semacc_33_a</t>
  </si>
  <si>
    <t>semacc_33_b</t>
  </si>
  <si>
    <t>swmacc_11_a</t>
  </si>
  <si>
    <t>S.W. MACCLESFIELD</t>
  </si>
  <si>
    <t>swmacc_11_b</t>
  </si>
  <si>
    <t>swmacc_33_a</t>
  </si>
  <si>
    <t>swmacc_33_b</t>
  </si>
  <si>
    <t>sale_33_a</t>
  </si>
  <si>
    <t>SALE</t>
  </si>
  <si>
    <t>sale_33_b</t>
  </si>
  <si>
    <t>sale_6.6_a</t>
  </si>
  <si>
    <t>sale_6.6_b</t>
  </si>
  <si>
    <t>salemo_33_a</t>
  </si>
  <si>
    <t>SALE MOOR</t>
  </si>
  <si>
    <t>salemo_33_b</t>
  </si>
  <si>
    <t>salemo_6.6_a</t>
  </si>
  <si>
    <t>salqua_6.6_a</t>
  </si>
  <si>
    <t>SALFORD QUAYS</t>
  </si>
  <si>
    <t>salqua_6.6_b</t>
  </si>
  <si>
    <t>salfor_33_a</t>
  </si>
  <si>
    <t>SALFORD RD GENERATION</t>
  </si>
  <si>
    <t>salwic_11_a</t>
  </si>
  <si>
    <t>SALWICK</t>
  </si>
  <si>
    <t>salwic_11_b</t>
  </si>
  <si>
    <t>salwic_33_a</t>
  </si>
  <si>
    <t>salwic_33_b</t>
  </si>
  <si>
    <t>salwic_33_c</t>
  </si>
  <si>
    <t>sandga_11_a</t>
  </si>
  <si>
    <t>SANDGATE</t>
  </si>
  <si>
    <t>sandga_11_b</t>
  </si>
  <si>
    <t>sandga_33_a</t>
  </si>
  <si>
    <t>sandga_33_b</t>
  </si>
  <si>
    <t>sappi_132_gt1</t>
  </si>
  <si>
    <t>SAPPI</t>
  </si>
  <si>
    <t>sappi_11_a</t>
  </si>
  <si>
    <t>SAPPI PAPER MILL</t>
  </si>
  <si>
    <t>scaris_11_a</t>
  </si>
  <si>
    <t>SCARISBRICK</t>
  </si>
  <si>
    <t>scott_11_a</t>
  </si>
  <si>
    <t>SCOTT</t>
  </si>
  <si>
    <t>scott_11_b</t>
  </si>
  <si>
    <t>scott_11_c</t>
  </si>
  <si>
    <t>scott_11_d</t>
  </si>
  <si>
    <t>scott_11_e</t>
  </si>
  <si>
    <t>sctmor_0.66_a</t>
  </si>
  <si>
    <t>SCTMOR</t>
  </si>
  <si>
    <t>sctmor_0.66_b</t>
  </si>
  <si>
    <t>sctmor_0.66_c</t>
  </si>
  <si>
    <t>sctmor_33_a</t>
  </si>
  <si>
    <t>seberg_11_a</t>
  </si>
  <si>
    <t>SEBERGHAM</t>
  </si>
  <si>
    <t>sedber_11_a</t>
  </si>
  <si>
    <t>SEDBERGH</t>
  </si>
  <si>
    <t>sedber_11_b</t>
  </si>
  <si>
    <t>sellaf_132_mb1</t>
  </si>
  <si>
    <t>SELLAFIELD</t>
  </si>
  <si>
    <t>sellaf_132_mb2</t>
  </si>
  <si>
    <t>sellaf_132_rb1</t>
  </si>
  <si>
    <t>sellaf_132_rb2</t>
  </si>
  <si>
    <t>selsmi_11_a</t>
  </si>
  <si>
    <t>SELSMIRE</t>
  </si>
  <si>
    <t>settle_11_a</t>
  </si>
  <si>
    <t>SETTLE</t>
  </si>
  <si>
    <t>settle_33_a</t>
  </si>
  <si>
    <t>sevsta_11_a</t>
  </si>
  <si>
    <t>SEVEN STARS</t>
  </si>
  <si>
    <t>shanon_6.6_a</t>
  </si>
  <si>
    <t>SHANNON ST</t>
  </si>
  <si>
    <t>shanon_6.6_b</t>
  </si>
  <si>
    <t>shap_11_a</t>
  </si>
  <si>
    <t>SHAP</t>
  </si>
  <si>
    <t>shap_11_b</t>
  </si>
  <si>
    <t>shap_33_a</t>
  </si>
  <si>
    <t>shap_33_b</t>
  </si>
  <si>
    <t>shaw_6.6_a</t>
  </si>
  <si>
    <t>SHAW</t>
  </si>
  <si>
    <t>shaw_6.6_b</t>
  </si>
  <si>
    <t>shellc_11</t>
  </si>
  <si>
    <t>SHELL CARRINGTON</t>
  </si>
  <si>
    <t>shellc_33_a</t>
  </si>
  <si>
    <t>SHELLC</t>
  </si>
  <si>
    <t>shellc_33_b</t>
  </si>
  <si>
    <t>shellc_33_c</t>
  </si>
  <si>
    <t>shephe_33_a</t>
  </si>
  <si>
    <t>SHEPHE</t>
  </si>
  <si>
    <t>shuttl_33_a</t>
  </si>
  <si>
    <t>SHUTTL</t>
  </si>
  <si>
    <t>shuttl_33_b</t>
  </si>
  <si>
    <t>siddic_11_a</t>
  </si>
  <si>
    <t>SIDDICK</t>
  </si>
  <si>
    <t>siddic_11_b</t>
  </si>
  <si>
    <t>siddic_33_a</t>
  </si>
  <si>
    <t>siddic_33_b</t>
  </si>
  <si>
    <t>sillot_11_a</t>
  </si>
  <si>
    <t>SILLOTH</t>
  </si>
  <si>
    <t>sillot_11_b</t>
  </si>
  <si>
    <t>sillot_11_c</t>
  </si>
  <si>
    <t>skelme_11_a</t>
  </si>
  <si>
    <t>SKELMERSDALE</t>
  </si>
  <si>
    <t>skelme_11_b</t>
  </si>
  <si>
    <t>skelme_33_a</t>
  </si>
  <si>
    <t>skelme_33_b</t>
  </si>
  <si>
    <t>skeltc_11_a</t>
  </si>
  <si>
    <t>SKELTON C</t>
  </si>
  <si>
    <t>slipwa_11_a</t>
  </si>
  <si>
    <t>SLIPWAY</t>
  </si>
  <si>
    <t>slipwa_11_b</t>
  </si>
  <si>
    <t>slipwa_33_a</t>
  </si>
  <si>
    <t>slipwa_33_b</t>
  </si>
  <si>
    <t>smanch_132_rb2a</t>
  </si>
  <si>
    <t>SMANCH</t>
  </si>
  <si>
    <t>smanch-132_mb1</t>
  </si>
  <si>
    <t>SOUTH MANCHESTER</t>
  </si>
  <si>
    <t>smanch-132_mb2</t>
  </si>
  <si>
    <t>smanch-132_rb1a</t>
  </si>
  <si>
    <t>smanch-132_rb1b</t>
  </si>
  <si>
    <t>smanch-132_rb2b</t>
  </si>
  <si>
    <t>southp_11_a</t>
  </si>
  <si>
    <t>SOUTH PARK</t>
  </si>
  <si>
    <t>southp_11_b</t>
  </si>
  <si>
    <t>southp_33_a</t>
  </si>
  <si>
    <t>southp_33_b</t>
  </si>
  <si>
    <t>sparod_6.6_a</t>
  </si>
  <si>
    <t>SPA RD</t>
  </si>
  <si>
    <t>sparod_6.6_b</t>
  </si>
  <si>
    <t>sparod_6.6_c</t>
  </si>
  <si>
    <t>sparod_6.6_d</t>
  </si>
  <si>
    <t>spadea_11_a</t>
  </si>
  <si>
    <t>SPADEADAM</t>
  </si>
  <si>
    <t>spadea_11_b</t>
  </si>
  <si>
    <t>spadea_33_a</t>
  </si>
  <si>
    <t xml:space="preserve">SPADEADAM              </t>
  </si>
  <si>
    <t>spadin_11_a</t>
  </si>
  <si>
    <t>SPADIN</t>
  </si>
  <si>
    <t>spadin_11_b</t>
  </si>
  <si>
    <t>spotla_33_a</t>
  </si>
  <si>
    <t>SPOTLAND</t>
  </si>
  <si>
    <t>spotla_6.6_a</t>
  </si>
  <si>
    <t>spotla_6.6_b</t>
  </si>
  <si>
    <t>sprcot_6.6_a</t>
  </si>
  <si>
    <t>SPRING COTTAGE</t>
  </si>
  <si>
    <t>sprcot_6.6_b</t>
  </si>
  <si>
    <t>spgast_11_c</t>
  </si>
  <si>
    <t>SPRING GARDEN ST 11KV</t>
  </si>
  <si>
    <t>spgast_11_d</t>
  </si>
  <si>
    <t>spgast_6.6_a</t>
  </si>
  <si>
    <t>SPRING GARDEN ST 6.6KV</t>
  </si>
  <si>
    <t>spgast_6.6_b</t>
  </si>
  <si>
    <t>snipe_6.6_a</t>
  </si>
  <si>
    <t>SQUIRES GATE</t>
  </si>
  <si>
    <t>snipe_6.6_b</t>
  </si>
  <si>
    <t>squire_33_a</t>
  </si>
  <si>
    <t>squire_33_b</t>
  </si>
  <si>
    <t>squire_6.6_a</t>
  </si>
  <si>
    <t>squire_6.6_b</t>
  </si>
  <si>
    <t>stanne_6.6_a</t>
  </si>
  <si>
    <t>ST ANNES</t>
  </si>
  <si>
    <t>stanne_6.6_b</t>
  </si>
  <si>
    <t>stmary_6.6_a</t>
  </si>
  <si>
    <t>ST MARYS</t>
  </si>
  <si>
    <t>stmary_6.6_b</t>
  </si>
  <si>
    <t>stmast_6.6_a</t>
  </si>
  <si>
    <t>ST MARYS ST</t>
  </si>
  <si>
    <t>stmast_6.6_b</t>
  </si>
  <si>
    <t>stthom_6.6_a</t>
  </si>
  <si>
    <t>ST THOMAS RD</t>
  </si>
  <si>
    <t>stthom_6.6_b</t>
  </si>
  <si>
    <t>stmary_33_a</t>
  </si>
  <si>
    <t>ST. MARYS</t>
  </si>
  <si>
    <t>stmary_33_b</t>
  </si>
  <si>
    <t>stmast_33_a</t>
  </si>
  <si>
    <t>ST. MARYS STREET</t>
  </si>
  <si>
    <t>stmast_33_b</t>
  </si>
  <si>
    <t>stmast_33_te1</t>
  </si>
  <si>
    <t>stthom_33_a</t>
  </si>
  <si>
    <t>ST. THOMAS ROAD</t>
  </si>
  <si>
    <t>stthom_33_b</t>
  </si>
  <si>
    <t>stainb_11_a</t>
  </si>
  <si>
    <t>STAINBURN</t>
  </si>
  <si>
    <t>stainb_11_b</t>
  </si>
  <si>
    <t>stainb_33_a</t>
  </si>
  <si>
    <t>stainb_33_b</t>
  </si>
  <si>
    <t>stainw_33_a</t>
  </si>
  <si>
    <t>STAINING WOOD</t>
  </si>
  <si>
    <t>stainw_33_b</t>
  </si>
  <si>
    <t>stalyb_132_mb1</t>
  </si>
  <si>
    <t>STALYBRIDGE MAIN/RESERVE 1/2</t>
  </si>
  <si>
    <t>stalyb_132_mb2</t>
  </si>
  <si>
    <t>stalyb_132_rb1</t>
  </si>
  <si>
    <t>stalyb_132_rb2</t>
  </si>
  <si>
    <t>stanah_132_mb1</t>
  </si>
  <si>
    <t>STANAH</t>
  </si>
  <si>
    <t>stanah_132_mb2</t>
  </si>
  <si>
    <t>standi_11_a</t>
  </si>
  <si>
    <t>STANDISH</t>
  </si>
  <si>
    <t>standi_11_b</t>
  </si>
  <si>
    <t>standi_33_a</t>
  </si>
  <si>
    <t>standi_33_b</t>
  </si>
  <si>
    <t>stanle_0.4_a</t>
  </si>
  <si>
    <t>STANLEY WAY GENERATION</t>
  </si>
  <si>
    <t>steelp_33_a</t>
  </si>
  <si>
    <t>STEEL POINT BESS</t>
  </si>
  <si>
    <t>stmast_6.6_ner</t>
  </si>
  <si>
    <t>STMAST</t>
  </si>
  <si>
    <t>stmast_tee</t>
  </si>
  <si>
    <t>stnbrd_11_a</t>
  </si>
  <si>
    <t>STNBRD</t>
  </si>
  <si>
    <t>stock_33_a</t>
  </si>
  <si>
    <t>STOCK</t>
  </si>
  <si>
    <t>stock_33_b</t>
  </si>
  <si>
    <t>stock_11_a</t>
  </si>
  <si>
    <t>STOCK LANE STOR</t>
  </si>
  <si>
    <t>strway_6.6_a</t>
  </si>
  <si>
    <t>STRANGEWAYS</t>
  </si>
  <si>
    <t>strway_6.6_b</t>
  </si>
  <si>
    <t>strban_33_a</t>
  </si>
  <si>
    <t>STRAWBERRY BANK</t>
  </si>
  <si>
    <t>strban_33_b</t>
  </si>
  <si>
    <t>strban_6.6_a</t>
  </si>
  <si>
    <t>strban_6.6_b</t>
  </si>
  <si>
    <t>stretf_33_a</t>
  </si>
  <si>
    <t>STRETFORD</t>
  </si>
  <si>
    <t>stretf_33_b</t>
  </si>
  <si>
    <t>strway_6.6_ner</t>
  </si>
  <si>
    <t>STRWAY</t>
  </si>
  <si>
    <t>stuart_6.6_a</t>
  </si>
  <si>
    <t>STUART ST</t>
  </si>
  <si>
    <t>stuart_6.6_b</t>
  </si>
  <si>
    <t>stuart_33_a</t>
  </si>
  <si>
    <t>STUART STREET</t>
  </si>
  <si>
    <t>stuart_33_b</t>
  </si>
  <si>
    <t>stuart_33_c</t>
  </si>
  <si>
    <t>stubbi_11_a</t>
  </si>
  <si>
    <t>STUBBINS</t>
  </si>
  <si>
    <t>stubbi_11_b</t>
  </si>
  <si>
    <t>stubbi_33_a</t>
  </si>
  <si>
    <t>STUBBINS T11</t>
  </si>
  <si>
    <t>stubbi_33_b</t>
  </si>
  <si>
    <t>STUBBINS T12</t>
  </si>
  <si>
    <t>swinto_11_a</t>
  </si>
  <si>
    <t>SWINTON</t>
  </si>
  <si>
    <t>swinto_11_b</t>
  </si>
  <si>
    <t>tallen_33_a</t>
  </si>
  <si>
    <t>TALLEN</t>
  </si>
  <si>
    <t>tallen_0.66_a</t>
  </si>
  <si>
    <t>TALLENTIRE WF</t>
  </si>
  <si>
    <t>tameva_6.6_a</t>
  </si>
  <si>
    <t>TAME VALLEY</t>
  </si>
  <si>
    <t>tameva_6.6_b</t>
  </si>
  <si>
    <t>targat_11_a</t>
  </si>
  <si>
    <t>TARDY GATE</t>
  </si>
  <si>
    <t>targat_11_b</t>
  </si>
  <si>
    <t>targat_33_a</t>
  </si>
  <si>
    <t>targat_33_b</t>
  </si>
  <si>
    <t>tarlet_11_a</t>
  </si>
  <si>
    <t>TARLETON</t>
  </si>
  <si>
    <t>tarlet_11_b</t>
  </si>
  <si>
    <t>tarlet_33_a</t>
  </si>
  <si>
    <t>tarlet_33_b</t>
  </si>
  <si>
    <t>tenax_11_a</t>
  </si>
  <si>
    <t>TENAX</t>
  </si>
  <si>
    <t>height_6.6_a</t>
  </si>
  <si>
    <t>THE HEIGHT</t>
  </si>
  <si>
    <t>height_6.6_b</t>
  </si>
  <si>
    <t>thornp_11_a</t>
  </si>
  <si>
    <t>THORNTON</t>
  </si>
  <si>
    <t>thornp_11_b</t>
  </si>
  <si>
    <t>thornt_33_a</t>
  </si>
  <si>
    <t>thornt_33_b</t>
  </si>
  <si>
    <t>thornp_33_a</t>
  </si>
  <si>
    <t>THORNTON T11</t>
  </si>
  <si>
    <t>thornp_33_b</t>
  </si>
  <si>
    <t>THORNTON T12</t>
  </si>
  <si>
    <t>townst_11_a</t>
  </si>
  <si>
    <t>TOWNLEY ST</t>
  </si>
  <si>
    <t>townst_11_b</t>
  </si>
  <si>
    <t>townst_33_a</t>
  </si>
  <si>
    <t>TOWNLEY STREET</t>
  </si>
  <si>
    <t>townst_33_b</t>
  </si>
  <si>
    <t>traffo_33_a</t>
  </si>
  <si>
    <t>TRAFFORD</t>
  </si>
  <si>
    <t>traffo_33_b</t>
  </si>
  <si>
    <t>traffo_6.6_a</t>
  </si>
  <si>
    <t>traffo_6.6_b</t>
  </si>
  <si>
    <t>trafpn_6.6_a</t>
  </si>
  <si>
    <t>TRAFFORD PARK NORTH</t>
  </si>
  <si>
    <t>trafpn_6.6_b</t>
  </si>
  <si>
    <t>trigen_6.6_a</t>
  </si>
  <si>
    <t>TRIGEN</t>
  </si>
  <si>
    <t>trigen_6.6_b</t>
  </si>
  <si>
    <t>trimpe_11_a</t>
  </si>
  <si>
    <t>TRIMPELL</t>
  </si>
  <si>
    <t>trimpe_11_b</t>
  </si>
  <si>
    <t>trinit_6.6_a</t>
  </si>
  <si>
    <t>TRINITY</t>
  </si>
  <si>
    <t>trinit_6.6_b</t>
  </si>
  <si>
    <t>trinit_6.6_c</t>
  </si>
  <si>
    <t>trinit_6.6_d</t>
  </si>
  <si>
    <t>tulket_33_a</t>
  </si>
  <si>
    <t>TULKETH</t>
  </si>
  <si>
    <t>tulket_33_b</t>
  </si>
  <si>
    <t>tulket_6.6_a</t>
  </si>
  <si>
    <t>tulket_6.6_b</t>
  </si>
  <si>
    <t>tunste_33_a</t>
  </si>
  <si>
    <t>TUNSTEAD</t>
  </si>
  <si>
    <t>tunste_33_b</t>
  </si>
  <si>
    <t>ulvers_11_a</t>
  </si>
  <si>
    <t>ULVERSTON</t>
  </si>
  <si>
    <t>ulvers_11_b</t>
  </si>
  <si>
    <t>ulvers_33_a</t>
  </si>
  <si>
    <t>ulvers_33_b</t>
  </si>
  <si>
    <t>uniman_6.6_a</t>
  </si>
  <si>
    <t>UNIMAN</t>
  </si>
  <si>
    <t>uniman_6.6_b</t>
  </si>
  <si>
    <t>uniman_6.6_c</t>
  </si>
  <si>
    <t>uniman_6.6_d</t>
  </si>
  <si>
    <t>uniman_6.6_e</t>
  </si>
  <si>
    <t>uniman_6.6_f</t>
  </si>
  <si>
    <t>uniman_6.6_g</t>
  </si>
  <si>
    <t>uniman_6.6_h</t>
  </si>
  <si>
    <t>uniman_6.6_i</t>
  </si>
  <si>
    <t>uniman_6.6_j</t>
  </si>
  <si>
    <t>uniord_6.6_a</t>
  </si>
  <si>
    <t>UNION RD</t>
  </si>
  <si>
    <t>uniord_6.6_b</t>
  </si>
  <si>
    <t>upholl_11_a</t>
  </si>
  <si>
    <t>UPHOLLAND</t>
  </si>
  <si>
    <t>upholl_11_b</t>
  </si>
  <si>
    <t>urmsto_6.6_a</t>
  </si>
  <si>
    <t>URMSTON</t>
  </si>
  <si>
    <t>urmsto_6.6_b</t>
  </si>
  <si>
    <t>uu_6.6_int1</t>
  </si>
  <si>
    <t>UU</t>
  </si>
  <si>
    <t>uu_6.6_int2</t>
  </si>
  <si>
    <t>vernon_33_a</t>
  </si>
  <si>
    <t>VERNON PARK</t>
  </si>
  <si>
    <t>vernon_33_b</t>
  </si>
  <si>
    <t>vickec_11_a</t>
  </si>
  <si>
    <t>VICKERS CENTRAL</t>
  </si>
  <si>
    <t>vicken_11_a</t>
  </si>
  <si>
    <t>VICKERS NORTH</t>
  </si>
  <si>
    <t>victpk_6.6_a</t>
  </si>
  <si>
    <t>VICTORIA PARK</t>
  </si>
  <si>
    <t>victpk_6.6_b</t>
  </si>
  <si>
    <t>victre_33_a</t>
  </si>
  <si>
    <t>VICTRE</t>
  </si>
  <si>
    <t>victre_33_b</t>
  </si>
  <si>
    <t>walney_132_b</t>
  </si>
  <si>
    <t>WALNEY</t>
  </si>
  <si>
    <t>walney_34_a</t>
  </si>
  <si>
    <t>walney_34_c</t>
  </si>
  <si>
    <t>walney_34_d</t>
  </si>
  <si>
    <t>walney_0.69_a</t>
  </si>
  <si>
    <t>WALNEY OFFSHORE WF</t>
  </si>
  <si>
    <t>walney_0.69_b</t>
  </si>
  <si>
    <t>warbre_33_a</t>
  </si>
  <si>
    <t>WARBRECK</t>
  </si>
  <si>
    <t>warbre_33_b</t>
  </si>
  <si>
    <t>warbre_6.6_a</t>
  </si>
  <si>
    <t>warbre_6.6_b</t>
  </si>
  <si>
    <t>wardle_33_a</t>
  </si>
  <si>
    <t>WARDLEWORTH</t>
  </si>
  <si>
    <t>wardle_33_b</t>
  </si>
  <si>
    <t>wardle_6.6_a</t>
  </si>
  <si>
    <t>wardle_6.6_b</t>
  </si>
  <si>
    <t>warton_33_a</t>
  </si>
  <si>
    <t>WARTON</t>
  </si>
  <si>
    <t>warton_33_b</t>
  </si>
  <si>
    <t>warton_6.6_a</t>
  </si>
  <si>
    <t>warton_6.6_b</t>
  </si>
  <si>
    <t>waterh_6.6_a</t>
  </si>
  <si>
    <t>WATERHEAD</t>
  </si>
  <si>
    <t>waterh_6.6_b</t>
  </si>
  <si>
    <t>waters_11_a</t>
  </si>
  <si>
    <t>WATERSWALLOWS</t>
  </si>
  <si>
    <t>waters_11_b</t>
  </si>
  <si>
    <t>weaste_6.6_a</t>
  </si>
  <si>
    <t>WEASTE</t>
  </si>
  <si>
    <t>weaste_6.6_b</t>
  </si>
  <si>
    <t>wernet_6.6_a</t>
  </si>
  <si>
    <t>WERNETH</t>
  </si>
  <si>
    <t>wernet_6.6_b</t>
  </si>
  <si>
    <t>weplba_6.6_a</t>
  </si>
  <si>
    <t>WESLEY PLACE BACUP</t>
  </si>
  <si>
    <t>weplba_6.6_b</t>
  </si>
  <si>
    <t>wdidsb_33_a</t>
  </si>
  <si>
    <t>WEST DIDSBURY</t>
  </si>
  <si>
    <t>wdidsb_33_b</t>
  </si>
  <si>
    <t>wdidsb_33_c</t>
  </si>
  <si>
    <t>wdidsb_33_d</t>
  </si>
  <si>
    <t>wdidsb_33_gt3</t>
  </si>
  <si>
    <t>wdidsb_6.6_a</t>
  </si>
  <si>
    <t>wdidsb_6.6_b</t>
  </si>
  <si>
    <t>wdidsb_gt3</t>
  </si>
  <si>
    <t>westga_33_a</t>
  </si>
  <si>
    <t>WESTGATE</t>
  </si>
  <si>
    <t>westga_33_b</t>
  </si>
  <si>
    <t>westga_6.6_a</t>
  </si>
  <si>
    <t>westga_6.6_b</t>
  </si>
  <si>
    <t>westho_11_a</t>
  </si>
  <si>
    <t>WESTHOUGHTON</t>
  </si>
  <si>
    <t>westho_11_b</t>
  </si>
  <si>
    <t>westho_33_a</t>
  </si>
  <si>
    <t>westho_33_b</t>
  </si>
  <si>
    <t>westli_11_a</t>
  </si>
  <si>
    <t>WESTLINTON</t>
  </si>
  <si>
    <t>westli_11_b</t>
  </si>
  <si>
    <t>westli_33_a</t>
  </si>
  <si>
    <t>westli_33_b</t>
  </si>
  <si>
    <t>westne_0.69_a</t>
  </si>
  <si>
    <t>WESTNE</t>
  </si>
  <si>
    <t>westne_33_a</t>
  </si>
  <si>
    <t>whalle_11_a</t>
  </si>
  <si>
    <t>WHALLEY</t>
  </si>
  <si>
    <t>whalle_11_b</t>
  </si>
  <si>
    <t>whalle_33_b</t>
  </si>
  <si>
    <t xml:space="preserve">WHALLEY PRY          </t>
  </si>
  <si>
    <t>whallr_33_a</t>
  </si>
  <si>
    <t>WHALLEY RANGE</t>
  </si>
  <si>
    <t>whallr_33_b</t>
  </si>
  <si>
    <t>whallr_6.6_a</t>
  </si>
  <si>
    <t>whallr_6.6_b</t>
  </si>
  <si>
    <t>wharrh_0.69_a</t>
  </si>
  <si>
    <t>WHARRH</t>
  </si>
  <si>
    <t>wharrh_33_a</t>
  </si>
  <si>
    <t>whasse_11_a</t>
  </si>
  <si>
    <t>WHASSET</t>
  </si>
  <si>
    <t>whasse_11_b</t>
  </si>
  <si>
    <t>whasse_33_a</t>
  </si>
  <si>
    <t>whasse_33_b</t>
  </si>
  <si>
    <t>whinfe_11_b</t>
  </si>
  <si>
    <t>WHINFE</t>
  </si>
  <si>
    <t>whinfe_11_a</t>
  </si>
  <si>
    <t>WHINFELL</t>
  </si>
  <si>
    <t>whiteg_132_mb3</t>
  </si>
  <si>
    <t>WHITEGATE</t>
  </si>
  <si>
    <t>whiteg_132_mb4</t>
  </si>
  <si>
    <t>whiteg_132_rb3</t>
  </si>
  <si>
    <t>whiteg_132_rb4</t>
  </si>
  <si>
    <t>whitjo_11_a</t>
  </si>
  <si>
    <t>WHITJO</t>
  </si>
  <si>
    <t>whitjo_11_b</t>
  </si>
  <si>
    <t>whlewo_11_a</t>
  </si>
  <si>
    <t>WHITTLE LE WOODS</t>
  </si>
  <si>
    <t>whlewo_11_b</t>
  </si>
  <si>
    <t>whlewo_33_a</t>
  </si>
  <si>
    <t>WHITTLE-LE-WOODS</t>
  </si>
  <si>
    <t>whlewo_33_b</t>
  </si>
  <si>
    <t>whlewo_33_t12</t>
  </si>
  <si>
    <t>whitwo_6.6_a</t>
  </si>
  <si>
    <t>WHITWORTH</t>
  </si>
  <si>
    <t>whitwo_6.6_b</t>
  </si>
  <si>
    <t>whlewo_11_ner</t>
  </si>
  <si>
    <t>WHLEWO</t>
  </si>
  <si>
    <t>wigan_33_a</t>
  </si>
  <si>
    <t>WIGAN</t>
  </si>
  <si>
    <t>wigan_33_b</t>
  </si>
  <si>
    <t>wigton_33_a</t>
  </si>
  <si>
    <t>WIGTON</t>
  </si>
  <si>
    <t>wigton_33_b</t>
  </si>
  <si>
    <t>wigton_11_a</t>
  </si>
  <si>
    <t>WIGTON T11</t>
  </si>
  <si>
    <t>wigton_11_c</t>
  </si>
  <si>
    <t>wilhey_11_a</t>
  </si>
  <si>
    <t>WILLOW HEY</t>
  </si>
  <si>
    <t>wilhey_11_b</t>
  </si>
  <si>
    <t>wilhey_33_a</t>
  </si>
  <si>
    <t>wilhey_33_b</t>
  </si>
  <si>
    <t>wilowb_33_a</t>
  </si>
  <si>
    <t>WILLOWBANK</t>
  </si>
  <si>
    <t>wilowb_33_b</t>
  </si>
  <si>
    <t>wilowb_6.6_a</t>
  </si>
  <si>
    <t>wilowb_6.6_b</t>
  </si>
  <si>
    <t>wilowh_11_a</t>
  </si>
  <si>
    <t>WILLOWHOLME</t>
  </si>
  <si>
    <t>wilowh_11_b</t>
  </si>
  <si>
    <t>wilmsl_11_a</t>
  </si>
  <si>
    <t>WILMSLOW</t>
  </si>
  <si>
    <t>wilmsl_11_b</t>
  </si>
  <si>
    <t>wilmsl_33_a</t>
  </si>
  <si>
    <t>wilmsl_33_b</t>
  </si>
  <si>
    <t>wilowh_33_t11</t>
  </si>
  <si>
    <t>WILOWH</t>
  </si>
  <si>
    <t>wilowh_33_t12</t>
  </si>
  <si>
    <t>winder_11_a</t>
  </si>
  <si>
    <t>WINDERMERE</t>
  </si>
  <si>
    <t>winder_11_b</t>
  </si>
  <si>
    <t>winder_33_a</t>
  </si>
  <si>
    <t>winder_33_b</t>
  </si>
  <si>
    <t>winird_6.6_a</t>
  </si>
  <si>
    <t>WINIFRED RD</t>
  </si>
  <si>
    <t>winird_6.6_b</t>
  </si>
  <si>
    <t>winsca_33_a</t>
  </si>
  <si>
    <t>WINSCA</t>
  </si>
  <si>
    <t>winsca_0.69_a</t>
  </si>
  <si>
    <t>WINSCALES WF</t>
  </si>
  <si>
    <t>within_6.6_ner</t>
  </si>
  <si>
    <t>WITHIN</t>
  </si>
  <si>
    <t>within_33_a</t>
  </si>
  <si>
    <t>WITHINGTON</t>
  </si>
  <si>
    <t>within_33_b</t>
  </si>
  <si>
    <t>within_6.6_a</t>
  </si>
  <si>
    <t>within_6.6_b</t>
  </si>
  <si>
    <t>withyf_11_a</t>
  </si>
  <si>
    <t>WITHYFOLD DRIVE</t>
  </si>
  <si>
    <t>withyf_11_b</t>
  </si>
  <si>
    <t>withyf_11_c</t>
  </si>
  <si>
    <t>woodst_6.6_a</t>
  </si>
  <si>
    <t>WOODBINE ST</t>
  </si>
  <si>
    <t>woodst_6.6_b</t>
  </si>
  <si>
    <t>woodst_33_a</t>
  </si>
  <si>
    <t>WOODBINE STREET</t>
  </si>
  <si>
    <t>woodst_33_b</t>
  </si>
  <si>
    <t>woodrd_11_a</t>
  </si>
  <si>
    <t>WOODFIELD RD</t>
  </si>
  <si>
    <t>woodrd_11_b</t>
  </si>
  <si>
    <t>wright_11_a</t>
  </si>
  <si>
    <t>wright_11_b</t>
  </si>
  <si>
    <t>woodrd_33_a</t>
  </si>
  <si>
    <t>WOODFIELD ROAD</t>
  </si>
  <si>
    <t>woodrd_33_b</t>
  </si>
  <si>
    <t>wohila_33_a</t>
  </si>
  <si>
    <t>WOODHILL LANE</t>
  </si>
  <si>
    <t>wohila_6.6_a</t>
  </si>
  <si>
    <t>wodhpk_11_a</t>
  </si>
  <si>
    <t>WOODHOUSE PARK</t>
  </si>
  <si>
    <t>wodhpk_11_b</t>
  </si>
  <si>
    <t>wodhpk_33_a</t>
  </si>
  <si>
    <t>wodhpk_33_b</t>
  </si>
  <si>
    <t>woodly_11_a</t>
  </si>
  <si>
    <t>WOODLEY</t>
  </si>
  <si>
    <t>woodly_11_b</t>
  </si>
  <si>
    <t>woodly_33_a</t>
  </si>
  <si>
    <t>woodly_33_b</t>
  </si>
  <si>
    <t>woolfo_11_a</t>
  </si>
  <si>
    <t>WOOLFOLD</t>
  </si>
  <si>
    <t>woolfo_11_b</t>
  </si>
  <si>
    <t>woolfo_33_a</t>
  </si>
  <si>
    <t>woolfo_33_b</t>
  </si>
  <si>
    <t>wordsw_6.6_a</t>
  </si>
  <si>
    <t>WORDSWORTH ST</t>
  </si>
  <si>
    <t>wordsw_6.6_b</t>
  </si>
  <si>
    <t>worsme_6.6_a</t>
  </si>
  <si>
    <t>WORSLEY MESNES</t>
  </si>
  <si>
    <t>worsme_6.6_b</t>
  </si>
  <si>
    <t>wreay_33_a</t>
  </si>
  <si>
    <t>WREAY</t>
  </si>
  <si>
    <t>wreay_33_b</t>
  </si>
  <si>
    <t>wright_33_a</t>
  </si>
  <si>
    <t>WRIGHTINGTON</t>
  </si>
  <si>
    <t>wright_33_b</t>
  </si>
  <si>
    <t>yealan_11_a</t>
  </si>
  <si>
    <t>YEALAND</t>
  </si>
  <si>
    <t xml:space="preserve">Version: 1.2 - 01/04/26 
</t>
  </si>
  <si>
    <t>167, 201-202, 207, 258, 269, 275-278, 301-302, 495, 530-534, A00, A05-A24, A30-A54, A60-A79, A85-A94, R75-R79, AA0-AA5 / 9, 13, 14, 307, 961, A01, A02, A03</t>
  </si>
  <si>
    <t>A25-A29, A55-A59, A80-A84 / 12, 77, 78, 308</t>
  </si>
  <si>
    <t>590, 591, 593, 594</t>
  </si>
  <si>
    <t>169, 279-280, 286-289, 311-312, 461-462, 497, 535-539, B00, B05-B24, B30-B49, B55-B59, B70-B89, BA0-BA5 / 15, 19, 20, 317, 512, 513, 965, B01, B02, B03</t>
  </si>
  <si>
    <t>B25-B29, B50-B54 / 18, 137, 158, 318</t>
  </si>
  <si>
    <t>B60-B69 / 16, 17, 89, 132</t>
  </si>
  <si>
    <t>171, 191, 192, 221, 222, 227, 321, 322, 417, 418, 424-427, 506, 508, 540-544, C02, C05-C44, C50-C74, C80-C99, R00-R04, R20-R39, CA0-CA5 / 21, 25, 26, 228, 230, 327, 967, C03, C04, R80, R81</t>
  </si>
  <si>
    <t>R10-R19 / 22, 23, 159, 208, 216, 217</t>
  </si>
  <si>
    <t>C45-C49, C75-C79, R05-R09 / 24, 214, 215, 218, 219, 328, C00</t>
  </si>
  <si>
    <t>173, 331, 332, 545-549, D00, D10-D29, D45-D49, DA0-DA5 / 27, 31, 32, 337, 969, D01, D02, D03</t>
  </si>
  <si>
    <t>D35-D44  / 28, 29, 231, 232</t>
  </si>
  <si>
    <t>D05-D09, D30-D34 / 30, 233, 234, 338</t>
  </si>
  <si>
    <t>175, 341, 342, 550-554, E00, E05-E24, E40-E44, EA0-EA5 / 33, 37, 38, 347, 973, E01, E02, E03</t>
  </si>
  <si>
    <t>E30-E39 / 34, 35, 235, 237</t>
  </si>
  <si>
    <t>E25-E29 / 36, 238, 239, 348</t>
  </si>
  <si>
    <t>Monday – Friday  (Apr-Oct)</t>
  </si>
  <si>
    <t> </t>
  </si>
  <si>
    <t>00:00 – 00:30
07:30 – 24:00</t>
  </si>
  <si>
    <t>Monday – Friday  (Nov)</t>
  </si>
  <si>
    <t>07:30 – 20:00</t>
  </si>
  <si>
    <t>00:00 – 00:30
20:00 – 24:00</t>
  </si>
  <si>
    <t xml:space="preserve">Monday – Friday  (Dec – Feb) </t>
  </si>
  <si>
    <t>16:30 – 18:30</t>
  </si>
  <si>
    <t>07:30 – 16:30
18:30 – 20:00</t>
  </si>
  <si>
    <t>Monday – Friday  (Mar)</t>
  </si>
  <si>
    <t>F70-F74, S00-S04 / 40, 41, 240, 241</t>
  </si>
  <si>
    <t>F30-F34, F60-F64,  F95-F99 / 42, 242, 243, 358, F04</t>
  </si>
  <si>
    <t>177, 251, 252, 257, 351, 352, 428, 429, 435-438, 514, 555-559, F00, F10-F29, F35-F59, F65-F69, F75-F94, R40-R44, S05-S09, FA3-FA8  / 39, 43, 44, 357, 975, F01, F02, F03, FA1-FA2</t>
  </si>
  <si>
    <t>179, 751, 752, 760-764, F05-F09, S10-S29, S35-S39, SA0-SA5 / 244, 245, 990</t>
  </si>
  <si>
    <t>S30-S34 / 246, 247, 757, 758</t>
  </si>
  <si>
    <t>Monday to Friday
March to October</t>
  </si>
  <si>
    <t>07:00 - 00:00</t>
  </si>
  <si>
    <t>Monday to Friday
November to February</t>
  </si>
  <si>
    <t>07:00 – 16:00
19:00 – 00:00</t>
  </si>
  <si>
    <t>181, 261, 262, 267, 268, 361, 362, 480, 481, 487-490, 516, 560-564, G02-G24, G30-G49, G65-G84, G90-G94, GA0-GA7 / 45, 49, 50, 367, 977, G01, R82, R83</t>
  </si>
  <si>
    <t>G55-G64, G95-G99 / 46, 47, 248, 249</t>
  </si>
  <si>
    <t>G25-G29, G50-G54, G85-G89 / 48, 339, 368, 406</t>
  </si>
  <si>
    <t>183, 371, 372, 471, 472, 565-569, J00, J05-J24, J30-J34, J40-J54, JA0-JA5 / 51, 55, 56, 377, 979, J01, J02, J03</t>
  </si>
  <si>
    <t>J35-J39 / 52, 53, 408, 413</t>
  </si>
  <si>
    <t>J25-J29 / 54, 378, 510, 511</t>
  </si>
  <si>
    <t>81-82, 88, 91-92, 97-99, 185, 197-199, 291-292, 518, 570-574, K04, K06, K10-K19, K25-K44, K50-K74, K90-K99, R45-R54, KA0-KA5 / 57, 61, 62, 297, 982, K07, K08, K09</t>
  </si>
  <si>
    <t>K80-K89 / 58, 59, K00, K01</t>
  </si>
  <si>
    <t>K20-K24, K45-K49, K75-K79 / 60, 298, K02, K03</t>
  </si>
  <si>
    <t>EHV 132kV/EHV</t>
  </si>
  <si>
    <t>EHV 132kV/HV</t>
  </si>
  <si>
    <t>187, 381, 382, 575-579, L04, L08, L10-L24, L45-L64, R55-R64, LA0-LA5 / 63, 67, 68, 387, 985, L05, L06, L07</t>
  </si>
  <si>
    <t>L30-L39 / 64, 65, L00, L01</t>
  </si>
  <si>
    <t>L25-L29, L40-L44 / 66, 388, L02, L03</t>
  </si>
  <si>
    <t>EHV 132kV</t>
  </si>
  <si>
    <t>33kV generic Import</t>
  </si>
  <si>
    <t>33kV generic export</t>
  </si>
  <si>
    <t>132kV generic Import</t>
  </si>
  <si>
    <t>132kV generic Export</t>
  </si>
  <si>
    <t>EHV 132/33kV</t>
  </si>
  <si>
    <t>Monday – Friday
(Apr – Oct)</t>
  </si>
  <si>
    <t>07:00 – 24:00</t>
  </si>
  <si>
    <t>00:00 – 07:00</t>
  </si>
  <si>
    <t>Monday – Friday
(Nov – Feb)</t>
  </si>
  <si>
    <t>07:00 – 16:00
19:00 – 20:00</t>
  </si>
  <si>
    <t>20:00 – 24:00</t>
  </si>
  <si>
    <t>Monday – Friday
(Mar)</t>
  </si>
  <si>
    <t>Saturday and Sunday (All Year)</t>
  </si>
  <si>
    <t>189, 389, 391, 392, 491, 492, 522, 580-584, M05, M10-M24, M30-34, M45-M64, R65-R74, MA0-MA5 / 69, 73, 74, 397, 987, M06, M07, M08</t>
  </si>
  <si>
    <t>M35-M44 / 70, 71, M00, M01</t>
  </si>
  <si>
    <t>M25-M29 / 72, 398, M02, M03</t>
  </si>
  <si>
    <t xml:space="preserve">The line loss factors that are approved by the BSC Panel for the applicable year and consequently published on the Elexon website will take precedence and be used in Settlement. </t>
  </si>
  <si>
    <t>The line loss factors that are approved by the BSC Panel for the applicable year and consequently published on the Elexon website will take precedence and be used in Settlement.</t>
  </si>
  <si>
    <t>A95-A99 / 10, 11, 75,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</si>
</sst>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4" formatCode="_-&quot;£&quot;* #,##0.00_-;\-&quot;£&quot;* #,##0.00_-;_-&quot;£&quot;* &quot;-&quot;??_-;_-@_-"/>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00"/>
    <numFmt numFmtId="176" formatCode="#,##0;[Red]\-#,##0;;"/>
    <numFmt numFmtId="177" formatCode="0.000;[Red]\-0.000;?;"/>
    <numFmt numFmtId="178" formatCode="0.000_ ;\-0.000\ "/>
    <numFmt numFmtId="179" formatCode="0000"/>
    <numFmt numFmtId="180" formatCode="0.00;\(0.00\);"/>
    <numFmt numFmtId="181" formatCode="&quot;£&quot;#,##0.00"/>
    <numFmt numFmtId="182" formatCode="0.000;\-0.000;;@\,"/>
    <numFmt numFmtId="183" formatCode="0.00;\-0.00;;@\,"/>
    <numFmt numFmtId="184" formatCode=";;"/>
    <numFmt numFmtId="185" formatCode="0.000;\(0.000\);"/>
    <numFmt numFmtId="186" formatCode="0.00_ ;\-0.00\ "/>
    <numFmt numFmtId="187" formatCode="\ _(???,???,??0.000_);[Red]\ \(???,???,??0.000\);;@"/>
    <numFmt numFmtId="188" formatCode="#,##0.00_ ;[Red]\-#,##0.00\ "/>
    <numFmt numFmtId="189" formatCode="#,##0_ ;\-#,##0\ "/>
    <numFmt numFmtId="190" formatCode="#,##0.00_ ;\-#,##0.00\ "/>
    <numFmt numFmtId="191" formatCode="#,##0.000_ ;\-#,##0.000\ "/>
  </numFmts>
  <fonts count="47" x14ac:knownFonts="1">
    <font>
      <sz val="10"/>
      <name val="Arial"/>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1"/>
      <color theme="3"/>
      <name val="Arial"/>
      <family val="2"/>
    </font>
    <font>
      <sz val="10"/>
      <color rgb="FF9C6500"/>
      <name val="Arial"/>
      <family val="2"/>
    </font>
    <font>
      <b/>
      <sz val="8"/>
      <color theme="0"/>
      <name val="Arial"/>
      <family val="2"/>
    </font>
    <font>
      <b/>
      <sz val="18"/>
      <name val="Arial"/>
      <family val="2"/>
    </font>
    <font>
      <b/>
      <sz val="11"/>
      <color indexed="8"/>
      <name val="Arial"/>
      <family val="2"/>
    </font>
    <font>
      <sz val="10"/>
      <color rgb="FF000000"/>
      <name val="Arial"/>
      <family val="2"/>
    </font>
    <font>
      <sz val="12"/>
      <name val="Calibri"/>
      <family val="2"/>
      <scheme val="minor"/>
    </font>
    <font>
      <b/>
      <sz val="12"/>
      <name val="Calibri"/>
      <family val="2"/>
      <scheme val="minor"/>
    </font>
    <font>
      <b/>
      <sz val="10"/>
      <name val="Trebuchet MS"/>
      <family val="2"/>
    </font>
    <font>
      <b/>
      <sz val="10"/>
      <color theme="0"/>
      <name val="Trebuchet MS"/>
      <family val="2"/>
    </font>
    <font>
      <b/>
      <sz val="11"/>
      <name val="Trebuchet MS"/>
      <family val="2"/>
    </font>
    <font>
      <b/>
      <sz val="14"/>
      <color theme="3"/>
      <name val="Trebuchet MS"/>
      <family val="2"/>
    </font>
    <font>
      <sz val="10"/>
      <name val="Trebuchet MS"/>
      <family val="2"/>
    </font>
    <font>
      <b/>
      <sz val="11"/>
      <color theme="0"/>
      <name val="Trebuchet MS"/>
      <family val="2"/>
    </font>
    <font>
      <b/>
      <sz val="11"/>
      <color indexed="8"/>
      <name val="Trebuchet MS"/>
      <family val="2"/>
    </font>
    <font>
      <sz val="10"/>
      <color rgb="FFFF0000"/>
      <name val="Arial"/>
      <family val="2"/>
    </font>
    <font>
      <b/>
      <sz val="11"/>
      <color theme="3"/>
      <name val="Calibri"/>
      <family val="2"/>
      <scheme val="minor"/>
    </font>
    <font>
      <sz val="10"/>
      <name val="Calibri"/>
      <family val="2"/>
      <scheme val="minor"/>
    </font>
    <font>
      <sz val="10"/>
      <color theme="1"/>
      <name val="Calibri"/>
      <family val="2"/>
      <scheme val="minor"/>
    </font>
  </fonts>
  <fills count="42">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solid">
        <fgColor rgb="FFCCFFFF"/>
        <bgColor indexed="64"/>
      </patternFill>
    </fill>
    <fill>
      <patternFill patternType="solid">
        <fgColor rgb="FFD9D9D9"/>
        <bgColor indexed="64"/>
      </patternFill>
    </fill>
    <fill>
      <patternFill patternType="solid">
        <fgColor rgb="FFCCFFCC"/>
        <bgColor indexed="55"/>
      </patternFill>
    </fill>
    <fill>
      <patternFill patternType="solid">
        <fgColor theme="0" tint="-0.249977111117893"/>
        <bgColor indexed="64"/>
      </patternFill>
    </fill>
    <fill>
      <patternFill patternType="solid">
        <fgColor rgb="FFBFBFBF"/>
        <bgColor rgb="FF000000"/>
      </patternFill>
    </fill>
    <fill>
      <patternFill patternType="solid">
        <fgColor rgb="FFC0C0C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s>
  <cellStyleXfs count="23">
    <xf numFmtId="0" fontId="0" fillId="0" borderId="0"/>
    <xf numFmtId="0" fontId="11" fillId="0" borderId="0" applyNumberFormat="0" applyFill="0" applyBorder="0" applyAlignment="0" applyProtection="0"/>
    <xf numFmtId="0" fontId="12" fillId="5" borderId="7" applyNumberFormat="0" applyAlignment="0" applyProtection="0"/>
    <xf numFmtId="0" fontId="13" fillId="0" borderId="0" applyNumberFormat="0" applyFill="0" applyBorder="0" applyAlignment="0" applyProtection="0">
      <alignment vertical="top"/>
      <protection locked="0"/>
    </xf>
    <xf numFmtId="0" fontId="18" fillId="0" borderId="9" applyNumberFormat="0" applyFill="0" applyAlignment="0" applyProtection="0"/>
    <xf numFmtId="0" fontId="11" fillId="0" borderId="10" applyNumberFormat="0" applyFill="0" applyAlignment="0" applyProtection="0"/>
    <xf numFmtId="0" fontId="6" fillId="0" borderId="0"/>
    <xf numFmtId="43" fontId="6" fillId="0" borderId="0" applyFont="0" applyFill="0" applyBorder="0" applyAlignment="0" applyProtection="0"/>
    <xf numFmtId="0" fontId="23" fillId="23" borderId="0" applyNumberFormat="0" applyBorder="0" applyAlignment="0" applyProtection="0"/>
    <xf numFmtId="0" fontId="3" fillId="6"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3" fillId="26" borderId="0" applyNumberFormat="0" applyBorder="0" applyAlignment="0" applyProtection="0"/>
    <xf numFmtId="0" fontId="23" fillId="27" borderId="0" applyNumberFormat="0" applyBorder="0" applyAlignment="0" applyProtection="0"/>
    <xf numFmtId="0" fontId="27" fillId="0" borderId="0"/>
    <xf numFmtId="0" fontId="29" fillId="34" borderId="0" applyNumberFormat="0" applyBorder="0" applyAlignment="0" applyProtection="0"/>
    <xf numFmtId="0" fontId="4" fillId="0" borderId="0"/>
    <xf numFmtId="0" fontId="2" fillId="6" borderId="0" applyNumberFormat="0" applyBorder="0" applyAlignment="0" applyProtection="0"/>
    <xf numFmtId="0" fontId="2" fillId="26" borderId="0" applyNumberFormat="0" applyBorder="0" applyAlignment="0" applyProtection="0"/>
    <xf numFmtId="0" fontId="1" fillId="0" borderId="0" applyNumberFormat="0" applyFill="0" applyBorder="0" applyAlignment="0" applyProtection="0">
      <alignment horizontal="left"/>
    </xf>
    <xf numFmtId="0" fontId="1" fillId="0" borderId="0"/>
    <xf numFmtId="0" fontId="1" fillId="0" borderId="0"/>
    <xf numFmtId="0" fontId="44" fillId="0" borderId="0" applyNumberFormat="0" applyFill="0" applyBorder="0" applyAlignment="0" applyProtection="0"/>
  </cellStyleXfs>
  <cellXfs count="476">
    <xf numFmtId="0" fontId="0" fillId="0" borderId="0" xfId="0"/>
    <xf numFmtId="0" fontId="6"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8" fillId="2" borderId="0" xfId="0" applyFont="1" applyFill="1" applyAlignment="1">
      <alignment vertical="center"/>
    </xf>
    <xf numFmtId="0" fontId="0" fillId="0" borderId="1" xfId="0" applyBorder="1" applyAlignment="1">
      <alignment vertical="center"/>
    </xf>
    <xf numFmtId="0" fontId="6" fillId="0" borderId="0" xfId="0" applyFont="1" applyAlignment="1">
      <alignment wrapText="1"/>
    </xf>
    <xf numFmtId="0" fontId="7" fillId="0" borderId="0" xfId="0" applyFont="1" applyAlignment="1">
      <alignment vertical="top" wrapText="1"/>
    </xf>
    <xf numFmtId="0" fontId="7" fillId="7" borderId="1" xfId="0" applyFont="1" applyFill="1" applyBorder="1" applyAlignment="1">
      <alignment horizontal="center" vertical="center" wrapText="1"/>
    </xf>
    <xf numFmtId="0" fontId="6" fillId="0" borderId="1" xfId="0" quotePrefix="1" applyFont="1" applyBorder="1" applyAlignment="1">
      <alignment horizontal="left" vertical="top" wrapText="1"/>
    </xf>
    <xf numFmtId="0" fontId="7" fillId="7" borderId="1" xfId="0" applyFont="1" applyFill="1" applyBorder="1" applyAlignment="1" applyProtection="1">
      <alignment vertical="center" wrapText="1"/>
      <protection locked="0"/>
    </xf>
    <xf numFmtId="0" fontId="14"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7" fillId="7" borderId="1" xfId="0" applyFont="1" applyFill="1" applyBorder="1" applyAlignment="1" applyProtection="1">
      <alignment horizontal="center" vertical="center" wrapText="1"/>
      <protection locked="0"/>
    </xf>
    <xf numFmtId="0" fontId="6" fillId="4" borderId="1" xfId="0" applyFont="1" applyFill="1" applyBorder="1" applyAlignment="1">
      <alignment horizontal="center" vertical="center" wrapText="1"/>
    </xf>
    <xf numFmtId="0" fontId="6" fillId="0" borderId="1" xfId="0" quotePrefix="1" applyFont="1" applyBorder="1" applyAlignment="1">
      <alignment horizontal="center" vertical="center" wrapText="1"/>
    </xf>
    <xf numFmtId="0" fontId="6" fillId="0" borderId="6" xfId="0" applyFont="1" applyBorder="1" applyAlignment="1">
      <alignment horizontal="center" vertical="center" wrapText="1"/>
    </xf>
    <xf numFmtId="0" fontId="6" fillId="2" borderId="0" xfId="0" applyFont="1" applyFill="1" applyAlignment="1">
      <alignment vertical="center"/>
    </xf>
    <xf numFmtId="0" fontId="0" fillId="0" borderId="0" xfId="0" applyProtection="1">
      <protection locked="0"/>
    </xf>
    <xf numFmtId="169" fontId="6" fillId="3" borderId="1" xfId="0" applyNumberFormat="1" applyFont="1" applyFill="1" applyBorder="1" applyAlignment="1" applyProtection="1">
      <alignment horizontal="center" vertical="center"/>
      <protection locked="0"/>
    </xf>
    <xf numFmtId="49" fontId="14" fillId="8" borderId="1" xfId="0" applyNumberFormat="1" applyFont="1" applyFill="1" applyBorder="1" applyAlignment="1" applyProtection="1">
      <alignment horizontal="center" vertical="center" wrapText="1"/>
      <protection locked="0"/>
    </xf>
    <xf numFmtId="0" fontId="7" fillId="7" borderId="1" xfId="0" quotePrefix="1" applyFont="1" applyFill="1" applyBorder="1" applyAlignment="1">
      <alignment horizontal="center" vertical="center" wrapText="1"/>
    </xf>
    <xf numFmtId="49" fontId="15" fillId="5" borderId="7" xfId="2" applyNumberFormat="1" applyFont="1" applyAlignment="1" applyProtection="1">
      <alignment horizontal="center" vertical="center" wrapText="1"/>
      <protection locked="0"/>
    </xf>
    <xf numFmtId="170" fontId="17" fillId="12" borderId="1" xfId="0" applyNumberFormat="1" applyFont="1" applyFill="1" applyBorder="1" applyAlignment="1" applyProtection="1">
      <alignment horizontal="center" vertical="center"/>
      <protection locked="0"/>
    </xf>
    <xf numFmtId="171" fontId="17" fillId="12" borderId="1" xfId="0" applyNumberFormat="1" applyFont="1" applyFill="1" applyBorder="1" applyAlignment="1" applyProtection="1">
      <alignment horizontal="center" vertical="center"/>
      <protection locked="0"/>
    </xf>
    <xf numFmtId="170" fontId="17" fillId="14" borderId="1" xfId="0" applyNumberFormat="1" applyFont="1" applyFill="1" applyBorder="1" applyAlignment="1" applyProtection="1">
      <alignment horizontal="center" vertical="center"/>
      <protection locked="0"/>
    </xf>
    <xf numFmtId="171" fontId="17" fillId="14" borderId="1" xfId="0" applyNumberFormat="1" applyFont="1" applyFill="1" applyBorder="1" applyAlignment="1" applyProtection="1">
      <alignment horizontal="center" vertical="center"/>
      <protection locked="0"/>
    </xf>
    <xf numFmtId="0" fontId="7" fillId="13" borderId="1" xfId="0" quotePrefix="1" applyFont="1" applyFill="1" applyBorder="1" applyAlignment="1">
      <alignment horizontal="center" vertical="center" wrapText="1"/>
    </xf>
    <xf numFmtId="171" fontId="17" fillId="15" borderId="1" xfId="0" applyNumberFormat="1" applyFont="1" applyFill="1" applyBorder="1" applyAlignment="1" applyProtection="1">
      <alignment horizontal="center" vertical="center"/>
      <protection locked="0"/>
    </xf>
    <xf numFmtId="0" fontId="7" fillId="16" borderId="1" xfId="0" quotePrefix="1" applyFont="1" applyFill="1" applyBorder="1" applyAlignment="1">
      <alignment horizontal="center" vertical="center" wrapText="1"/>
    </xf>
    <xf numFmtId="49" fontId="6"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7" fillId="9" borderId="1" xfId="0" applyNumberFormat="1" applyFont="1" applyFill="1" applyBorder="1" applyAlignment="1" applyProtection="1">
      <alignment horizontal="center" vertical="center"/>
      <protection locked="0"/>
    </xf>
    <xf numFmtId="171" fontId="17"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0" fillId="8" borderId="1" xfId="0" applyNumberFormat="1" applyFont="1" applyFill="1" applyBorder="1" applyAlignment="1" applyProtection="1">
      <alignment horizontal="center" vertical="center" wrapText="1"/>
      <protection locked="0"/>
    </xf>
    <xf numFmtId="172" fontId="20" fillId="9" borderId="1" xfId="0" applyNumberFormat="1" applyFont="1" applyFill="1" applyBorder="1" applyAlignment="1" applyProtection="1">
      <alignment horizontal="center" vertical="center"/>
      <protection locked="0"/>
    </xf>
    <xf numFmtId="172" fontId="20" fillId="3" borderId="1" xfId="0" applyNumberFormat="1"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wrapText="1"/>
      <protection locked="0"/>
    </xf>
    <xf numFmtId="3" fontId="20" fillId="8" borderId="1" xfId="0" applyNumberFormat="1" applyFont="1" applyFill="1" applyBorder="1" applyAlignment="1" applyProtection="1">
      <alignment horizontal="center" vertical="center" wrapText="1"/>
      <protection locked="0"/>
    </xf>
    <xf numFmtId="164" fontId="20" fillId="10" borderId="1" xfId="0" applyNumberFormat="1" applyFont="1" applyFill="1" applyBorder="1" applyAlignment="1" applyProtection="1">
      <alignment horizontal="center" vertical="center"/>
      <protection locked="0"/>
    </xf>
    <xf numFmtId="164" fontId="20" fillId="3" borderId="1" xfId="0" applyNumberFormat="1" applyFont="1" applyFill="1" applyBorder="1" applyAlignment="1" applyProtection="1">
      <alignment horizontal="center" vertical="center"/>
      <protection locked="0"/>
    </xf>
    <xf numFmtId="49" fontId="6" fillId="9" borderId="1" xfId="0" quotePrefix="1" applyNumberFormat="1" applyFont="1" applyFill="1" applyBorder="1" applyAlignment="1" applyProtection="1">
      <alignment horizontal="left" vertical="center" wrapText="1"/>
      <protection locked="0"/>
    </xf>
    <xf numFmtId="49" fontId="6"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3" fillId="2" borderId="0" xfId="3" applyFill="1" applyAlignment="1" applyProtection="1">
      <alignment vertical="center"/>
    </xf>
    <xf numFmtId="0" fontId="6" fillId="2" borderId="0" xfId="6" applyFill="1" applyAlignment="1">
      <alignment vertical="center"/>
    </xf>
    <xf numFmtId="0" fontId="8" fillId="2" borderId="0" xfId="6" applyFont="1" applyFill="1" applyAlignment="1">
      <alignment vertical="center"/>
    </xf>
    <xf numFmtId="0" fontId="7" fillId="7" borderId="1" xfId="6" quotePrefix="1" applyFont="1" applyFill="1" applyBorder="1" applyAlignment="1">
      <alignment horizontal="center" vertical="center" wrapText="1"/>
    </xf>
    <xf numFmtId="0" fontId="7" fillId="7" borderId="1" xfId="6" applyFont="1" applyFill="1" applyBorder="1" applyAlignment="1">
      <alignment horizontal="center" vertical="center" wrapText="1"/>
    </xf>
    <xf numFmtId="49" fontId="22" fillId="7" borderId="1" xfId="6" applyNumberFormat="1" applyFont="1" applyFill="1" applyBorder="1" applyAlignment="1">
      <alignment horizontal="center" vertical="center" wrapText="1"/>
    </xf>
    <xf numFmtId="49" fontId="7" fillId="7" borderId="1" xfId="6" applyNumberFormat="1" applyFont="1" applyFill="1" applyBorder="1" applyAlignment="1">
      <alignment horizontal="center" vertical="center" wrapText="1"/>
    </xf>
    <xf numFmtId="1" fontId="6" fillId="9" borderId="1" xfId="6" applyNumberFormat="1" applyFill="1" applyBorder="1" applyAlignment="1" applyProtection="1">
      <alignment horizontal="left" vertical="center" wrapText="1"/>
      <protection locked="0"/>
    </xf>
    <xf numFmtId="0" fontId="6" fillId="2" borderId="0" xfId="6" applyFill="1" applyAlignment="1">
      <alignment horizontal="center" vertical="center"/>
    </xf>
    <xf numFmtId="166" fontId="6" fillId="2" borderId="0" xfId="6" applyNumberFormat="1" applyFill="1" applyAlignment="1">
      <alignment horizontal="center" vertical="center"/>
    </xf>
    <xf numFmtId="0" fontId="6" fillId="2" borderId="0" xfId="6" applyFill="1"/>
    <xf numFmtId="172" fontId="4" fillId="12" borderId="1" xfId="6" applyNumberFormat="1" applyFont="1" applyFill="1" applyBorder="1" applyAlignment="1" applyProtection="1">
      <alignment horizontal="center" vertical="center"/>
      <protection locked="0"/>
    </xf>
    <xf numFmtId="164" fontId="4" fillId="12" borderId="1" xfId="6" applyNumberFormat="1" applyFont="1" applyFill="1" applyBorder="1" applyAlignment="1" applyProtection="1">
      <alignment horizontal="center" vertical="center"/>
      <protection locked="0"/>
    </xf>
    <xf numFmtId="172" fontId="4" fillId="9" borderId="1" xfId="6" applyNumberFormat="1" applyFont="1" applyFill="1" applyBorder="1" applyAlignment="1" applyProtection="1">
      <alignment horizontal="center" vertical="center"/>
      <protection locked="0"/>
    </xf>
    <xf numFmtId="164" fontId="4" fillId="9" borderId="1" xfId="6" applyNumberFormat="1" applyFont="1" applyFill="1" applyBorder="1" applyAlignment="1" applyProtection="1">
      <alignment horizontal="center" vertical="center"/>
      <protection locked="0"/>
    </xf>
    <xf numFmtId="0" fontId="6" fillId="0" borderId="0" xfId="0" applyFont="1" applyProtection="1">
      <protection locked="0"/>
    </xf>
    <xf numFmtId="49" fontId="11" fillId="6" borderId="0" xfId="1" quotePrefix="1" applyNumberFormat="1" applyFill="1" applyAlignment="1" applyProtection="1">
      <alignment horizontal="left" vertical="center" wrapText="1"/>
      <protection locked="0"/>
    </xf>
    <xf numFmtId="49" fontId="11" fillId="6" borderId="0" xfId="1" applyNumberFormat="1" applyFill="1" applyAlignment="1" applyProtection="1">
      <alignment vertical="center" wrapText="1"/>
      <protection locked="0"/>
    </xf>
    <xf numFmtId="49" fontId="18" fillId="0" borderId="0" xfId="4" applyNumberFormat="1" applyBorder="1" applyAlignment="1" applyProtection="1">
      <alignment vertical="center"/>
      <protection locked="0"/>
    </xf>
    <xf numFmtId="49" fontId="11" fillId="6" borderId="0" xfId="1" applyNumberFormat="1" applyFill="1" applyBorder="1" applyAlignment="1" applyProtection="1">
      <alignment vertical="center" wrapText="1"/>
      <protection locked="0"/>
    </xf>
    <xf numFmtId="49" fontId="11" fillId="0" borderId="0" xfId="5" applyNumberFormat="1" applyBorder="1" applyAlignment="1" applyProtection="1">
      <alignment vertical="center"/>
      <protection locked="0"/>
    </xf>
    <xf numFmtId="49" fontId="11" fillId="0" borderId="0" xfId="5" quotePrefix="1" applyNumberFormat="1" applyBorder="1" applyAlignment="1" applyProtection="1">
      <alignment horizontal="left" vertical="center"/>
      <protection locked="0"/>
    </xf>
    <xf numFmtId="49" fontId="22" fillId="7" borderId="1" xfId="0" applyNumberFormat="1" applyFont="1" applyFill="1" applyBorder="1" applyAlignment="1">
      <alignment horizontal="center" vertical="center" wrapText="1"/>
    </xf>
    <xf numFmtId="0" fontId="13" fillId="0" borderId="0" xfId="3" applyAlignment="1" applyProtection="1">
      <alignment horizontal="left" vertical="top"/>
    </xf>
    <xf numFmtId="0" fontId="7" fillId="7" borderId="6" xfId="0" applyFont="1" applyFill="1" applyBorder="1" applyAlignment="1" applyProtection="1">
      <alignment vertical="center" wrapText="1"/>
      <protection locked="0"/>
    </xf>
    <xf numFmtId="0" fontId="0" fillId="17" borderId="0" xfId="0" applyFill="1" applyAlignment="1">
      <alignment vertical="center"/>
    </xf>
    <xf numFmtId="0" fontId="24" fillId="20" borderId="1"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7" fillId="0" borderId="1" xfId="0" applyFont="1" applyBorder="1" applyAlignment="1">
      <alignment vertical="center" wrapText="1"/>
    </xf>
    <xf numFmtId="0" fontId="24" fillId="18" borderId="1" xfId="0" applyFont="1" applyFill="1" applyBorder="1" applyAlignment="1" applyProtection="1">
      <alignment horizontal="center" vertical="center" wrapText="1"/>
      <protection locked="0"/>
    </xf>
    <xf numFmtId="0" fontId="24" fillId="21" borderId="1" xfId="0" applyFont="1" applyFill="1" applyBorder="1" applyAlignment="1" applyProtection="1">
      <alignment horizontal="center" vertical="center" wrapText="1"/>
      <protection locked="0"/>
    </xf>
    <xf numFmtId="0" fontId="7" fillId="22" borderId="1" xfId="0"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16" fillId="17" borderId="0" xfId="1" applyNumberFormat="1" applyFont="1" applyFill="1" applyBorder="1" applyAlignment="1">
      <alignment horizontal="center" vertical="center" wrapText="1"/>
    </xf>
    <xf numFmtId="0" fontId="8" fillId="17" borderId="0" xfId="6" applyFont="1" applyFill="1" applyAlignment="1">
      <alignment vertical="center"/>
    </xf>
    <xf numFmtId="0" fontId="16" fillId="17" borderId="0" xfId="1" applyNumberFormat="1" applyFont="1" applyFill="1" applyBorder="1" applyAlignment="1" applyProtection="1">
      <alignment horizontal="center" vertical="center" wrapText="1"/>
    </xf>
    <xf numFmtId="0" fontId="6" fillId="4" borderId="3" xfId="0" applyFont="1" applyFill="1" applyBorder="1" applyAlignment="1">
      <alignment vertical="center" wrapText="1"/>
    </xf>
    <xf numFmtId="0" fontId="16" fillId="17" borderId="12" xfId="1" applyNumberFormat="1" applyFont="1" applyFill="1" applyBorder="1" applyAlignment="1">
      <alignment horizontal="center" vertical="center" wrapText="1"/>
    </xf>
    <xf numFmtId="0" fontId="16" fillId="17" borderId="0" xfId="1" applyNumberFormat="1" applyFont="1" applyFill="1" applyBorder="1" applyAlignment="1">
      <alignment vertical="center" wrapText="1"/>
    </xf>
    <xf numFmtId="172" fontId="20" fillId="19" borderId="3" xfId="0" applyNumberFormat="1" applyFont="1" applyFill="1" applyBorder="1" applyAlignment="1" applyProtection="1">
      <alignment horizontal="center" vertical="center" wrapText="1"/>
      <protection locked="0"/>
    </xf>
    <xf numFmtId="0" fontId="13" fillId="0" borderId="0" xfId="3" applyAlignment="1" applyProtection="1"/>
    <xf numFmtId="0" fontId="13" fillId="2" borderId="0" xfId="3" applyFill="1" applyAlignment="1" applyProtection="1">
      <alignment vertical="center"/>
      <protection hidden="1"/>
    </xf>
    <xf numFmtId="175" fontId="6" fillId="9" borderId="1" xfId="6" applyNumberFormat="1" applyFill="1" applyBorder="1" applyAlignment="1">
      <alignment horizontal="center" vertical="center" wrapText="1"/>
    </xf>
    <xf numFmtId="0" fontId="6" fillId="11" borderId="1" xfId="13" applyFont="1" applyFill="1" applyBorder="1" applyAlignment="1" applyProtection="1">
      <alignment vertical="center"/>
      <protection locked="0"/>
    </xf>
    <xf numFmtId="174" fontId="6" fillId="30" borderId="1" xfId="10" applyNumberFormat="1" applyFont="1" applyFill="1" applyBorder="1" applyAlignment="1" applyProtection="1">
      <alignment vertical="center"/>
      <protection locked="0"/>
    </xf>
    <xf numFmtId="173" fontId="3" fillId="29" borderId="1" xfId="9" applyNumberFormat="1" applyFill="1" applyBorder="1" applyAlignment="1" applyProtection="1">
      <alignment vertical="center"/>
    </xf>
    <xf numFmtId="174" fontId="6" fillId="33" borderId="1" xfId="10" applyNumberFormat="1" applyFont="1" applyFill="1" applyBorder="1" applyAlignment="1" applyProtection="1">
      <alignment vertical="center"/>
      <protection locked="0"/>
    </xf>
    <xf numFmtId="0" fontId="16"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7" fillId="7" borderId="6" xfId="0" applyFont="1" applyFill="1" applyBorder="1" applyAlignment="1">
      <alignment horizontal="left" vertical="center" wrapText="1"/>
    </xf>
    <xf numFmtId="0" fontId="6" fillId="11" borderId="1" xfId="8" quotePrefix="1" applyFont="1" applyFill="1" applyBorder="1" applyAlignment="1" applyProtection="1">
      <alignment horizontal="center" vertical="center" wrapText="1"/>
    </xf>
    <xf numFmtId="0" fontId="6" fillId="31" borderId="1" xfId="11" quotePrefix="1" applyFont="1" applyFill="1" applyBorder="1" applyAlignment="1" applyProtection="1">
      <alignment horizontal="center" vertical="center" wrapText="1"/>
    </xf>
    <xf numFmtId="173" fontId="3" fillId="32" borderId="1" xfId="12" applyNumberFormat="1" applyFill="1" applyBorder="1" applyAlignment="1" applyProtection="1">
      <alignment vertical="center"/>
    </xf>
    <xf numFmtId="0" fontId="7" fillId="7" borderId="1" xfId="0" applyFont="1" applyFill="1" applyBorder="1" applyAlignment="1">
      <alignment horizontal="left" vertical="center" wrapText="1"/>
    </xf>
    <xf numFmtId="0" fontId="6" fillId="11" borderId="1" xfId="13" applyFont="1" applyFill="1" applyBorder="1" applyAlignment="1" applyProtection="1">
      <alignment vertical="center" wrapText="1"/>
    </xf>
    <xf numFmtId="0" fontId="6" fillId="28" borderId="1" xfId="13" applyFont="1" applyFill="1" applyBorder="1" applyAlignment="1" applyProtection="1">
      <alignment vertical="center" wrapText="1"/>
    </xf>
    <xf numFmtId="0" fontId="2" fillId="11" borderId="1" xfId="13" applyFont="1" applyFill="1" applyBorder="1" applyAlignment="1" applyProtection="1">
      <alignment vertical="center" wrapText="1"/>
    </xf>
    <xf numFmtId="0" fontId="2" fillId="28" borderId="1" xfId="13" applyFont="1" applyFill="1" applyBorder="1" applyAlignment="1" applyProtection="1">
      <alignment vertical="center" wrapText="1"/>
    </xf>
    <xf numFmtId="0" fontId="6" fillId="7" borderId="1" xfId="0" applyFont="1" applyFill="1" applyBorder="1" applyAlignment="1">
      <alignment horizontal="center" vertical="center" wrapText="1"/>
    </xf>
    <xf numFmtId="174" fontId="3" fillId="29" borderId="1" xfId="9" applyNumberFormat="1" applyFill="1" applyBorder="1" applyAlignment="1" applyProtection="1">
      <alignment vertical="center"/>
      <protection locked="0"/>
    </xf>
    <xf numFmtId="176" fontId="3" fillId="29" borderId="1" xfId="9" applyNumberFormat="1" applyFill="1" applyBorder="1" applyAlignment="1" applyProtection="1">
      <alignment vertical="center"/>
    </xf>
    <xf numFmtId="176" fontId="3" fillId="32" borderId="1" xfId="9" applyNumberFormat="1" applyFill="1" applyBorder="1" applyAlignment="1" applyProtection="1">
      <alignment vertical="center"/>
    </xf>
    <xf numFmtId="176" fontId="6" fillId="30" borderId="1" xfId="10" applyNumberFormat="1" applyFont="1" applyFill="1" applyBorder="1" applyAlignment="1" applyProtection="1">
      <alignment vertical="center"/>
    </xf>
    <xf numFmtId="176" fontId="6" fillId="33" borderId="1" xfId="10" applyNumberFormat="1" applyFont="1" applyFill="1" applyBorder="1" applyAlignment="1" applyProtection="1">
      <alignment vertical="center"/>
    </xf>
    <xf numFmtId="177" fontId="3" fillId="29" borderId="5" xfId="9" applyNumberFormat="1" applyFill="1" applyBorder="1" applyAlignment="1" applyProtection="1">
      <alignment vertical="center"/>
    </xf>
    <xf numFmtId="177" fontId="3" fillId="29" borderId="1" xfId="9" applyNumberFormat="1" applyFill="1" applyBorder="1" applyAlignment="1" applyProtection="1">
      <alignment vertical="center"/>
    </xf>
    <xf numFmtId="49" fontId="6" fillId="11" borderId="1" xfId="8" quotePrefix="1" applyNumberFormat="1" applyFont="1" applyFill="1" applyBorder="1" applyAlignment="1" applyProtection="1">
      <alignment horizontal="center" vertical="center" wrapText="1"/>
    </xf>
    <xf numFmtId="0" fontId="7" fillId="0" borderId="1" xfId="0" applyFont="1" applyBorder="1" applyAlignment="1">
      <alignment horizontal="left" vertical="center" wrapText="1"/>
    </xf>
    <xf numFmtId="49" fontId="11" fillId="6" borderId="0" xfId="1" applyNumberFormat="1" applyFill="1" applyAlignment="1" applyProtection="1">
      <alignment horizontal="center" vertical="center" wrapText="1"/>
      <protection locked="0"/>
    </xf>
    <xf numFmtId="49" fontId="11" fillId="6" borderId="0" xfId="1" quotePrefix="1" applyNumberFormat="1" applyFill="1" applyAlignment="1" applyProtection="1">
      <alignment horizontal="center" vertical="center" wrapText="1"/>
      <protection locked="0"/>
    </xf>
    <xf numFmtId="49" fontId="22" fillId="7" borderId="1" xfId="6" quotePrefix="1" applyNumberFormat="1" applyFont="1" applyFill="1" applyBorder="1" applyAlignment="1">
      <alignment horizontal="center" vertical="center" wrapText="1"/>
    </xf>
    <xf numFmtId="49" fontId="18" fillId="0" borderId="0" xfId="4" quotePrefix="1" applyNumberFormat="1" applyBorder="1" applyAlignment="1" applyProtection="1">
      <alignment horizontal="left" vertical="center"/>
      <protection locked="0"/>
    </xf>
    <xf numFmtId="164" fontId="20" fillId="10" borderId="1" xfId="0" applyNumberFormat="1" applyFont="1" applyFill="1" applyBorder="1" applyAlignment="1">
      <alignment horizontal="center" vertical="center"/>
    </xf>
    <xf numFmtId="178" fontId="21" fillId="18" borderId="1" xfId="0" applyNumberFormat="1" applyFont="1" applyFill="1" applyBorder="1" applyAlignment="1" applyProtection="1">
      <alignment horizontal="center" vertical="center"/>
      <protection locked="0"/>
    </xf>
    <xf numFmtId="178" fontId="20" fillId="19" borderId="1" xfId="0" applyNumberFormat="1" applyFont="1" applyFill="1" applyBorder="1" applyAlignment="1" applyProtection="1">
      <alignment horizontal="center" vertical="center"/>
      <protection locked="0"/>
    </xf>
    <xf numFmtId="178" fontId="21" fillId="20" borderId="1" xfId="0" applyNumberFormat="1" applyFont="1" applyFill="1" applyBorder="1" applyAlignment="1" applyProtection="1">
      <alignment horizontal="center" vertical="center"/>
      <protection locked="0"/>
    </xf>
    <xf numFmtId="178" fontId="21" fillId="21" borderId="1" xfId="0" applyNumberFormat="1" applyFont="1" applyFill="1" applyBorder="1" applyAlignment="1" applyProtection="1">
      <alignment horizontal="center" vertical="center"/>
      <protection locked="0"/>
    </xf>
    <xf numFmtId="178" fontId="20" fillId="22" borderId="1" xfId="0" applyNumberFormat="1" applyFont="1" applyFill="1" applyBorder="1" applyAlignment="1" applyProtection="1">
      <alignment horizontal="center" vertical="center"/>
      <protection locked="0"/>
    </xf>
    <xf numFmtId="178" fontId="30" fillId="18" borderId="1" xfId="0" applyNumberFormat="1" applyFont="1" applyFill="1" applyBorder="1" applyAlignment="1" applyProtection="1">
      <alignment horizontal="center" vertical="center" wrapText="1"/>
      <protection locked="0"/>
    </xf>
    <xf numFmtId="178" fontId="9" fillId="19" borderId="1" xfId="0" applyNumberFormat="1" applyFont="1" applyFill="1" applyBorder="1" applyAlignment="1" applyProtection="1">
      <alignment horizontal="center" vertical="center" wrapText="1"/>
      <protection locked="0"/>
    </xf>
    <xf numFmtId="178" fontId="30" fillId="20" borderId="1" xfId="0" applyNumberFormat="1" applyFont="1" applyFill="1" applyBorder="1" applyAlignment="1" applyProtection="1">
      <alignment horizontal="center" vertical="center" wrapText="1"/>
      <protection locked="0"/>
    </xf>
    <xf numFmtId="164" fontId="9" fillId="3" borderId="1" xfId="0" applyNumberFormat="1" applyFont="1" applyFill="1" applyBorder="1" applyAlignment="1" applyProtection="1">
      <alignment horizontal="center" vertical="center"/>
      <protection locked="0"/>
    </xf>
    <xf numFmtId="172" fontId="9" fillId="3" borderId="1" xfId="0" applyNumberFormat="1" applyFont="1" applyFill="1" applyBorder="1" applyAlignment="1" applyProtection="1">
      <alignment horizontal="center" vertical="center"/>
      <protection locked="0"/>
    </xf>
    <xf numFmtId="172" fontId="9" fillId="9" borderId="1" xfId="0" applyNumberFormat="1" applyFont="1" applyFill="1" applyBorder="1" applyAlignment="1" applyProtection="1">
      <alignment horizontal="center" vertical="center"/>
      <protection locked="0"/>
    </xf>
    <xf numFmtId="178" fontId="30" fillId="21" borderId="1" xfId="0" applyNumberFormat="1" applyFont="1" applyFill="1" applyBorder="1" applyAlignment="1" applyProtection="1">
      <alignment horizontal="center" vertical="center" wrapText="1"/>
      <protection locked="0"/>
    </xf>
    <xf numFmtId="178" fontId="9" fillId="22"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pplyProtection="1">
      <alignment horizontal="center" vertical="center" wrapText="1"/>
      <protection locked="0"/>
    </xf>
    <xf numFmtId="164" fontId="9" fillId="10" borderId="1" xfId="0" applyNumberFormat="1" applyFont="1" applyFill="1" applyBorder="1" applyAlignment="1">
      <alignment horizontal="center" vertical="center" wrapText="1"/>
    </xf>
    <xf numFmtId="172" fontId="9" fillId="9" borderId="1" xfId="0" applyNumberFormat="1" applyFont="1" applyFill="1" applyBorder="1" applyAlignment="1" applyProtection="1">
      <alignment horizontal="center" vertical="center" wrapText="1"/>
      <protection locked="0"/>
    </xf>
    <xf numFmtId="0" fontId="6" fillId="0" borderId="0" xfId="6"/>
    <xf numFmtId="0" fontId="6" fillId="0" borderId="0" xfId="6" applyAlignment="1">
      <alignment horizontal="left"/>
    </xf>
    <xf numFmtId="0" fontId="31" fillId="0" borderId="0" xfId="6" applyFont="1"/>
    <xf numFmtId="0" fontId="13" fillId="0" borderId="0" xfId="3" applyFill="1" applyAlignment="1" applyProtection="1">
      <alignment horizontal="left" vertical="center"/>
    </xf>
    <xf numFmtId="0" fontId="6" fillId="0" borderId="0" xfId="6" applyAlignment="1">
      <alignment horizontal="center" vertical="center" wrapText="1"/>
    </xf>
    <xf numFmtId="0" fontId="6" fillId="0" borderId="0" xfId="6" applyAlignment="1">
      <alignment horizontal="center" vertical="top" wrapText="1"/>
    </xf>
    <xf numFmtId="0" fontId="6" fillId="35" borderId="0" xfId="6" applyFill="1" applyAlignment="1">
      <alignment horizontal="left"/>
    </xf>
    <xf numFmtId="14" fontId="6" fillId="0" borderId="0" xfId="6" applyNumberFormat="1"/>
    <xf numFmtId="0" fontId="6" fillId="0" borderId="0" xfId="6" quotePrefix="1" applyAlignment="1">
      <alignment horizontal="left"/>
    </xf>
    <xf numFmtId="0" fontId="6" fillId="35" borderId="0" xfId="6" applyFill="1" applyAlignment="1">
      <alignment horizontal="left" vertical="center"/>
    </xf>
    <xf numFmtId="179" fontId="6" fillId="35" borderId="0" xfId="6" applyNumberFormat="1" applyFill="1" applyAlignment="1">
      <alignment horizontal="left"/>
    </xf>
    <xf numFmtId="0" fontId="20" fillId="17" borderId="1" xfId="0" applyFont="1" applyFill="1" applyBorder="1" applyAlignment="1" applyProtection="1">
      <alignment horizontal="center" vertical="center" wrapText="1"/>
      <protection locked="0"/>
    </xf>
    <xf numFmtId="0" fontId="7" fillId="11" borderId="1" xfId="0" applyFont="1" applyFill="1" applyBorder="1" applyAlignment="1">
      <alignment vertical="center" wrapText="1"/>
    </xf>
    <xf numFmtId="0" fontId="32" fillId="0" borderId="1" xfId="16" applyFont="1" applyBorder="1" applyAlignment="1">
      <alignment horizontal="center" vertical="center" wrapText="1"/>
    </xf>
    <xf numFmtId="2" fontId="20" fillId="10" borderId="1" xfId="0" applyNumberFormat="1" applyFont="1" applyFill="1" applyBorder="1" applyAlignment="1" applyProtection="1">
      <alignment horizontal="center" vertical="center"/>
      <protection locked="0"/>
    </xf>
    <xf numFmtId="2" fontId="20" fillId="3" borderId="1" xfId="0" applyNumberFormat="1" applyFont="1" applyFill="1" applyBorder="1" applyAlignment="1" applyProtection="1">
      <alignment horizontal="center" vertical="center"/>
      <protection locked="0"/>
    </xf>
    <xf numFmtId="0" fontId="7" fillId="7" borderId="1" xfId="0" applyFont="1" applyFill="1" applyBorder="1" applyAlignment="1">
      <alignment vertical="center" wrapText="1"/>
    </xf>
    <xf numFmtId="2" fontId="20" fillId="3" borderId="1" xfId="0" applyNumberFormat="1" applyFont="1" applyFill="1" applyBorder="1" applyAlignment="1">
      <alignment horizontal="center" vertical="center"/>
    </xf>
    <xf numFmtId="2" fontId="20" fillId="10" borderId="1" xfId="0" applyNumberFormat="1" applyFont="1" applyFill="1" applyBorder="1" applyAlignment="1">
      <alignment horizontal="center" vertical="center"/>
    </xf>
    <xf numFmtId="0" fontId="20" fillId="0" borderId="1" xfId="0" applyFont="1" applyBorder="1" applyAlignment="1">
      <alignment horizontal="center" vertical="center" wrapText="1"/>
    </xf>
    <xf numFmtId="0" fontId="6" fillId="2" borderId="0" xfId="6" quotePrefix="1" applyFill="1" applyAlignment="1">
      <alignment horizontal="center" vertical="center" wrapText="1"/>
    </xf>
    <xf numFmtId="0" fontId="13" fillId="0" borderId="0" xfId="3" applyAlignment="1" applyProtection="1">
      <alignment horizontal="left" vertical="top" wrapText="1"/>
    </xf>
    <xf numFmtId="3" fontId="20"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7" fillId="7" borderId="1" xfId="0" applyFont="1" applyFill="1" applyBorder="1" applyAlignment="1" applyProtection="1">
      <alignment horizontal="center" vertical="center"/>
      <protection locked="0"/>
    </xf>
    <xf numFmtId="0" fontId="7" fillId="7" borderId="1" xfId="0" applyFont="1" applyFill="1" applyBorder="1" applyAlignment="1" applyProtection="1">
      <alignment vertical="center"/>
      <protection locked="0"/>
    </xf>
    <xf numFmtId="0" fontId="14" fillId="8" borderId="1" xfId="0" applyFont="1" applyFill="1" applyBorder="1" applyAlignment="1" applyProtection="1">
      <alignment horizontal="center" vertical="center"/>
      <protection locked="0"/>
    </xf>
    <xf numFmtId="49" fontId="20" fillId="0" borderId="1" xfId="0" quotePrefix="1" applyNumberFormat="1" applyFont="1" applyBorder="1" applyAlignment="1" applyProtection="1">
      <alignment horizontal="center" vertical="center" wrapText="1"/>
      <protection locked="0"/>
    </xf>
    <xf numFmtId="164" fontId="20" fillId="9" borderId="1" xfId="0" applyNumberFormat="1" applyFont="1" applyFill="1" applyBorder="1" applyAlignment="1" applyProtection="1">
      <alignment horizontal="center" vertical="center"/>
      <protection locked="0"/>
    </xf>
    <xf numFmtId="180" fontId="20" fillId="3" borderId="1" xfId="0" applyNumberFormat="1" applyFont="1" applyFill="1" applyBorder="1" applyAlignment="1" applyProtection="1">
      <alignment horizontal="center" vertical="center"/>
      <protection locked="0"/>
    </xf>
    <xf numFmtId="181" fontId="14" fillId="8" borderId="1" xfId="0" applyNumberFormat="1" applyFont="1" applyFill="1" applyBorder="1" applyAlignment="1" applyProtection="1">
      <alignment horizontal="center" vertical="center"/>
      <protection locked="0"/>
    </xf>
    <xf numFmtId="3" fontId="14" fillId="8" borderId="1" xfId="0" applyNumberFormat="1" applyFont="1" applyFill="1" applyBorder="1" applyAlignment="1" applyProtection="1">
      <alignment horizontal="center" vertical="center"/>
      <protection locked="0"/>
    </xf>
    <xf numFmtId="3" fontId="14" fillId="36" borderId="1" xfId="0" applyNumberFormat="1" applyFont="1" applyFill="1" applyBorder="1" applyAlignment="1" applyProtection="1">
      <alignment horizontal="center" vertical="center"/>
      <protection locked="0"/>
    </xf>
    <xf numFmtId="0" fontId="0" fillId="0" borderId="1" xfId="0" applyBorder="1"/>
    <xf numFmtId="0" fontId="33" fillId="0" borderId="1" xfId="0" applyFont="1" applyBorder="1" applyAlignment="1">
      <alignment vertical="center"/>
    </xf>
    <xf numFmtId="0" fontId="33" fillId="37" borderId="1" xfId="0" applyFont="1" applyFill="1" applyBorder="1" applyAlignment="1">
      <alignment vertical="center"/>
    </xf>
    <xf numFmtId="0" fontId="7" fillId="0" borderId="1" xfId="0" applyFont="1" applyBorder="1" applyAlignment="1">
      <alignment horizontal="left" vertical="center" wrapText="1" indent="1"/>
    </xf>
    <xf numFmtId="0" fontId="6" fillId="0" borderId="3" xfId="0" applyFont="1" applyBorder="1" applyAlignment="1">
      <alignment horizontal="center" vertical="center" wrapText="1"/>
    </xf>
    <xf numFmtId="0" fontId="7" fillId="7" borderId="2" xfId="0" applyFont="1" applyFill="1" applyBorder="1" applyAlignment="1" applyProtection="1">
      <alignment horizontal="center" vertical="center" wrapText="1"/>
      <protection locked="0"/>
    </xf>
    <xf numFmtId="0" fontId="6" fillId="17" borderId="1" xfId="0" applyFont="1" applyFill="1" applyBorder="1" applyAlignment="1">
      <alignment horizontal="center" vertical="center" wrapText="1"/>
    </xf>
    <xf numFmtId="0" fontId="7" fillId="0" borderId="6" xfId="0" applyFont="1" applyBorder="1" applyAlignment="1">
      <alignment horizontal="left" vertical="center" wrapText="1" indent="1"/>
    </xf>
    <xf numFmtId="0" fontId="6" fillId="4" borderId="1" xfId="0" applyFont="1" applyFill="1" applyBorder="1" applyAlignment="1">
      <alignment vertical="center" wrapText="1"/>
    </xf>
    <xf numFmtId="2" fontId="0" fillId="2" borderId="1" xfId="0" applyNumberFormat="1" applyFill="1" applyBorder="1" applyAlignment="1">
      <alignment horizontal="center" vertical="center"/>
    </xf>
    <xf numFmtId="182" fontId="21" fillId="18" borderId="1" xfId="0" applyNumberFormat="1" applyFont="1" applyFill="1" applyBorder="1" applyAlignment="1" applyProtection="1">
      <alignment horizontal="center" vertical="center"/>
      <protection locked="0"/>
    </xf>
    <xf numFmtId="182" fontId="20" fillId="19" borderId="1" xfId="0" applyNumberFormat="1" applyFont="1" applyFill="1" applyBorder="1" applyAlignment="1" applyProtection="1">
      <alignment horizontal="center" vertical="center"/>
      <protection locked="0"/>
    </xf>
    <xf numFmtId="182" fontId="21" fillId="20" borderId="1" xfId="0" applyNumberFormat="1" applyFont="1" applyFill="1" applyBorder="1" applyAlignment="1" applyProtection="1">
      <alignment horizontal="center" vertical="center"/>
      <protection locked="0"/>
    </xf>
    <xf numFmtId="183" fontId="20" fillId="10" borderId="1" xfId="0" applyNumberFormat="1" applyFont="1" applyFill="1" applyBorder="1" applyAlignment="1" applyProtection="1">
      <alignment horizontal="center" vertical="center"/>
      <protection locked="0"/>
    </xf>
    <xf numFmtId="183" fontId="20" fillId="3" borderId="1" xfId="0" applyNumberFormat="1" applyFont="1" applyFill="1" applyBorder="1" applyAlignment="1" applyProtection="1">
      <alignment horizontal="center" vertical="center"/>
      <protection locked="0"/>
    </xf>
    <xf numFmtId="182" fontId="20" fillId="3" borderId="1" xfId="0" applyNumberFormat="1" applyFont="1" applyFill="1" applyBorder="1" applyAlignment="1" applyProtection="1">
      <alignment horizontal="center" vertical="center"/>
      <protection locked="0"/>
    </xf>
    <xf numFmtId="183" fontId="20" fillId="10" borderId="1" xfId="0" applyNumberFormat="1" applyFont="1" applyFill="1" applyBorder="1" applyAlignment="1">
      <alignment horizontal="center" vertical="center"/>
    </xf>
    <xf numFmtId="182" fontId="20" fillId="9" borderId="1" xfId="0" applyNumberFormat="1" applyFont="1" applyFill="1" applyBorder="1" applyAlignment="1" applyProtection="1">
      <alignment horizontal="center" vertical="center"/>
      <protection locked="0"/>
    </xf>
    <xf numFmtId="182" fontId="21" fillId="21" borderId="1" xfId="0" applyNumberFormat="1" applyFont="1" applyFill="1" applyBorder="1" applyAlignment="1" applyProtection="1">
      <alignment horizontal="center" vertical="center"/>
      <protection locked="0"/>
    </xf>
    <xf numFmtId="182" fontId="20" fillId="22" borderId="1" xfId="0" applyNumberFormat="1" applyFont="1" applyFill="1" applyBorder="1" applyAlignment="1" applyProtection="1">
      <alignment horizontal="center" vertical="center"/>
      <protection locked="0"/>
    </xf>
    <xf numFmtId="0" fontId="6" fillId="0" borderId="6" xfId="6" applyBorder="1" applyAlignment="1">
      <alignment horizontal="center" vertical="center" wrapText="1"/>
    </xf>
    <xf numFmtId="0" fontId="6" fillId="0" borderId="1" xfId="6" applyBorder="1" applyAlignment="1">
      <alignment horizontal="center" vertical="center" wrapText="1"/>
    </xf>
    <xf numFmtId="0" fontId="6" fillId="17" borderId="1" xfId="6" applyFill="1" applyBorder="1" applyAlignment="1">
      <alignment horizontal="center" vertical="center" wrapText="1"/>
    </xf>
    <xf numFmtId="0" fontId="6" fillId="4" borderId="1" xfId="6" applyFill="1" applyBorder="1" applyAlignment="1">
      <alignment horizontal="center" vertical="center" wrapText="1"/>
    </xf>
    <xf numFmtId="0" fontId="6" fillId="4" borderId="3" xfId="6" applyFill="1" applyBorder="1" applyAlignment="1">
      <alignment horizontal="center" vertical="center" wrapText="1"/>
    </xf>
    <xf numFmtId="0" fontId="6" fillId="0" borderId="3" xfId="6" applyBorder="1" applyAlignment="1">
      <alignment horizontal="center" vertical="center" wrapText="1"/>
    </xf>
    <xf numFmtId="0" fontId="0" fillId="2" borderId="1" xfId="0" applyFill="1" applyBorder="1" applyAlignment="1">
      <alignment vertical="center" wrapText="1"/>
    </xf>
    <xf numFmtId="165" fontId="0" fillId="2" borderId="1" xfId="0" applyNumberFormat="1" applyFill="1" applyBorder="1" applyAlignment="1">
      <alignment horizontal="center" vertical="center"/>
    </xf>
    <xf numFmtId="0" fontId="6" fillId="0" borderId="2" xfId="0" applyFont="1" applyBorder="1" applyAlignment="1">
      <alignment vertical="center" wrapText="1"/>
    </xf>
    <xf numFmtId="0" fontId="0" fillId="0" borderId="2" xfId="0" applyBorder="1" applyAlignment="1">
      <alignment vertical="center"/>
    </xf>
    <xf numFmtId="0" fontId="34" fillId="4" borderId="1" xfId="0" applyFont="1" applyFill="1" applyBorder="1" applyAlignment="1">
      <alignment horizontal="center" vertical="center" wrapText="1"/>
    </xf>
    <xf numFmtId="0" fontId="34" fillId="0" borderId="6" xfId="0" applyFont="1" applyBorder="1" applyAlignment="1">
      <alignment horizontal="center" vertical="center" wrapText="1"/>
    </xf>
    <xf numFmtId="0" fontId="34" fillId="17" borderId="6" xfId="0" applyFont="1" applyFill="1" applyBorder="1" applyAlignment="1">
      <alignment horizontal="center" vertical="center" wrapText="1"/>
    </xf>
    <xf numFmtId="0" fontId="34" fillId="17" borderId="3" xfId="0" applyFont="1" applyFill="1" applyBorder="1" applyAlignment="1">
      <alignment horizontal="center" vertical="center" wrapText="1"/>
    </xf>
    <xf numFmtId="0" fontId="34" fillId="17" borderId="1" xfId="0" applyFont="1" applyFill="1" applyBorder="1" applyAlignment="1">
      <alignment horizontal="center" vertical="center" wrapText="1"/>
    </xf>
    <xf numFmtId="44" fontId="34" fillId="2" borderId="1" xfId="0" applyNumberFormat="1" applyFont="1" applyFill="1" applyBorder="1" applyAlignment="1">
      <alignment horizontal="center" vertical="center"/>
    </xf>
    <xf numFmtId="2"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wrapText="1"/>
    </xf>
    <xf numFmtId="0" fontId="36" fillId="7" borderId="6" xfId="0" applyFont="1" applyFill="1" applyBorder="1" applyAlignment="1" applyProtection="1">
      <alignment vertical="center" wrapText="1"/>
      <protection locked="0"/>
    </xf>
    <xf numFmtId="0" fontId="37" fillId="18" borderId="1" xfId="0" applyFont="1" applyFill="1" applyBorder="1" applyAlignment="1" applyProtection="1">
      <alignment horizontal="center" vertical="center" wrapText="1"/>
      <protection locked="0"/>
    </xf>
    <xf numFmtId="0" fontId="37" fillId="20" borderId="1" xfId="0" applyFont="1" applyFill="1" applyBorder="1" applyAlignment="1" applyProtection="1">
      <alignment horizontal="center" vertical="center" wrapText="1"/>
      <protection locked="0"/>
    </xf>
    <xf numFmtId="0" fontId="39" fillId="17" borderId="0" xfId="1" applyNumberFormat="1" applyFont="1" applyFill="1" applyBorder="1" applyAlignment="1">
      <alignment horizontal="center" vertical="center" wrapText="1"/>
    </xf>
    <xf numFmtId="0" fontId="37" fillId="21" borderId="1" xfId="0" applyFont="1" applyFill="1" applyBorder="1" applyAlignment="1" applyProtection="1">
      <alignment horizontal="center" vertical="center" wrapText="1"/>
      <protection locked="0"/>
    </xf>
    <xf numFmtId="0" fontId="36" fillId="22" borderId="1" xfId="0" applyFont="1" applyFill="1" applyBorder="1" applyAlignment="1" applyProtection="1">
      <alignment horizontal="center" vertical="center" wrapText="1"/>
      <protection locked="0"/>
    </xf>
    <xf numFmtId="0" fontId="36" fillId="0" borderId="6" xfId="0" applyFont="1" applyBorder="1" applyAlignment="1">
      <alignment vertical="center" wrapText="1"/>
    </xf>
    <xf numFmtId="0" fontId="40" fillId="0" borderId="6" xfId="0" applyFont="1" applyBorder="1" applyAlignment="1">
      <alignment horizontal="center" vertical="center" wrapText="1"/>
    </xf>
    <xf numFmtId="0" fontId="40" fillId="0" borderId="1" xfId="0" applyFont="1" applyBorder="1" applyAlignment="1">
      <alignment horizontal="center" vertical="center" wrapText="1"/>
    </xf>
    <xf numFmtId="0" fontId="36" fillId="0" borderId="1" xfId="0" applyFont="1" applyBorder="1" applyAlignment="1">
      <alignment vertical="center" wrapText="1"/>
    </xf>
    <xf numFmtId="184" fontId="40" fillId="4" borderId="1" xfId="0" applyNumberFormat="1" applyFont="1" applyFill="1" applyBorder="1" applyAlignment="1">
      <alignment horizontal="center" vertical="center" wrapText="1"/>
    </xf>
    <xf numFmtId="185" fontId="41" fillId="18" borderId="1" xfId="0" applyNumberFormat="1" applyFont="1" applyFill="1" applyBorder="1" applyAlignment="1" applyProtection="1">
      <alignment horizontal="center" vertical="center"/>
      <protection locked="0"/>
    </xf>
    <xf numFmtId="185" fontId="38" fillId="19" borderId="1" xfId="0" applyNumberFormat="1" applyFont="1" applyFill="1" applyBorder="1" applyAlignment="1" applyProtection="1">
      <alignment horizontal="center" vertical="center"/>
      <protection locked="0"/>
    </xf>
    <xf numFmtId="185" fontId="41" fillId="20" borderId="1" xfId="0" applyNumberFormat="1" applyFont="1" applyFill="1" applyBorder="1" applyAlignment="1" applyProtection="1">
      <alignment horizontal="center" vertical="center"/>
      <protection locked="0"/>
    </xf>
    <xf numFmtId="164" fontId="38" fillId="10" borderId="1" xfId="0" applyNumberFormat="1" applyFont="1" applyFill="1" applyBorder="1" applyAlignment="1" applyProtection="1">
      <alignment horizontal="center" vertical="center"/>
      <protection locked="0"/>
    </xf>
    <xf numFmtId="180" fontId="38" fillId="3" borderId="1" xfId="0" applyNumberFormat="1" applyFont="1" applyFill="1" applyBorder="1" applyAlignment="1" applyProtection="1">
      <alignment horizontal="center" vertical="center"/>
      <protection locked="0"/>
    </xf>
    <xf numFmtId="185" fontId="38" fillId="3" borderId="1" xfId="0" applyNumberFormat="1" applyFont="1" applyFill="1" applyBorder="1" applyAlignment="1" applyProtection="1">
      <alignment horizontal="center" vertical="center"/>
      <protection locked="0"/>
    </xf>
    <xf numFmtId="164" fontId="38" fillId="10" borderId="1" xfId="0" applyNumberFormat="1" applyFont="1" applyFill="1" applyBorder="1" applyAlignment="1">
      <alignment horizontal="center" vertical="center"/>
    </xf>
    <xf numFmtId="172" fontId="38" fillId="9" borderId="1" xfId="0" applyNumberFormat="1" applyFont="1" applyFill="1" applyBorder="1" applyAlignment="1" applyProtection="1">
      <alignment horizontal="center" vertical="center"/>
      <protection locked="0"/>
    </xf>
    <xf numFmtId="178" fontId="41" fillId="21" borderId="1" xfId="0" applyNumberFormat="1" applyFont="1" applyFill="1" applyBorder="1" applyAlignment="1" applyProtection="1">
      <alignment horizontal="center" vertical="center"/>
      <protection locked="0"/>
    </xf>
    <xf numFmtId="178" fontId="38" fillId="22" borderId="1" xfId="0" applyNumberFormat="1" applyFont="1" applyFill="1" applyBorder="1" applyAlignment="1" applyProtection="1">
      <alignment horizontal="center" vertical="center"/>
      <protection locked="0"/>
    </xf>
    <xf numFmtId="178" fontId="41" fillId="20" borderId="1" xfId="0" applyNumberFormat="1" applyFont="1" applyFill="1" applyBorder="1" applyAlignment="1" applyProtection="1">
      <alignment horizontal="center" vertical="center"/>
      <protection locked="0"/>
    </xf>
    <xf numFmtId="172" fontId="38" fillId="19" borderId="3" xfId="0" applyNumberFormat="1" applyFont="1" applyFill="1" applyBorder="1" applyAlignment="1" applyProtection="1">
      <alignment horizontal="center" vertical="center" wrapText="1"/>
      <protection locked="0"/>
    </xf>
    <xf numFmtId="0" fontId="40" fillId="17" borderId="0" xfId="0" applyFont="1" applyFill="1" applyAlignment="1">
      <alignment vertical="center"/>
    </xf>
    <xf numFmtId="0" fontId="39" fillId="17" borderId="12" xfId="1" applyNumberFormat="1" applyFont="1" applyFill="1" applyBorder="1" applyAlignment="1">
      <alignment horizontal="center" vertical="center" wrapText="1"/>
    </xf>
    <xf numFmtId="0" fontId="42" fillId="0" borderId="1" xfId="16" applyFont="1" applyBorder="1" applyAlignment="1">
      <alignment horizontal="center" vertical="center" wrapText="1"/>
    </xf>
    <xf numFmtId="2" fontId="38" fillId="10" borderId="1" xfId="0" applyNumberFormat="1" applyFont="1" applyFill="1" applyBorder="1" applyAlignment="1" applyProtection="1">
      <alignment horizontal="center" vertical="center"/>
      <protection locked="0"/>
    </xf>
    <xf numFmtId="2" fontId="38" fillId="10" borderId="1" xfId="0" applyNumberFormat="1" applyFont="1" applyFill="1" applyBorder="1" applyAlignment="1">
      <alignment horizontal="center" vertical="center"/>
    </xf>
    <xf numFmtId="164" fontId="38" fillId="9" borderId="1" xfId="0" applyNumberFormat="1" applyFont="1" applyFill="1" applyBorder="1" applyAlignment="1" applyProtection="1">
      <alignment horizontal="center" vertical="center"/>
      <protection locked="0"/>
    </xf>
    <xf numFmtId="186" fontId="38" fillId="9" borderId="1" xfId="0" applyNumberFormat="1" applyFont="1" applyFill="1" applyBorder="1" applyAlignment="1" applyProtection="1">
      <alignment horizontal="center" vertical="center"/>
      <protection locked="0"/>
    </xf>
    <xf numFmtId="0" fontId="36" fillId="7" borderId="1" xfId="0" applyFont="1" applyFill="1" applyBorder="1" applyAlignment="1" applyProtection="1">
      <alignment horizontal="center" vertical="center" wrapText="1"/>
      <protection locked="0"/>
    </xf>
    <xf numFmtId="0" fontId="40" fillId="2" borderId="1" xfId="0" applyFont="1" applyFill="1" applyBorder="1" applyAlignment="1">
      <alignment vertical="center"/>
    </xf>
    <xf numFmtId="0" fontId="40" fillId="2" borderId="1" xfId="0" applyFont="1" applyFill="1" applyBorder="1" applyAlignment="1">
      <alignment horizontal="center" vertical="center"/>
    </xf>
    <xf numFmtId="187" fontId="40" fillId="2" borderId="1" xfId="0" applyNumberFormat="1" applyFont="1" applyFill="1" applyBorder="1" applyAlignment="1">
      <alignment horizontal="center" vertical="center"/>
    </xf>
    <xf numFmtId="186" fontId="0" fillId="2" borderId="1" xfId="7" applyNumberFormat="1" applyFont="1" applyFill="1" applyBorder="1" applyAlignment="1">
      <alignment horizontal="center" vertical="center"/>
    </xf>
    <xf numFmtId="183" fontId="20" fillId="3" borderId="1" xfId="0" applyNumberFormat="1" applyFont="1" applyFill="1" applyBorder="1" applyAlignment="1">
      <alignment horizontal="center" vertical="center"/>
    </xf>
    <xf numFmtId="164" fontId="20" fillId="38" borderId="1" xfId="0" applyNumberFormat="1" applyFont="1" applyFill="1" applyBorder="1" applyAlignment="1">
      <alignment horizontal="center" vertical="center"/>
    </xf>
    <xf numFmtId="0" fontId="36" fillId="7" borderId="1" xfId="0" applyFont="1" applyFill="1" applyBorder="1" applyAlignment="1" applyProtection="1">
      <alignment vertical="center" wrapText="1"/>
      <protection locked="0"/>
    </xf>
    <xf numFmtId="1" fontId="6" fillId="9" borderId="1" xfId="6" applyNumberFormat="1" applyFill="1" applyBorder="1" applyAlignment="1" applyProtection="1">
      <alignment horizontal="center" vertical="center" wrapText="1"/>
      <protection locked="0"/>
    </xf>
    <xf numFmtId="0" fontId="6" fillId="11" borderId="1" xfId="6" applyFill="1" applyBorder="1" applyAlignment="1" applyProtection="1">
      <alignment horizontal="left" vertical="center" wrapText="1"/>
      <protection locked="0"/>
    </xf>
    <xf numFmtId="188" fontId="4" fillId="12" borderId="1" xfId="6" applyNumberFormat="1" applyFont="1" applyFill="1" applyBorder="1" applyAlignment="1" applyProtection="1">
      <alignment horizontal="center" vertical="center"/>
      <protection locked="0"/>
    </xf>
    <xf numFmtId="0" fontId="7" fillId="17" borderId="0" xfId="0" applyFont="1" applyFill="1" applyAlignment="1">
      <alignment horizontal="left" vertical="center" wrapText="1" indent="1"/>
    </xf>
    <xf numFmtId="0" fontId="7" fillId="17" borderId="0" xfId="0" applyFont="1" applyFill="1" applyAlignment="1">
      <alignment horizontal="center" vertical="center" wrapText="1"/>
    </xf>
    <xf numFmtId="0" fontId="7" fillId="17" borderId="0" xfId="0" applyFont="1" applyFill="1" applyAlignment="1">
      <alignment horizontal="left" vertical="center" wrapText="1"/>
    </xf>
    <xf numFmtId="0" fontId="6" fillId="17" borderId="0" xfId="0" applyFont="1" applyFill="1" applyAlignment="1">
      <alignment horizontal="center" vertical="center" wrapText="1"/>
    </xf>
    <xf numFmtId="0" fontId="6" fillId="17" borderId="0" xfId="6" applyFill="1" applyAlignment="1">
      <alignment horizontal="center" vertical="center"/>
    </xf>
    <xf numFmtId="166" fontId="6" fillId="17" borderId="0" xfId="6" applyNumberFormat="1" applyFill="1" applyAlignment="1">
      <alignment horizontal="center" vertical="center"/>
    </xf>
    <xf numFmtId="0" fontId="6" fillId="17" borderId="0" xfId="6" applyFill="1"/>
    <xf numFmtId="0" fontId="6" fillId="17" borderId="0" xfId="6" applyFill="1" applyAlignment="1">
      <alignment vertical="center"/>
    </xf>
    <xf numFmtId="0" fontId="6" fillId="0" borderId="0" xfId="0" quotePrefix="1" applyFont="1" applyAlignment="1" applyProtection="1">
      <alignment horizontal="left" vertical="top" wrapText="1"/>
      <protection locked="0"/>
    </xf>
    <xf numFmtId="0" fontId="0" fillId="2" borderId="11" xfId="0" applyFill="1" applyBorder="1" applyAlignment="1">
      <alignment vertical="center"/>
    </xf>
    <xf numFmtId="0" fontId="0" fillId="2" borderId="16" xfId="0" applyFill="1" applyBorder="1" applyAlignment="1">
      <alignment vertical="center"/>
    </xf>
    <xf numFmtId="0" fontId="0" fillId="2" borderId="16" xfId="0" applyFill="1" applyBorder="1" applyAlignment="1">
      <alignment horizontal="center" vertical="center"/>
    </xf>
    <xf numFmtId="166" fontId="0" fillId="2" borderId="16" xfId="0" applyNumberFormat="1" applyFill="1" applyBorder="1" applyAlignment="1">
      <alignment horizontal="center" vertical="center"/>
    </xf>
    <xf numFmtId="0" fontId="0" fillId="2" borderId="16" xfId="0" applyFill="1" applyBorder="1"/>
    <xf numFmtId="0" fontId="0" fillId="2" borderId="17" xfId="0" applyFill="1" applyBorder="1" applyAlignment="1">
      <alignment vertical="center"/>
    </xf>
    <xf numFmtId="0" fontId="0" fillId="2" borderId="17" xfId="0" applyFill="1" applyBorder="1" applyAlignment="1">
      <alignment horizontal="center" vertical="center"/>
    </xf>
    <xf numFmtId="166" fontId="0" fillId="2" borderId="17" xfId="0" applyNumberFormat="1" applyFill="1" applyBorder="1" applyAlignment="1">
      <alignment horizontal="center" vertical="center"/>
    </xf>
    <xf numFmtId="0" fontId="0" fillId="2" borderId="17" xfId="0" applyFill="1" applyBorder="1"/>
    <xf numFmtId="0" fontId="6" fillId="0" borderId="0" xfId="0" applyFont="1"/>
    <xf numFmtId="189" fontId="14" fillId="8" borderId="1" xfId="7" applyNumberFormat="1" applyFont="1" applyFill="1" applyBorder="1" applyAlignment="1" applyProtection="1">
      <alignment horizontal="center" vertical="center"/>
      <protection locked="0"/>
    </xf>
    <xf numFmtId="0" fontId="7" fillId="7" borderId="1" xfId="20" applyFont="1" applyFill="1" applyBorder="1" applyAlignment="1" applyProtection="1">
      <alignment horizontal="center" vertical="center"/>
      <protection locked="0"/>
    </xf>
    <xf numFmtId="0" fontId="7" fillId="7" borderId="1" xfId="20" applyFont="1" applyFill="1" applyBorder="1" applyAlignment="1" applyProtection="1">
      <alignment vertical="center"/>
      <protection locked="0"/>
    </xf>
    <xf numFmtId="0" fontId="14" fillId="8" borderId="1" xfId="20" applyFont="1" applyFill="1" applyBorder="1" applyAlignment="1" applyProtection="1">
      <alignment horizontal="center" vertical="center"/>
      <protection locked="0"/>
    </xf>
    <xf numFmtId="43" fontId="7" fillId="7" borderId="1" xfId="7" quotePrefix="1" applyFont="1" applyFill="1" applyBorder="1" applyAlignment="1" applyProtection="1">
      <alignment horizontal="center" vertical="center" wrapText="1"/>
      <protection locked="0"/>
    </xf>
    <xf numFmtId="190" fontId="14" fillId="8" borderId="1" xfId="7" applyNumberFormat="1" applyFont="1" applyFill="1" applyBorder="1" applyAlignment="1" applyProtection="1">
      <alignment vertical="center"/>
      <protection locked="0"/>
    </xf>
    <xf numFmtId="0" fontId="43" fillId="0" borderId="0" xfId="0" applyFont="1"/>
    <xf numFmtId="0" fontId="7" fillId="7" borderId="1" xfId="21" applyFont="1" applyFill="1" applyBorder="1" applyAlignment="1" applyProtection="1">
      <alignment horizontal="center" vertical="center"/>
      <protection locked="0"/>
    </xf>
    <xf numFmtId="0" fontId="7" fillId="7" borderId="1" xfId="21" applyFont="1" applyFill="1" applyBorder="1" applyAlignment="1" applyProtection="1">
      <alignment horizontal="center" vertical="center" wrapText="1"/>
      <protection locked="0"/>
    </xf>
    <xf numFmtId="0" fontId="7" fillId="7" borderId="1" xfId="21" applyFont="1" applyFill="1" applyBorder="1" applyAlignment="1" applyProtection="1">
      <alignment vertical="center"/>
      <protection locked="0"/>
    </xf>
    <xf numFmtId="0" fontId="14" fillId="8" borderId="1" xfId="21" applyFont="1" applyFill="1" applyBorder="1" applyAlignment="1" applyProtection="1">
      <alignment horizontal="center" vertical="center"/>
      <protection locked="0"/>
    </xf>
    <xf numFmtId="0" fontId="7" fillId="7" borderId="1" xfId="6" applyFont="1" applyFill="1" applyBorder="1" applyAlignment="1" applyProtection="1">
      <alignment horizontal="center" vertical="center"/>
      <protection locked="0"/>
    </xf>
    <xf numFmtId="0" fontId="7" fillId="7" borderId="1" xfId="6" applyFont="1" applyFill="1" applyBorder="1" applyAlignment="1" applyProtection="1">
      <alignment horizontal="center" vertical="center" wrapText="1"/>
      <protection locked="0"/>
    </xf>
    <xf numFmtId="0" fontId="7" fillId="7" borderId="1" xfId="6" applyFont="1" applyFill="1" applyBorder="1" applyAlignment="1" applyProtection="1">
      <alignment vertical="center"/>
      <protection locked="0"/>
    </xf>
    <xf numFmtId="0" fontId="14" fillId="0" borderId="0" xfId="0" applyFont="1" applyAlignment="1" applyProtection="1">
      <alignment horizontal="center" vertical="center"/>
      <protection locked="0"/>
    </xf>
    <xf numFmtId="2" fontId="14" fillId="0" borderId="0" xfId="0" applyNumberFormat="1" applyFont="1" applyAlignment="1" applyProtection="1">
      <alignment horizontal="center" vertical="center"/>
      <protection locked="0"/>
    </xf>
    <xf numFmtId="0" fontId="14" fillId="8" borderId="1" xfId="6" applyFont="1" applyFill="1" applyBorder="1" applyAlignment="1" applyProtection="1">
      <alignment horizontal="center" vertical="center"/>
      <protection locked="0"/>
    </xf>
    <xf numFmtId="3" fontId="14" fillId="8" borderId="1" xfId="6" applyNumberFormat="1" applyFont="1" applyFill="1" applyBorder="1" applyAlignment="1" applyProtection="1">
      <alignment horizontal="center" vertical="center"/>
      <protection locked="0"/>
    </xf>
    <xf numFmtId="181" fontId="14" fillId="8" borderId="1" xfId="6" applyNumberFormat="1" applyFont="1" applyFill="1" applyBorder="1" applyAlignment="1" applyProtection="1">
      <alignment horizontal="center" vertical="center"/>
      <protection locked="0"/>
    </xf>
    <xf numFmtId="3" fontId="14" fillId="36" borderId="1" xfId="6" applyNumberFormat="1" applyFont="1" applyFill="1" applyBorder="1" applyAlignment="1" applyProtection="1">
      <alignment horizontal="center" vertical="center"/>
      <protection locked="0"/>
    </xf>
    <xf numFmtId="0" fontId="40" fillId="17" borderId="0" xfId="6" applyFont="1" applyFill="1"/>
    <xf numFmtId="2" fontId="14" fillId="8" borderId="1" xfId="21" applyNumberFormat="1" applyFont="1" applyFill="1" applyBorder="1" applyAlignment="1" applyProtection="1">
      <alignment horizontal="center" vertical="center"/>
      <protection locked="0"/>
    </xf>
    <xf numFmtId="0" fontId="7" fillId="0" borderId="3" xfId="0" applyFont="1" applyBorder="1" applyAlignment="1">
      <alignment horizontal="left" vertical="center" wrapText="1" indent="1"/>
    </xf>
    <xf numFmtId="0" fontId="6" fillId="2" borderId="0" xfId="6" quotePrefix="1" applyFill="1" applyAlignment="1">
      <alignment vertical="center" wrapText="1"/>
    </xf>
    <xf numFmtId="0" fontId="7" fillId="0" borderId="6" xfId="6" applyFont="1" applyBorder="1" applyAlignment="1">
      <alignment vertical="center" wrapText="1"/>
    </xf>
    <xf numFmtId="0" fontId="6" fillId="0" borderId="1" xfId="6" quotePrefix="1" applyBorder="1" applyAlignment="1">
      <alignment horizontal="center" vertical="center" wrapText="1"/>
    </xf>
    <xf numFmtId="0" fontId="7" fillId="0" borderId="1" xfId="6" applyFont="1" applyBorder="1" applyAlignment="1">
      <alignment vertical="center" wrapText="1"/>
    </xf>
    <xf numFmtId="0" fontId="7" fillId="0" borderId="0" xfId="6" applyFont="1" applyAlignment="1">
      <alignment vertical="center" wrapText="1"/>
    </xf>
    <xf numFmtId="0" fontId="6" fillId="0" borderId="0" xfId="6" applyAlignment="1">
      <alignment vertical="center" wrapText="1"/>
    </xf>
    <xf numFmtId="174" fontId="6" fillId="29" borderId="1" xfId="17" applyNumberFormat="1" applyFont="1" applyFill="1" applyBorder="1" applyAlignment="1" applyProtection="1">
      <alignment vertical="center"/>
      <protection locked="0"/>
    </xf>
    <xf numFmtId="174" fontId="6" fillId="32" borderId="1" xfId="17" applyNumberFormat="1" applyFont="1" applyFill="1" applyBorder="1" applyAlignment="1" applyProtection="1">
      <alignment vertical="center"/>
      <protection locked="0"/>
    </xf>
    <xf numFmtId="49" fontId="0" fillId="11" borderId="1" xfId="8" quotePrefix="1" applyNumberFormat="1" applyFont="1" applyFill="1" applyBorder="1" applyAlignment="1">
      <alignment horizontal="center" vertical="center" wrapText="1"/>
    </xf>
    <xf numFmtId="0" fontId="13" fillId="0" borderId="0" xfId="3" applyFill="1" applyBorder="1" applyAlignment="1" applyProtection="1">
      <alignment vertical="center"/>
    </xf>
    <xf numFmtId="0" fontId="0" fillId="2" borderId="11" xfId="0" applyFill="1" applyBorder="1"/>
    <xf numFmtId="191" fontId="14" fillId="8" borderId="1" xfId="7" applyNumberFormat="1" applyFont="1" applyFill="1" applyBorder="1" applyAlignment="1" applyProtection="1">
      <alignment vertical="center"/>
      <protection locked="0"/>
    </xf>
    <xf numFmtId="4" fontId="6" fillId="2" borderId="0" xfId="6" applyNumberFormat="1" applyFill="1" applyAlignment="1">
      <alignment horizontal="center" vertical="center"/>
    </xf>
    <xf numFmtId="0" fontId="6"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45" fillId="0" borderId="2" xfId="21" applyFont="1" applyBorder="1" applyAlignment="1">
      <alignment horizontal="center" vertical="center" wrapText="1"/>
    </xf>
    <xf numFmtId="0" fontId="45" fillId="0" borderId="1" xfId="21" applyFont="1" applyBorder="1" applyAlignment="1">
      <alignment horizontal="center" vertical="center"/>
    </xf>
    <xf numFmtId="0" fontId="45" fillId="0" borderId="1" xfId="21" applyFont="1" applyBorder="1" applyAlignment="1">
      <alignment horizontal="center" vertical="center" wrapText="1"/>
    </xf>
    <xf numFmtId="0" fontId="7" fillId="0" borderId="6" xfId="0" applyFont="1" applyBorder="1" applyAlignment="1">
      <alignment horizontal="center" vertical="center" wrapText="1"/>
    </xf>
    <xf numFmtId="0" fontId="0" fillId="40" borderId="19" xfId="0" applyFill="1" applyBorder="1" applyAlignment="1">
      <alignment horizontal="center" vertical="center" wrapText="1"/>
    </xf>
    <xf numFmtId="0" fontId="0" fillId="0" borderId="19" xfId="0" applyBorder="1" applyAlignment="1">
      <alignment horizontal="center" vertical="center" wrapText="1"/>
    </xf>
    <xf numFmtId="1" fontId="0" fillId="0" borderId="1" xfId="0" applyNumberFormat="1" applyBorder="1" applyAlignment="1">
      <alignment horizontal="center" vertical="center"/>
    </xf>
    <xf numFmtId="165" fontId="46" fillId="0" borderId="1" xfId="21" applyNumberFormat="1" applyFont="1" applyBorder="1" applyAlignment="1">
      <alignment horizontal="center" vertical="center" wrapText="1"/>
    </xf>
    <xf numFmtId="0" fontId="7" fillId="0" borderId="2" xfId="0" applyFont="1" applyBorder="1" applyAlignment="1">
      <alignment vertical="center" wrapText="1"/>
    </xf>
    <xf numFmtId="0" fontId="0" fillId="40" borderId="12" xfId="0" applyFill="1" applyBorder="1" applyAlignment="1">
      <alignment horizontal="center" vertical="center" wrapText="1"/>
    </xf>
    <xf numFmtId="0" fontId="46" fillId="17" borderId="1" xfId="21" applyFont="1" applyFill="1" applyBorder="1" applyAlignment="1">
      <alignment horizontal="left" vertical="center"/>
    </xf>
    <xf numFmtId="3" fontId="45" fillId="0" borderId="1" xfId="21" applyNumberFormat="1" applyFont="1" applyBorder="1" applyAlignment="1">
      <alignment horizontal="center" vertical="center" wrapText="1"/>
    </xf>
    <xf numFmtId="165" fontId="0" fillId="0" borderId="1" xfId="0" applyNumberFormat="1" applyBorder="1" applyAlignment="1">
      <alignment horizontal="center" vertical="center"/>
    </xf>
    <xf numFmtId="0" fontId="6" fillId="41" borderId="5" xfId="0" applyFont="1" applyFill="1" applyBorder="1" applyAlignment="1">
      <alignment horizontal="center" vertical="center" wrapText="1"/>
    </xf>
    <xf numFmtId="0" fontId="7" fillId="0" borderId="2" xfId="0" applyFont="1" applyBorder="1" applyAlignment="1">
      <alignment horizontal="left" vertical="center" wrapText="1"/>
    </xf>
    <xf numFmtId="0" fontId="6" fillId="0" borderId="14" xfId="0" applyFont="1" applyBorder="1" applyAlignment="1">
      <alignment horizontal="center" vertical="center" wrapText="1"/>
    </xf>
    <xf numFmtId="0" fontId="6" fillId="41" borderId="14" xfId="0" applyFont="1" applyFill="1" applyBorder="1" applyAlignment="1">
      <alignment horizontal="center" vertical="center" wrapText="1"/>
    </xf>
    <xf numFmtId="0" fontId="45" fillId="17" borderId="2" xfId="21" applyFont="1" applyFill="1" applyBorder="1" applyAlignment="1">
      <alignment horizontal="center" vertical="center" wrapText="1"/>
    </xf>
    <xf numFmtId="0" fontId="45" fillId="17" borderId="1" xfId="21" applyFont="1" applyFill="1" applyBorder="1" applyAlignment="1">
      <alignment horizontal="center" vertical="center" wrapText="1"/>
    </xf>
    <xf numFmtId="165" fontId="0" fillId="0" borderId="2" xfId="0" applyNumberFormat="1" applyBorder="1" applyAlignment="1">
      <alignment horizontal="center" vertical="center"/>
    </xf>
    <xf numFmtId="0" fontId="6" fillId="0" borderId="0" xfId="0" applyFont="1" applyAlignment="1" applyProtection="1">
      <alignment horizontal="left" vertical="top" wrapText="1"/>
      <protection locked="0"/>
    </xf>
    <xf numFmtId="0" fontId="6"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0" fillId="0" borderId="0" xfId="0" applyAlignment="1">
      <alignment horizontal="left" vertical="top" wrapText="1"/>
    </xf>
    <xf numFmtId="0" fontId="14" fillId="0" borderId="0" xfId="0" quotePrefix="1" applyFont="1" applyAlignment="1">
      <alignment horizontal="left" vertical="top" wrapText="1"/>
    </xf>
    <xf numFmtId="0" fontId="7" fillId="0" borderId="0" xfId="0" applyFont="1"/>
    <xf numFmtId="49" fontId="11" fillId="6" borderId="0" xfId="1" applyNumberFormat="1" applyFill="1" applyAlignment="1" applyProtection="1">
      <alignment horizontal="left" vertical="center" wrapText="1"/>
      <protection locked="0"/>
    </xf>
    <xf numFmtId="0" fontId="6" fillId="0" borderId="0" xfId="0" quotePrefix="1" applyFont="1" applyAlignment="1">
      <alignment horizontal="left" wrapText="1"/>
    </xf>
    <xf numFmtId="0" fontId="19" fillId="0" borderId="0" xfId="0" quotePrefix="1" applyFont="1" applyAlignment="1">
      <alignment horizontal="left" vertical="top" wrapText="1"/>
    </xf>
    <xf numFmtId="49" fontId="11" fillId="6" borderId="0" xfId="1" applyNumberFormat="1" applyFill="1" applyAlignment="1" applyProtection="1">
      <alignment horizontal="center" vertical="center" wrapText="1"/>
      <protection locked="0"/>
    </xf>
    <xf numFmtId="0" fontId="6" fillId="2" borderId="8" xfId="6" quotePrefix="1" applyFill="1" applyBorder="1" applyAlignment="1">
      <alignment horizontal="center" vertical="center" wrapText="1"/>
    </xf>
    <xf numFmtId="0" fontId="29" fillId="34" borderId="13" xfId="15" quotePrefix="1" applyBorder="1" applyAlignment="1">
      <alignment horizontal="left" vertical="top" wrapText="1"/>
    </xf>
    <xf numFmtId="0" fontId="29" fillId="34" borderId="8" xfId="15" quotePrefix="1" applyBorder="1" applyAlignment="1">
      <alignment horizontal="left" vertical="top" wrapTex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16" fillId="6" borderId="1" xfId="1" applyNumberFormat="1" applyFont="1" applyFill="1" applyBorder="1" applyAlignment="1">
      <alignment horizontal="center" vertical="center" wrapText="1"/>
    </xf>
    <xf numFmtId="172" fontId="20" fillId="19" borderId="3" xfId="0" applyNumberFormat="1" applyFont="1" applyFill="1" applyBorder="1" applyAlignment="1" applyProtection="1">
      <alignment horizontal="center" vertical="center"/>
      <protection locked="0"/>
    </xf>
    <xf numFmtId="172" fontId="20" fillId="19" borderId="5" xfId="0" applyNumberFormat="1" applyFont="1" applyFill="1" applyBorder="1" applyAlignment="1" applyProtection="1">
      <alignment horizontal="center" vertical="center"/>
      <protection locked="0"/>
    </xf>
    <xf numFmtId="0" fontId="6" fillId="0" borderId="1" xfId="0" applyFont="1" applyBorder="1" applyAlignment="1">
      <alignment horizontal="center" vertical="center" wrapText="1"/>
    </xf>
    <xf numFmtId="0" fontId="7" fillId="7" borderId="3"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0" borderId="1" xfId="0" applyFont="1" applyBorder="1" applyAlignment="1">
      <alignment horizontal="left" vertical="center" wrapText="1" indent="1"/>
    </xf>
    <xf numFmtId="0" fontId="6" fillId="4"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indent="1"/>
    </xf>
    <xf numFmtId="0" fontId="7" fillId="0" borderId="5" xfId="0" applyFont="1" applyBorder="1" applyAlignment="1">
      <alignment horizontal="left" vertical="center" wrapText="1" inden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172" fontId="38" fillId="19" borderId="3" xfId="0" applyNumberFormat="1" applyFont="1" applyFill="1" applyBorder="1" applyAlignment="1" applyProtection="1">
      <alignment horizontal="center" vertical="center"/>
      <protection locked="0"/>
    </xf>
    <xf numFmtId="172" fontId="38" fillId="19" borderId="5" xfId="0" applyNumberFormat="1" applyFont="1" applyFill="1" applyBorder="1" applyAlignment="1" applyProtection="1">
      <alignment horizontal="center" vertical="center"/>
      <protection locked="0"/>
    </xf>
    <xf numFmtId="0" fontId="36" fillId="7" borderId="3" xfId="0" applyFont="1" applyFill="1" applyBorder="1" applyAlignment="1" applyProtection="1">
      <alignment horizontal="center" vertical="center" wrapText="1"/>
      <protection locked="0"/>
    </xf>
    <xf numFmtId="0" fontId="36" fillId="7" borderId="5" xfId="0" applyFont="1" applyFill="1" applyBorder="1" applyAlignment="1" applyProtection="1">
      <alignment horizontal="center" vertical="center" wrapText="1"/>
      <protection locked="0"/>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5" xfId="0" applyFont="1" applyBorder="1" applyAlignment="1">
      <alignment horizontal="left" vertical="center" wrapText="1"/>
    </xf>
    <xf numFmtId="0" fontId="36" fillId="0" borderId="1" xfId="0" applyFont="1" applyBorder="1" applyAlignment="1">
      <alignment horizontal="left" vertical="center" wrapText="1"/>
    </xf>
    <xf numFmtId="0" fontId="40" fillId="0" borderId="1" xfId="0" applyFont="1" applyBorder="1" applyAlignment="1">
      <alignment horizontal="center" vertical="center" wrapText="1"/>
    </xf>
    <xf numFmtId="0" fontId="36" fillId="0" borderId="1" xfId="0" applyFont="1" applyBorder="1" applyAlignment="1">
      <alignment vertical="center" wrapText="1"/>
    </xf>
    <xf numFmtId="184" fontId="40" fillId="4" borderId="3" xfId="0" applyNumberFormat="1" applyFont="1" applyFill="1" applyBorder="1" applyAlignment="1">
      <alignment horizontal="center" vertical="center" wrapText="1"/>
    </xf>
    <xf numFmtId="184" fontId="40" fillId="4" borderId="5" xfId="0" applyNumberFormat="1" applyFont="1" applyFill="1" applyBorder="1" applyAlignment="1">
      <alignment horizontal="center"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6" fillId="0" borderId="1" xfId="6" applyBorder="1" applyAlignment="1">
      <alignment horizontal="center" vertical="center" wrapText="1"/>
    </xf>
    <xf numFmtId="0" fontId="40" fillId="0" borderId="1" xfId="0" applyFont="1" applyBorder="1" applyAlignment="1">
      <alignment horizontal="left" vertical="center" wrapText="1"/>
    </xf>
    <xf numFmtId="172" fontId="38" fillId="19" borderId="1" xfId="0" applyNumberFormat="1" applyFont="1" applyFill="1" applyBorder="1" applyAlignment="1" applyProtection="1">
      <alignment horizontal="center" vertical="center"/>
      <protection locked="0"/>
    </xf>
    <xf numFmtId="0" fontId="36" fillId="7" borderId="1" xfId="0" applyFont="1" applyFill="1" applyBorder="1" applyAlignment="1" applyProtection="1">
      <alignment horizontal="center" vertical="center" wrapText="1"/>
      <protection locked="0"/>
    </xf>
    <xf numFmtId="184" fontId="40" fillId="4" borderId="1" xfId="0" applyNumberFormat="1" applyFont="1" applyFill="1" applyBorder="1" applyAlignment="1">
      <alignment horizontal="center" vertical="center" wrapText="1"/>
    </xf>
    <xf numFmtId="0" fontId="6" fillId="2" borderId="0" xfId="6" applyFill="1" applyAlignment="1">
      <alignment vertical="center" wrapText="1"/>
    </xf>
    <xf numFmtId="0" fontId="0" fillId="0" borderId="0" xfId="0" applyAlignment="1">
      <alignment wrapText="1"/>
    </xf>
    <xf numFmtId="0" fontId="7" fillId="7" borderId="11" xfId="0" applyFont="1" applyFill="1" applyBorder="1" applyAlignment="1" applyProtection="1">
      <alignment horizontal="center" vertical="center" wrapText="1"/>
      <protection locked="0"/>
    </xf>
    <xf numFmtId="0" fontId="7" fillId="7" borderId="0" xfId="0" applyFont="1" applyFill="1" applyAlignment="1" applyProtection="1">
      <alignment horizontal="center" vertical="center" wrapText="1"/>
      <protection locked="0"/>
    </xf>
    <xf numFmtId="0" fontId="24" fillId="18" borderId="1" xfId="0" applyFont="1" applyFill="1" applyBorder="1" applyAlignment="1" applyProtection="1">
      <alignment horizontal="center" vertical="center" wrapText="1"/>
      <protection locked="0"/>
    </xf>
    <xf numFmtId="0" fontId="16"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7" fillId="0" borderId="4" xfId="0" applyFont="1" applyBorder="1" applyAlignment="1">
      <alignment horizontal="left" vertical="center" wrapText="1"/>
    </xf>
    <xf numFmtId="0" fontId="6" fillId="0" borderId="3" xfId="6" applyBorder="1" applyAlignment="1">
      <alignment horizontal="center" vertical="center" wrapText="1"/>
    </xf>
    <xf numFmtId="0" fontId="6" fillId="0" borderId="4" xfId="6" applyBorder="1" applyAlignment="1">
      <alignment horizontal="center" vertical="center" wrapText="1"/>
    </xf>
    <xf numFmtId="0" fontId="6" fillId="0" borderId="5" xfId="6" applyBorder="1" applyAlignment="1">
      <alignment horizontal="center" vertical="center" wrapText="1"/>
    </xf>
    <xf numFmtId="0" fontId="6" fillId="39" borderId="1" xfId="0" applyFont="1" applyFill="1" applyBorder="1" applyAlignment="1">
      <alignment horizontal="center" vertical="center" wrapText="1"/>
    </xf>
    <xf numFmtId="0" fontId="6" fillId="2" borderId="0" xfId="0" quotePrefix="1" applyFont="1" applyFill="1" applyAlignment="1">
      <alignment horizontal="left" vertical="center" wrapText="1"/>
    </xf>
    <xf numFmtId="0" fontId="6" fillId="2" borderId="0" xfId="6" quotePrefix="1" applyFill="1" applyAlignment="1">
      <alignment horizontal="center" vertical="center" wrapText="1"/>
    </xf>
    <xf numFmtId="0" fontId="5" fillId="0" borderId="1" xfId="0" applyFont="1" applyBorder="1" applyAlignment="1">
      <alignment wrapText="1"/>
    </xf>
    <xf numFmtId="0" fontId="0" fillId="0" borderId="1" xfId="0" applyBorder="1"/>
    <xf numFmtId="0" fontId="7" fillId="7" borderId="1" xfId="0" applyFont="1" applyFill="1" applyBorder="1" applyAlignment="1">
      <alignment horizontal="center" vertical="center" wrapText="1"/>
    </xf>
    <xf numFmtId="0" fontId="9" fillId="0" borderId="1" xfId="0" applyFont="1" applyBorder="1" applyAlignment="1">
      <alignment vertical="top" wrapText="1"/>
    </xf>
    <xf numFmtId="0" fontId="9" fillId="0" borderId="1" xfId="0" applyFont="1" applyBorder="1" applyAlignment="1">
      <alignment wrapText="1"/>
    </xf>
    <xf numFmtId="0" fontId="7" fillId="0" borderId="1" xfId="0" applyFont="1" applyBorder="1"/>
    <xf numFmtId="0" fontId="0" fillId="0" borderId="1" xfId="0" applyBorder="1" applyAlignment="1">
      <alignment vertical="top" wrapText="1"/>
    </xf>
    <xf numFmtId="0" fontId="29" fillId="34" borderId="13" xfId="15" quotePrefix="1" applyBorder="1" applyAlignment="1" applyProtection="1">
      <alignment horizontal="left" vertical="center" wrapText="1"/>
    </xf>
    <xf numFmtId="0" fontId="29" fillId="34" borderId="8" xfId="15" quotePrefix="1" applyBorder="1" applyAlignment="1" applyProtection="1">
      <alignment horizontal="left" vertical="center" wrapText="1"/>
    </xf>
    <xf numFmtId="0" fontId="29" fillId="34" borderId="13" xfId="15" quotePrefix="1" applyBorder="1" applyAlignment="1" applyProtection="1">
      <alignment horizontal="center" vertical="center" wrapText="1"/>
    </xf>
    <xf numFmtId="0" fontId="29" fillId="34" borderId="8" xfId="15" quotePrefix="1" applyBorder="1" applyAlignment="1" applyProtection="1">
      <alignment horizontal="center" vertical="center" wrapText="1"/>
    </xf>
    <xf numFmtId="0" fontId="29" fillId="34" borderId="14" xfId="15" quotePrefix="1" applyBorder="1" applyAlignment="1" applyProtection="1">
      <alignment horizontal="center" vertical="center" wrapText="1"/>
    </xf>
    <xf numFmtId="0" fontId="16" fillId="6" borderId="1" xfId="1" applyNumberFormat="1" applyFont="1" applyFill="1" applyBorder="1" applyAlignment="1" applyProtection="1">
      <alignment horizontal="center" vertical="center" wrapText="1"/>
    </xf>
    <xf numFmtId="0" fontId="35" fillId="17" borderId="1" xfId="0" applyFont="1" applyFill="1" applyBorder="1" applyAlignment="1">
      <alignment horizontal="left" vertical="center" wrapText="1"/>
    </xf>
    <xf numFmtId="0" fontId="34" fillId="17" borderId="1" xfId="0" applyFont="1" applyFill="1" applyBorder="1" applyAlignment="1">
      <alignment horizontal="left" vertical="center" wrapText="1"/>
    </xf>
    <xf numFmtId="0" fontId="40" fillId="0" borderId="3" xfId="0" applyFont="1" applyBorder="1" applyAlignment="1">
      <alignment horizontal="center" vertical="center" wrapText="1"/>
    </xf>
    <xf numFmtId="0" fontId="40" fillId="0" borderId="4" xfId="0" applyFont="1" applyBorder="1" applyAlignment="1">
      <alignment horizontal="center" vertical="center" wrapText="1"/>
    </xf>
    <xf numFmtId="0" fontId="40" fillId="0" borderId="5" xfId="0" applyFont="1" applyBorder="1" applyAlignment="1">
      <alignment horizontal="center" vertical="center" wrapText="1"/>
    </xf>
    <xf numFmtId="0" fontId="7" fillId="0" borderId="3" xfId="6" applyFont="1" applyBorder="1" applyAlignment="1">
      <alignment horizontal="center" vertical="center" wrapText="1"/>
    </xf>
    <xf numFmtId="0" fontId="7" fillId="0" borderId="5" xfId="6" applyFont="1" applyBorder="1" applyAlignment="1">
      <alignment horizontal="center" vertical="center" wrapText="1"/>
    </xf>
    <xf numFmtId="0" fontId="6" fillId="0" borderId="0" xfId="0" applyFont="1" applyAlignment="1">
      <alignment horizontal="left" vertical="center" wrapText="1"/>
    </xf>
    <xf numFmtId="0" fontId="0" fillId="0" borderId="0" xfId="0" applyAlignment="1">
      <alignment horizontal="left" vertical="center" wrapText="1"/>
    </xf>
    <xf numFmtId="0" fontId="7" fillId="7" borderId="6"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16" fillId="6" borderId="4"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7" fillId="7" borderId="4" xfId="0" applyFont="1" applyFill="1" applyBorder="1" applyAlignment="1" applyProtection="1">
      <alignment horizontal="center" vertical="center" wrapText="1"/>
      <protection locked="0"/>
    </xf>
    <xf numFmtId="0" fontId="7" fillId="0" borderId="4" xfId="0" applyFont="1" applyBorder="1" applyAlignment="1">
      <alignment horizontal="left" vertical="center" wrapText="1" indent="1"/>
    </xf>
    <xf numFmtId="0" fontId="6" fillId="0" borderId="8" xfId="0" applyFont="1" applyBorder="1" applyAlignment="1">
      <alignment horizontal="left" vertical="center" wrapText="1"/>
    </xf>
    <xf numFmtId="0" fontId="0" fillId="0" borderId="8" xfId="0" applyBorder="1" applyAlignment="1">
      <alignment horizontal="lef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0" fillId="0" borderId="2" xfId="0" applyBorder="1" applyAlignment="1">
      <alignment horizontal="center" vertical="center" wrapText="1"/>
    </xf>
    <xf numFmtId="0" fontId="7" fillId="7" borderId="1" xfId="0" applyFont="1" applyFill="1" applyBorder="1" applyAlignment="1" applyProtection="1">
      <alignment horizontal="center" vertical="center" wrapText="1"/>
      <protection locked="0"/>
    </xf>
    <xf numFmtId="0" fontId="7" fillId="7" borderId="6" xfId="6" applyFont="1" applyFill="1" applyBorder="1" applyAlignment="1" applyProtection="1">
      <alignment horizontal="center" vertical="center" wrapText="1"/>
      <protection locked="0"/>
    </xf>
    <xf numFmtId="0" fontId="7" fillId="7" borderId="2" xfId="6" applyFont="1" applyFill="1" applyBorder="1" applyAlignment="1" applyProtection="1">
      <alignment horizontal="center" vertical="center" wrapText="1"/>
      <protection locked="0"/>
    </xf>
    <xf numFmtId="0" fontId="6" fillId="0" borderId="3" xfId="6" applyBorder="1" applyAlignment="1">
      <alignment vertical="center" wrapText="1"/>
    </xf>
    <xf numFmtId="0" fontId="6" fillId="0" borderId="4" xfId="6" applyBorder="1" applyAlignment="1">
      <alignment vertical="center" wrapText="1"/>
    </xf>
    <xf numFmtId="0" fontId="6" fillId="0" borderId="5" xfId="6" applyBorder="1" applyAlignment="1">
      <alignment vertical="center" wrapText="1"/>
    </xf>
    <xf numFmtId="0" fontId="6" fillId="0" borderId="0" xfId="0" applyFont="1" applyAlignment="1">
      <alignment horizontal="center" vertical="center" wrapText="1"/>
    </xf>
    <xf numFmtId="0" fontId="6" fillId="2" borderId="0" xfId="0" quotePrefix="1" applyFont="1" applyFill="1" applyAlignment="1">
      <alignment horizontal="center" vertical="center" wrapText="1"/>
    </xf>
    <xf numFmtId="0" fontId="0" fillId="2" borderId="0" xfId="0" quotePrefix="1" applyFill="1" applyAlignment="1">
      <alignment horizontal="center" vertical="center" wrapText="1"/>
    </xf>
    <xf numFmtId="0" fontId="16" fillId="6" borderId="11" xfId="1" applyNumberFormat="1" applyFont="1" applyFill="1" applyBorder="1" applyAlignment="1">
      <alignment horizontal="center" vertical="center" wrapText="1"/>
    </xf>
    <xf numFmtId="0" fontId="16" fillId="6" borderId="0" xfId="1" applyNumberFormat="1" applyFont="1" applyFill="1" applyBorder="1" applyAlignment="1">
      <alignment horizontal="center" vertical="center" wrapText="1"/>
    </xf>
    <xf numFmtId="0" fontId="29" fillId="17" borderId="0" xfId="15" quotePrefix="1" applyFill="1" applyBorder="1" applyAlignment="1">
      <alignment horizontal="left" vertical="top" wrapText="1"/>
    </xf>
    <xf numFmtId="0" fontId="7" fillId="7" borderId="6" xfId="0" applyFont="1" applyFill="1" applyBorder="1" applyAlignment="1" applyProtection="1">
      <alignment vertical="center" wrapText="1"/>
      <protection locked="0"/>
    </xf>
    <xf numFmtId="0" fontId="7" fillId="7" borderId="15" xfId="0" applyFont="1" applyFill="1" applyBorder="1" applyAlignment="1" applyProtection="1">
      <alignment vertical="center" wrapText="1"/>
      <protection locked="0"/>
    </xf>
    <xf numFmtId="0" fontId="7" fillId="7" borderId="2" xfId="0" applyFont="1" applyFill="1" applyBorder="1" applyAlignment="1" applyProtection="1">
      <alignment vertical="center" wrapText="1"/>
      <protection locked="0"/>
    </xf>
    <xf numFmtId="0" fontId="7" fillId="7" borderId="6" xfId="0" applyFont="1" applyFill="1" applyBorder="1" applyAlignment="1" applyProtection="1">
      <alignment vertical="center"/>
      <protection locked="0"/>
    </xf>
    <xf numFmtId="0" fontId="7" fillId="7" borderId="15" xfId="0" applyFont="1" applyFill="1" applyBorder="1" applyAlignment="1" applyProtection="1">
      <alignment vertical="center"/>
      <protection locked="0"/>
    </xf>
    <xf numFmtId="0" fontId="7" fillId="7" borderId="2" xfId="0" applyFont="1" applyFill="1" applyBorder="1" applyAlignment="1" applyProtection="1">
      <alignment vertical="center"/>
      <protection locked="0"/>
    </xf>
    <xf numFmtId="0" fontId="0" fillId="0" borderId="0" xfId="0"/>
    <xf numFmtId="0" fontId="6" fillId="0" borderId="18" xfId="0" applyFont="1" applyBorder="1" applyAlignment="1">
      <alignment horizontal="left"/>
    </xf>
    <xf numFmtId="0" fontId="7" fillId="7" borderId="6" xfId="6" applyFont="1" applyFill="1" applyBorder="1" applyAlignment="1" applyProtection="1">
      <alignment vertical="center" wrapText="1"/>
      <protection locked="0"/>
    </xf>
    <xf numFmtId="0" fontId="7" fillId="7" borderId="15" xfId="6" applyFont="1" applyFill="1" applyBorder="1" applyAlignment="1" applyProtection="1">
      <alignment vertical="center" wrapText="1"/>
      <protection locked="0"/>
    </xf>
    <xf numFmtId="0" fontId="7" fillId="7" borderId="2" xfId="6" applyFont="1" applyFill="1" applyBorder="1" applyAlignment="1" applyProtection="1">
      <alignment vertical="center" wrapText="1"/>
      <protection locked="0"/>
    </xf>
    <xf numFmtId="0" fontId="7" fillId="7" borderId="6" xfId="6" applyFont="1" applyFill="1" applyBorder="1" applyAlignment="1" applyProtection="1">
      <alignment vertical="center"/>
      <protection locked="0"/>
    </xf>
    <xf numFmtId="0" fontId="7" fillId="7" borderId="15" xfId="6" applyFont="1" applyFill="1" applyBorder="1" applyAlignment="1" applyProtection="1">
      <alignment vertical="center"/>
      <protection locked="0"/>
    </xf>
    <xf numFmtId="0" fontId="7" fillId="7" borderId="2" xfId="6" applyFont="1" applyFill="1" applyBorder="1" applyAlignment="1" applyProtection="1">
      <alignment vertical="center"/>
      <protection locked="0"/>
    </xf>
    <xf numFmtId="0" fontId="25" fillId="6" borderId="3" xfId="1" applyNumberFormat="1" applyFont="1" applyFill="1" applyBorder="1" applyAlignment="1" applyProtection="1">
      <alignment horizontal="center" vertical="center" wrapText="1"/>
    </xf>
    <xf numFmtId="0" fontId="25" fillId="6" borderId="4" xfId="1" applyNumberFormat="1" applyFont="1" applyFill="1" applyBorder="1" applyAlignment="1" applyProtection="1">
      <alignment horizontal="center" vertical="center" wrapText="1"/>
    </xf>
    <xf numFmtId="0" fontId="25" fillId="6" borderId="5" xfId="1" applyNumberFormat="1" applyFont="1" applyFill="1" applyBorder="1" applyAlignment="1" applyProtection="1">
      <alignment horizontal="center"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25" fillId="6" borderId="3" xfId="1" applyNumberFormat="1" applyFont="1" applyFill="1" applyBorder="1" applyAlignment="1" applyProtection="1">
      <alignment horizontal="left" vertical="center" wrapText="1"/>
    </xf>
    <xf numFmtId="0" fontId="25" fillId="6" borderId="4" xfId="1" applyNumberFormat="1" applyFont="1" applyFill="1" applyBorder="1" applyAlignment="1" applyProtection="1">
      <alignment horizontal="left" vertical="center" wrapText="1"/>
    </xf>
    <xf numFmtId="0" fontId="25" fillId="6" borderId="5" xfId="1" applyNumberFormat="1" applyFont="1" applyFill="1" applyBorder="1" applyAlignment="1" applyProtection="1">
      <alignment horizontal="left" vertical="center" wrapText="1"/>
    </xf>
    <xf numFmtId="0" fontId="6" fillId="0" borderId="0" xfId="0" quotePrefix="1" applyFont="1" applyAlignment="1">
      <alignment horizontal="left" vertical="top" wrapText="1"/>
    </xf>
    <xf numFmtId="0" fontId="6" fillId="0" borderId="0" xfId="0" quotePrefix="1" applyFont="1" applyAlignment="1">
      <alignment horizontal="left"/>
    </xf>
  </cellXfs>
  <cellStyles count="23">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Comma 2" xfId="7" xr:uid="{00000000-0005-0000-0000-000008000000}"/>
    <cellStyle name="Heading 2" xfId="4" builtinId="17"/>
    <cellStyle name="Heading 3" xfId="5" builtinId="18"/>
    <cellStyle name="Heading 4" xfId="1" builtinId="19"/>
    <cellStyle name="Heading 4 2" xfId="22" xr:uid="{F2C6DC83-AAAA-4469-8348-DB0914FEA49F}"/>
    <cellStyle name="Hyperlink" xfId="3" builtinId="8"/>
    <cellStyle name="Input" xfId="2" builtinId="20"/>
    <cellStyle name="Neutral" xfId="15" builtinId="28"/>
    <cellStyle name="Normal" xfId="0" builtinId="0"/>
    <cellStyle name="Normal 10" xfId="21" xr:uid="{25006F8C-D600-4DEA-90F0-B7C2E384B2C9}"/>
    <cellStyle name="Normal 2" xfId="6" xr:uid="{00000000-0005-0000-0000-000010000000}"/>
    <cellStyle name="Normal 3" xfId="14" xr:uid="{00000000-0005-0000-0000-000011000000}"/>
    <cellStyle name="Normal 9" xfId="20" xr:uid="{2DB6D0F0-31A7-41FB-AB2F-F2BBBFB60105}"/>
    <cellStyle name="Normal_Sheet1" xfId="16" xr:uid="{00000000-0005-0000-0000-000012000000}"/>
    <cellStyle name="Text_CEPATNEI" xfId="19" xr:uid="{00000000-0005-0000-0000-000013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numFmt numFmtId="2" formatCode="0.00"/>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secom.sharepoint.com/teams/PSCSNS/Shared%20Documents/General/PSCSNS%20-%20Migration/Tariffs/2024-25/Final/SCOT%20&amp;%20LC14/EDNs/SEPD_Schedule%20of%20charges%20and%20other%20tables%20(Embedded%20Networks)%20April%202024_Issued.xlsx" TargetMode="External"/><Relationship Id="rId1" Type="http://schemas.openxmlformats.org/officeDocument/2006/relationships/externalLinkPath" Target="/teams/PSCSNS/Shared%20Documents/General/PSCSNS%20-%20Migration/Tariffs/2024-25/Final/SCOT%20&amp;%20LC14/EDNs/SEPD_Schedule%20of%20charges%20and%20other%20tables%20(Embedded%20Networks)%20April%202024_Issu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verview"/>
      <sheetName val="Annex 1 LV, HV &amp; UMS charges_A"/>
      <sheetName val="Annex 1 LV, HV &amp; UMS charges_B"/>
      <sheetName val="Annex 1 LV, HV &amp; UMS charges_C"/>
      <sheetName val="Annex 1 LV, HV &amp; UMS charges_D"/>
      <sheetName val="Annex 1 LV, HV &amp; UMS charges_E"/>
      <sheetName val="Annex 1 LV, HV &amp; UMS charges_F"/>
      <sheetName val="Annex 1 LV, HV &amp; UMS charges_G"/>
      <sheetName val="Annex 1 LV, HV &amp; UMS charges_J"/>
      <sheetName val="Annex 1 LV, HV &amp; UMS charges_K"/>
      <sheetName val="Annex 1 LV, HV &amp; UMS charges_L"/>
      <sheetName val="Annex 1 LV, HV &amp; UMS charges_M"/>
      <sheetName val="Annex 2 EHV charges"/>
      <sheetName val="Annex 2a Import"/>
      <sheetName val="Annex 2b Export"/>
      <sheetName val="Annex 3 Preserved charges"/>
      <sheetName val="Annex 4 LDNO charges_A"/>
      <sheetName val="Annex 4 LDNO charges_B"/>
      <sheetName val="Annex 4 LDNO charges_C"/>
      <sheetName val="Annex 4 LDNO charges_D"/>
      <sheetName val="Annex 4 LDNO charges_E"/>
      <sheetName val="Annex 4 LDNO charges_F"/>
      <sheetName val="Annex 4 LDNO charges_G"/>
      <sheetName val="Annex 4 LDNO charges_J"/>
      <sheetName val="Annex 4 LDNO charges_K"/>
      <sheetName val="Annex 4 LDNO charges_L"/>
      <sheetName val="Annex 4 LDNO charges_M"/>
      <sheetName val="Annex 5 LLFs_A"/>
      <sheetName val="Annex 5 LLFs_B"/>
      <sheetName val="Annex 5 LLFs_C"/>
      <sheetName val="Annex 5 LLFs_D"/>
      <sheetName val="Annex 5 LLFs_E"/>
      <sheetName val="Annex 5 LLFs_F"/>
      <sheetName val="Annex 5 LLFs_F (2)"/>
      <sheetName val="Annex 5 LLFs_G"/>
      <sheetName val="Annex 5 LLFs_J"/>
      <sheetName val="Annex 5 LLFs_K"/>
      <sheetName val="Annex 5 LLFs_L"/>
      <sheetName val="Annex 5 LLFs_M"/>
      <sheetName val="Annex 6 New or Amended EHV"/>
      <sheetName val="Annex 7 Pass-Through Costs_A"/>
      <sheetName val="Annex 7 Pass-Through Costs_B"/>
      <sheetName val="Annex 7 Pass-Through Costs_C"/>
      <sheetName val="Annex 7 Pass-Through Costs_D"/>
      <sheetName val="Annex 7 Pass-Through Costs_E"/>
      <sheetName val="Annex 7 Pass-Through Costs_F"/>
      <sheetName val="Annex 7 Pass-Through Costs_G"/>
      <sheetName val="Annex 7 Pass-Through Costs_J"/>
      <sheetName val="Annex 7 Pass-Through Costs_K"/>
      <sheetName val="Annex 7 Pass-Through Costs_L"/>
      <sheetName val="Annex 7 Pass-Through Costs_M"/>
      <sheetName val="Nodal prices_A"/>
      <sheetName val="Nodal prices_B"/>
      <sheetName val="Nodal prices_C"/>
      <sheetName val="Nodal prices_D"/>
      <sheetName val="Nodal prices_E"/>
      <sheetName val="Nodal prices_F"/>
      <sheetName val="Nodal prices_G"/>
      <sheetName val="Nodal prices_J"/>
      <sheetName val="Nodal prices_K"/>
      <sheetName val="Nodal prices_L"/>
      <sheetName val="Nodal prices_M"/>
      <sheetName val="SSC unit rate lookup"/>
      <sheetName val="Residual Charging Bands"/>
      <sheetName val="Charge Calculato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
          <cell r="G10" t="str">
            <v>Import
Super Red
unit charge
(p/kWh)</v>
          </cell>
          <cell r="H10" t="str">
            <v>Import
fixed charge
(p/day)</v>
          </cell>
          <cell r="I10" t="str">
            <v>Import
capacity charge
(p/kVA/day)</v>
          </cell>
          <cell r="J10" t="str">
            <v>Import
exceeded capacity charge
(p/kVA/day)</v>
          </cell>
          <cell r="K10" t="str">
            <v>Export
Super Red
unit charge
(p/kWh)</v>
          </cell>
          <cell r="L10" t="str">
            <v>Export
fixed charge
(p/day)</v>
          </cell>
          <cell r="M10" t="str">
            <v>Export
capacity charge
(p/kVA/day)</v>
          </cell>
          <cell r="N10" t="str">
            <v>Export
exceeded capacity charge
(p/kVA/day)</v>
          </cell>
        </row>
        <row r="75">
          <cell r="G75" t="str">
            <v>Import
Super Red
unit charge
(p/kWh)</v>
          </cell>
          <cell r="H75" t="str">
            <v>Import
fixed charge
(p/day)</v>
          </cell>
          <cell r="I75" t="str">
            <v>Import
capacity charge
(p/kVA/day)</v>
          </cell>
          <cell r="J75" t="str">
            <v>Import
exceeded capacity charge
(p/kVA/day)</v>
          </cell>
          <cell r="K75" t="str">
            <v>Export
Super Red
unit charge
(p/kWh)</v>
          </cell>
          <cell r="L75" t="str">
            <v>Export
fixed charge
(p/day)</v>
          </cell>
          <cell r="M75" t="str">
            <v>Export
capacity charge
(p/kVA/day)</v>
          </cell>
          <cell r="N75" t="str">
            <v>Export
exceeded capacity charge
(p/kVA/day)</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1.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2.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4.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35.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36.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37.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38.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39.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0.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1.bin"/></Relationships>
</file>

<file path=xl/worksheets/_rels/sheet38.xml.rels><?xml version="1.0" encoding="UTF-8" standalone="yes"?>
<Relationships xmlns="http://schemas.openxmlformats.org/package/2006/relationships"><Relationship Id="rId3" Type="http://schemas.openxmlformats.org/officeDocument/2006/relationships/vmlDrawing" Target="../drawings/vmlDrawing38.vml"/><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5.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46.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47.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48.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49.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50.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1.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2.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3.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50.xml.rels><?xml version="1.0" encoding="UTF-8" standalone="yes"?>
<Relationships xmlns="http://schemas.openxmlformats.org/package/2006/relationships"><Relationship Id="rId3" Type="http://schemas.openxmlformats.org/officeDocument/2006/relationships/vmlDrawing" Target="../drawings/vmlDrawing50.vml"/><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57.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printerSettings" Target="../printerSettings/printerSettings58.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printerSettings" Target="../printerSettings/printerSettings59.bin"/></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printerSettings" Target="../printerSettings/printerSettings60.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printerSettings" Target="../printerSettings/printerSettings61.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printerSettings" Target="../printerSettings/printerSettings62.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printerSettings" Target="../printerSettings/printerSettings63.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printerSettings" Target="../printerSettings/printerSettings64.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printerSettings" Target="../printerSettings/printerSettings6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60.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printerSettings" Target="../printerSettings/printerSettings66.bin"/></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61.vml"/><Relationship Id="rId2" Type="http://schemas.openxmlformats.org/officeDocument/2006/relationships/drawing" Target="../drawings/drawing1.xml"/><Relationship Id="rId1" Type="http://schemas.openxmlformats.org/officeDocument/2006/relationships/printerSettings" Target="../printerSettings/printerSettings67.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printerSettings" Target="../printerSettings/printerSettings68.bin"/></Relationships>
</file>

<file path=xl/worksheets/_rels/sheet63.xml.rels><?xml version="1.0" encoding="UTF-8" standalone="yes"?>
<Relationships xmlns="http://schemas.openxmlformats.org/package/2006/relationships"><Relationship Id="rId1" Type="http://schemas.openxmlformats.org/officeDocument/2006/relationships/vmlDrawing" Target="../drawings/vmlDrawing63.v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64.vml"/><Relationship Id="rId2" Type="http://schemas.openxmlformats.org/officeDocument/2006/relationships/drawing" Target="../drawings/drawing2.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32"/>
  <sheetViews>
    <sheetView showGridLines="0" tabSelected="1" zoomScale="80" zoomScaleNormal="80" zoomScaleSheetLayoutView="100" workbookViewId="0">
      <selection activeCell="F4" sqref="F4"/>
    </sheetView>
  </sheetViews>
  <sheetFormatPr defaultRowHeight="13.2" x14ac:dyDescent="0.25"/>
  <cols>
    <col min="1" max="1" width="70.44140625" customWidth="1"/>
    <col min="2" max="2" width="42.21875" customWidth="1"/>
    <col min="3" max="3" width="28" customWidth="1"/>
    <col min="4" max="4" width="18.21875" customWidth="1"/>
    <col min="5" max="5" width="21.5546875" customWidth="1"/>
  </cols>
  <sheetData>
    <row r="1" spans="1:8" x14ac:dyDescent="0.25">
      <c r="A1" s="26"/>
      <c r="B1" s="26"/>
      <c r="C1" s="26"/>
      <c r="D1" s="26"/>
      <c r="E1" s="26"/>
    </row>
    <row r="2" spans="1:8" ht="16.8" x14ac:dyDescent="0.25">
      <c r="A2" s="126" t="s">
        <v>0</v>
      </c>
      <c r="B2" s="69"/>
      <c r="C2" s="69"/>
      <c r="D2" s="69"/>
      <c r="E2" s="69"/>
    </row>
    <row r="3" spans="1:8" ht="13.8" x14ac:dyDescent="0.25">
      <c r="A3" s="69"/>
      <c r="B3" s="124" t="s">
        <v>1</v>
      </c>
      <c r="C3" s="123" t="s">
        <v>2</v>
      </c>
      <c r="D3" s="123" t="s">
        <v>3</v>
      </c>
      <c r="E3" s="123" t="s">
        <v>4</v>
      </c>
    </row>
    <row r="4" spans="1:8" ht="25.2" customHeight="1" x14ac:dyDescent="0.25">
      <c r="A4" s="70" t="s">
        <v>0</v>
      </c>
      <c r="B4" s="30" t="s">
        <v>5</v>
      </c>
      <c r="C4" s="30" t="s">
        <v>6</v>
      </c>
      <c r="D4" s="30" t="s">
        <v>7</v>
      </c>
      <c r="E4" s="30" t="s">
        <v>8</v>
      </c>
    </row>
    <row r="5" spans="1:8" x14ac:dyDescent="0.25">
      <c r="A5" s="69"/>
      <c r="B5" s="69"/>
      <c r="C5" s="69"/>
      <c r="D5" s="69"/>
      <c r="E5" s="69"/>
    </row>
    <row r="6" spans="1:8" ht="16.8" x14ac:dyDescent="0.25">
      <c r="A6" s="72" t="s">
        <v>9</v>
      </c>
      <c r="B6" s="69"/>
      <c r="C6" s="69"/>
      <c r="D6" s="69"/>
      <c r="E6" s="69"/>
    </row>
    <row r="7" spans="1:8" ht="13.8" x14ac:dyDescent="0.25">
      <c r="A7" s="73" t="s">
        <v>10</v>
      </c>
      <c r="B7" s="341" t="s">
        <v>11</v>
      </c>
      <c r="C7" s="341"/>
      <c r="D7" s="341"/>
      <c r="E7" s="341"/>
    </row>
    <row r="8" spans="1:8" ht="30" customHeight="1" x14ac:dyDescent="0.25">
      <c r="A8" s="77" t="s">
        <v>12</v>
      </c>
      <c r="B8" s="339" t="s">
        <v>13</v>
      </c>
      <c r="C8" s="339"/>
      <c r="D8" s="339"/>
      <c r="E8" s="339"/>
    </row>
    <row r="9" spans="1:8" ht="30" customHeight="1" x14ac:dyDescent="0.25">
      <c r="A9" s="77" t="s">
        <v>14</v>
      </c>
      <c r="B9" s="339" t="str">
        <f>"Annex 2 contains the charges to EHV Properties and charges applied to LDNOs with EHV Properties/end-users embedded in networks within the " &amp;B4 &amp;" Licence area."</f>
        <v>Annex 2 contains the charges to EHV Properties and charges applied to LDNOs with EHV Properties/end-users embedded in networks within the Southern Electric Power Distribution plc Licence area.</v>
      </c>
      <c r="C9" s="339"/>
      <c r="D9" s="339"/>
      <c r="E9" s="339"/>
    </row>
    <row r="10" spans="1:8" ht="30" customHeight="1" x14ac:dyDescent="0.25">
      <c r="A10" s="77" t="s">
        <v>15</v>
      </c>
      <c r="B10" s="339" t="s">
        <v>16</v>
      </c>
      <c r="C10" s="339"/>
      <c r="D10" s="339"/>
      <c r="E10" s="339"/>
    </row>
    <row r="11" spans="1:8" ht="61.5" customHeight="1" x14ac:dyDescent="0.25">
      <c r="A11" s="77" t="s">
        <v>17</v>
      </c>
      <c r="B11" s="339"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Southern Electric Power Distribution plc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339"/>
      <c r="D11" s="339"/>
      <c r="E11" s="339"/>
      <c r="F11" s="343"/>
      <c r="G11" s="343"/>
      <c r="H11" s="343"/>
    </row>
    <row r="12" spans="1:8" ht="86.25" customHeight="1" x14ac:dyDescent="0.25">
      <c r="A12" s="77" t="s">
        <v>18</v>
      </c>
      <c r="B12" s="339" t="s">
        <v>19</v>
      </c>
      <c r="C12" s="339"/>
      <c r="D12" s="339"/>
      <c r="E12" s="339"/>
    </row>
    <row r="13" spans="1:8" ht="42" customHeight="1" x14ac:dyDescent="0.25">
      <c r="A13" s="77" t="s">
        <v>20</v>
      </c>
      <c r="B13" s="339" t="str">
        <f>"Annex 6 contains the charges for new or amended EHV Properties and charges applied to LDNOs with new or amended EHV Properties/end-users embedded in networks within the " &amp;B4 &amp;" Licence area."</f>
        <v>Annex 6 contains the charges for new or amended EHV Properties and charges applied to LDNOs with new or amended EHV Properties/end-users embedded in networks within the Southern Electric Power Distribution plc Licence area.</v>
      </c>
      <c r="C13" s="339"/>
      <c r="D13" s="339"/>
      <c r="E13" s="339"/>
    </row>
    <row r="14" spans="1:8" ht="33.75" customHeight="1" x14ac:dyDescent="0.25">
      <c r="A14" s="165" t="s">
        <v>21</v>
      </c>
      <c r="B14" s="339" t="s">
        <v>22</v>
      </c>
      <c r="C14" s="339"/>
      <c r="D14" s="339"/>
      <c r="E14" s="339"/>
    </row>
    <row r="15" spans="1:8" ht="29.25" customHeight="1" x14ac:dyDescent="0.25">
      <c r="A15" s="77" t="s">
        <v>23</v>
      </c>
      <c r="B15" s="339" t="s">
        <v>24</v>
      </c>
      <c r="C15" s="339"/>
      <c r="D15" s="339"/>
      <c r="E15" s="339"/>
    </row>
    <row r="16" spans="1:8" ht="29.25" customHeight="1" x14ac:dyDescent="0.25">
      <c r="A16" s="165" t="s">
        <v>25</v>
      </c>
      <c r="B16" s="339" t="s">
        <v>26</v>
      </c>
      <c r="C16" s="339"/>
      <c r="D16" s="339"/>
      <c r="E16" s="339"/>
    </row>
    <row r="17" spans="1:6" ht="29.25" customHeight="1" x14ac:dyDescent="0.25">
      <c r="A17" s="77" t="s">
        <v>27</v>
      </c>
      <c r="B17" s="339" t="s">
        <v>28</v>
      </c>
      <c r="C17" s="339"/>
      <c r="D17" s="339"/>
      <c r="E17" s="339"/>
    </row>
    <row r="18" spans="1:6" ht="29.25" customHeight="1" x14ac:dyDescent="0.25">
      <c r="A18" s="77" t="s">
        <v>29</v>
      </c>
      <c r="B18" s="339" t="s">
        <v>30</v>
      </c>
      <c r="C18" s="339"/>
      <c r="D18" s="339"/>
      <c r="E18" s="339"/>
    </row>
    <row r="19" spans="1:6" ht="30" customHeight="1" x14ac:dyDescent="0.25">
      <c r="A19" s="77" t="s">
        <v>31</v>
      </c>
      <c r="B19" s="339" t="s">
        <v>32</v>
      </c>
      <c r="C19" s="339"/>
      <c r="D19" s="339"/>
      <c r="E19" s="339"/>
    </row>
    <row r="20" spans="1:6" x14ac:dyDescent="0.25">
      <c r="A20" s="69"/>
      <c r="B20" s="69"/>
      <c r="C20" s="69"/>
      <c r="D20" s="69"/>
      <c r="E20" s="69"/>
    </row>
    <row r="21" spans="1:6" ht="13.8" x14ac:dyDescent="0.25">
      <c r="A21" s="74" t="s">
        <v>33</v>
      </c>
      <c r="B21" s="69"/>
      <c r="C21" s="69"/>
      <c r="D21" s="69"/>
      <c r="E21" s="69"/>
    </row>
    <row r="22" spans="1:6" ht="13.8" x14ac:dyDescent="0.25">
      <c r="A22" s="73"/>
      <c r="B22" s="344"/>
      <c r="C22" s="344"/>
      <c r="D22" s="344"/>
      <c r="E22" s="344"/>
    </row>
    <row r="23" spans="1:6" ht="32.25" customHeight="1" x14ac:dyDescent="0.25">
      <c r="A23" s="336" t="s">
        <v>34</v>
      </c>
      <c r="B23" s="335"/>
      <c r="C23" s="335"/>
      <c r="D23" s="335"/>
      <c r="E23" s="335"/>
    </row>
    <row r="24" spans="1:6" x14ac:dyDescent="0.25">
      <c r="A24" s="335" t="s">
        <v>35</v>
      </c>
      <c r="B24" s="336"/>
      <c r="C24" s="336"/>
      <c r="D24" s="336"/>
      <c r="E24" s="336"/>
    </row>
    <row r="25" spans="1:6" ht="29.1" customHeight="1" x14ac:dyDescent="0.25">
      <c r="A25" s="337" t="s">
        <v>9674</v>
      </c>
      <c r="B25" s="338"/>
      <c r="C25" s="264"/>
      <c r="D25" s="264"/>
      <c r="E25" s="264"/>
    </row>
    <row r="26" spans="1:6" x14ac:dyDescent="0.25">
      <c r="A26" s="69"/>
      <c r="B26" s="69"/>
      <c r="C26" s="69"/>
      <c r="D26" s="69"/>
      <c r="E26" s="69"/>
    </row>
    <row r="27" spans="1:6" x14ac:dyDescent="0.25">
      <c r="A27" s="337" t="s">
        <v>36</v>
      </c>
      <c r="B27" s="340"/>
      <c r="C27" s="340"/>
      <c r="D27" s="340"/>
      <c r="E27" s="340"/>
      <c r="F27" s="340"/>
    </row>
    <row r="28" spans="1:6" x14ac:dyDescent="0.25">
      <c r="A28" s="69"/>
      <c r="B28" s="69"/>
      <c r="C28" s="69"/>
      <c r="D28" s="69"/>
      <c r="E28" s="69"/>
    </row>
    <row r="29" spans="1:6" ht="13.8" x14ac:dyDescent="0.25">
      <c r="A29" s="75" t="s">
        <v>37</v>
      </c>
      <c r="B29" s="69"/>
      <c r="C29" s="69"/>
      <c r="D29" s="69"/>
      <c r="E29" s="69"/>
    </row>
    <row r="30" spans="1:6" ht="13.8" x14ac:dyDescent="0.25">
      <c r="A30" s="71"/>
      <c r="B30" s="344"/>
      <c r="C30" s="344"/>
      <c r="D30" s="344"/>
      <c r="E30" s="344"/>
    </row>
    <row r="31" spans="1:6" ht="28.5" customHeight="1" x14ac:dyDescent="0.25">
      <c r="A31" s="336" t="s">
        <v>38</v>
      </c>
      <c r="B31" s="335"/>
      <c r="C31" s="335"/>
      <c r="D31" s="335"/>
      <c r="E31" s="335"/>
    </row>
    <row r="32" spans="1:6" ht="28.5" customHeight="1" x14ac:dyDescent="0.25">
      <c r="A32" s="342" t="s">
        <v>39</v>
      </c>
      <c r="B32" s="342"/>
      <c r="C32" s="342"/>
      <c r="D32" s="342"/>
      <c r="E32" s="342"/>
    </row>
  </sheetData>
  <customSheetViews>
    <customSheetView guid="{5032A364-B81A-48DA-88DA-AB3B86B47EE9}">
      <selection activeCell="A12" sqref="A12"/>
      <pageMargins left="0" right="0" top="0" bottom="0" header="0" footer="0"/>
    </customSheetView>
  </customSheetViews>
  <mergeCells count="22">
    <mergeCell ref="A27:F27"/>
    <mergeCell ref="B7:E7"/>
    <mergeCell ref="A32:E32"/>
    <mergeCell ref="F11:H11"/>
    <mergeCell ref="A23:E23"/>
    <mergeCell ref="A31:E31"/>
    <mergeCell ref="B12:E12"/>
    <mergeCell ref="B15:E15"/>
    <mergeCell ref="B13:E13"/>
    <mergeCell ref="B19:E19"/>
    <mergeCell ref="B22:E22"/>
    <mergeCell ref="B30:E30"/>
    <mergeCell ref="B14:E14"/>
    <mergeCell ref="B17:E17"/>
    <mergeCell ref="B16:E16"/>
    <mergeCell ref="B18:E18"/>
    <mergeCell ref="A24:E24"/>
    <mergeCell ref="A25:B25"/>
    <mergeCell ref="B8:E8"/>
    <mergeCell ref="B9:E9"/>
    <mergeCell ref="B10:E10"/>
    <mergeCell ref="B11:E11"/>
  </mergeCells>
  <hyperlinks>
    <hyperlink ref="A8" location="'Annex 1 LV, HV and UMS charges'!A1" display="Annex 1 LV, HV and Unmetered Supplies charges" xr:uid="{00000000-0004-0000-0000-000000000000}"/>
    <hyperlink ref="A9" location="'Annex 2 Designated EHV charges'!A1" display="Annex 2 Designated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9"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7" location="'Residual Charging Bands'!A1" display="Residual Charging Bandings" xr:uid="{00000000-0004-0000-0000-000009000000}"/>
    <hyperlink ref="A16" location="'SSC unit rate lookup'!A1" display="SSC unit rate lookup" xr:uid="{1137C865-7AA7-4BB5-88BB-3FDAFDFC8644}"/>
    <hyperlink ref="A18" location="'TNUoS Mapping'!A1" display="TNUoS Mapping" xr:uid="{7B39D133-5C8D-462E-8E9D-07F5E99313CF}"/>
  </hyperlinks>
  <pageMargins left="0.70866141732283472" right="0.70866141732283472" top="0.74803149606299213" bottom="0.74803149606299213" header="0.31496062992125984" footer="0.31496062992125984"/>
  <pageSetup paperSize="9" scale="64" orientation="landscape" r:id="rId1"/>
  <headerFooter>
    <oddHeader>&amp;C&amp;G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67E5E-6A21-412A-AAAE-BC8CCA796E78}">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NGED South Wales Area (GSP Group _K)"</f>
        <v>Southern Electric Power Distribution plc - Effective from 1 April 2026 - Final LV and HV charges in NGED South Wales Area (GSP Group _K)</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81" t="s">
        <v>50</v>
      </c>
      <c r="B6" s="197" t="s">
        <v>372</v>
      </c>
      <c r="C6" s="385" t="s">
        <v>373</v>
      </c>
      <c r="D6" s="385"/>
      <c r="E6" s="199" t="s">
        <v>374</v>
      </c>
      <c r="F6" s="87"/>
      <c r="G6" s="357" t="s">
        <v>375</v>
      </c>
      <c r="H6" s="357"/>
      <c r="I6" s="197" t="s">
        <v>372</v>
      </c>
      <c r="J6" s="198" t="s">
        <v>373</v>
      </c>
      <c r="K6" s="198" t="s">
        <v>374</v>
      </c>
    </row>
    <row r="7" spans="1:13" ht="65.25" customHeight="1" x14ac:dyDescent="0.25">
      <c r="A7" s="81" t="s">
        <v>55</v>
      </c>
      <c r="B7" s="200"/>
      <c r="C7" s="385" t="s">
        <v>376</v>
      </c>
      <c r="D7" s="385"/>
      <c r="E7" s="198" t="s">
        <v>377</v>
      </c>
      <c r="F7" s="87"/>
      <c r="G7" s="357" t="s">
        <v>378</v>
      </c>
      <c r="H7" s="357"/>
      <c r="I7" s="200"/>
      <c r="J7" s="198" t="s">
        <v>379</v>
      </c>
      <c r="K7" s="198" t="s">
        <v>374</v>
      </c>
    </row>
    <row r="8" spans="1:13" ht="65.25" customHeight="1" x14ac:dyDescent="0.25">
      <c r="A8" s="82" t="s">
        <v>59</v>
      </c>
      <c r="B8" s="366" t="s">
        <v>60</v>
      </c>
      <c r="C8" s="367"/>
      <c r="D8" s="367"/>
      <c r="E8" s="368"/>
      <c r="F8" s="87"/>
      <c r="G8" s="357" t="s">
        <v>144</v>
      </c>
      <c r="H8" s="357"/>
      <c r="I8" s="200"/>
      <c r="J8" s="198" t="s">
        <v>376</v>
      </c>
      <c r="K8" s="198" t="s">
        <v>380</v>
      </c>
    </row>
    <row r="9" spans="1:13" s="79" customFormat="1" ht="65.25" customHeight="1" x14ac:dyDescent="0.25">
      <c r="A9" s="87"/>
      <c r="B9" s="87"/>
      <c r="C9" s="87"/>
      <c r="D9" s="87"/>
      <c r="E9" s="87"/>
      <c r="F9" s="87"/>
      <c r="G9" s="359" t="s">
        <v>59</v>
      </c>
      <c r="H9" s="359"/>
      <c r="I9" s="366" t="s">
        <v>60</v>
      </c>
      <c r="J9" s="367"/>
      <c r="K9" s="368"/>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41.4" x14ac:dyDescent="0.25">
      <c r="A14" s="17" t="s">
        <v>72</v>
      </c>
      <c r="B14" s="43" t="s">
        <v>381</v>
      </c>
      <c r="C14" s="171" t="s">
        <v>74</v>
      </c>
      <c r="D14" s="187">
        <v>18.538</v>
      </c>
      <c r="E14" s="188">
        <v>1.53</v>
      </c>
      <c r="F14" s="189">
        <v>0.29399999999999998</v>
      </c>
      <c r="G14" s="190">
        <v>12.01</v>
      </c>
      <c r="H14" s="191">
        <v>0</v>
      </c>
      <c r="I14" s="191">
        <v>0</v>
      </c>
      <c r="J14" s="192">
        <v>0</v>
      </c>
      <c r="K14" s="46"/>
    </row>
    <row r="15" spans="1:13" ht="32.1" customHeight="1" x14ac:dyDescent="0.25">
      <c r="A15" s="17" t="s">
        <v>75</v>
      </c>
      <c r="B15" s="43"/>
      <c r="C15" s="167">
        <v>2</v>
      </c>
      <c r="D15" s="187">
        <v>18.538</v>
      </c>
      <c r="E15" s="188">
        <v>1.53</v>
      </c>
      <c r="F15" s="189">
        <v>0.29399999999999998</v>
      </c>
      <c r="G15" s="191">
        <v>0</v>
      </c>
      <c r="H15" s="191">
        <v>0</v>
      </c>
      <c r="I15" s="191">
        <v>0</v>
      </c>
      <c r="J15" s="192">
        <v>0</v>
      </c>
      <c r="K15" s="46"/>
    </row>
    <row r="16" spans="1:13" ht="69" x14ac:dyDescent="0.25">
      <c r="A16" s="17" t="s">
        <v>76</v>
      </c>
      <c r="B16" s="43" t="s">
        <v>382</v>
      </c>
      <c r="C16" s="155" t="s">
        <v>78</v>
      </c>
      <c r="D16" s="187">
        <v>20.286000000000001</v>
      </c>
      <c r="E16" s="188">
        <v>1.6739999999999999</v>
      </c>
      <c r="F16" s="189">
        <v>0.32100000000000001</v>
      </c>
      <c r="G16" s="190">
        <v>15.3</v>
      </c>
      <c r="H16" s="191">
        <v>0</v>
      </c>
      <c r="I16" s="191">
        <v>0</v>
      </c>
      <c r="J16" s="192">
        <v>0</v>
      </c>
      <c r="K16" s="46"/>
    </row>
    <row r="17" spans="1:11" ht="69" x14ac:dyDescent="0.25">
      <c r="A17" s="17" t="s">
        <v>79</v>
      </c>
      <c r="B17" s="43" t="s">
        <v>383</v>
      </c>
      <c r="C17" s="155" t="s">
        <v>78</v>
      </c>
      <c r="D17" s="187">
        <v>20.286000000000001</v>
      </c>
      <c r="E17" s="188">
        <v>1.6739999999999999</v>
      </c>
      <c r="F17" s="189">
        <v>0.32100000000000001</v>
      </c>
      <c r="G17" s="190">
        <v>18.14</v>
      </c>
      <c r="H17" s="191">
        <v>0</v>
      </c>
      <c r="I17" s="191">
        <v>0</v>
      </c>
      <c r="J17" s="192">
        <v>0</v>
      </c>
      <c r="K17" s="46"/>
    </row>
    <row r="18" spans="1:11" ht="69" x14ac:dyDescent="0.25">
      <c r="A18" s="17" t="s">
        <v>81</v>
      </c>
      <c r="B18" s="43" t="s">
        <v>384</v>
      </c>
      <c r="C18" s="155" t="s">
        <v>78</v>
      </c>
      <c r="D18" s="187">
        <v>20.286000000000001</v>
      </c>
      <c r="E18" s="188">
        <v>1.6739999999999999</v>
      </c>
      <c r="F18" s="189">
        <v>0.32100000000000001</v>
      </c>
      <c r="G18" s="190">
        <v>23.18</v>
      </c>
      <c r="H18" s="191">
        <v>0</v>
      </c>
      <c r="I18" s="191">
        <v>0</v>
      </c>
      <c r="J18" s="192">
        <v>0</v>
      </c>
      <c r="K18" s="46"/>
    </row>
    <row r="19" spans="1:11" ht="69" x14ac:dyDescent="0.25">
      <c r="A19" s="17" t="s">
        <v>83</v>
      </c>
      <c r="B19" s="43" t="s">
        <v>385</v>
      </c>
      <c r="C19" s="155" t="s">
        <v>78</v>
      </c>
      <c r="D19" s="187">
        <v>20.286000000000001</v>
      </c>
      <c r="E19" s="188">
        <v>1.6739999999999999</v>
      </c>
      <c r="F19" s="189">
        <v>0.32100000000000001</v>
      </c>
      <c r="G19" s="190">
        <v>31.87</v>
      </c>
      <c r="H19" s="191">
        <v>0</v>
      </c>
      <c r="I19" s="191">
        <v>0</v>
      </c>
      <c r="J19" s="192">
        <v>0</v>
      </c>
      <c r="K19" s="46"/>
    </row>
    <row r="20" spans="1:11" ht="69" x14ac:dyDescent="0.25">
      <c r="A20" s="17" t="s">
        <v>85</v>
      </c>
      <c r="B20" s="43" t="s">
        <v>386</v>
      </c>
      <c r="C20" s="155" t="s">
        <v>78</v>
      </c>
      <c r="D20" s="187">
        <v>20.286000000000001</v>
      </c>
      <c r="E20" s="188">
        <v>1.6739999999999999</v>
      </c>
      <c r="F20" s="189">
        <v>0.32100000000000001</v>
      </c>
      <c r="G20" s="190">
        <v>58.04</v>
      </c>
      <c r="H20" s="191">
        <v>0</v>
      </c>
      <c r="I20" s="191">
        <v>0</v>
      </c>
      <c r="J20" s="192">
        <v>0</v>
      </c>
      <c r="K20" s="46"/>
    </row>
    <row r="21" spans="1:11" ht="32.25" customHeight="1" x14ac:dyDescent="0.25">
      <c r="A21" s="17" t="s">
        <v>87</v>
      </c>
      <c r="B21" s="43"/>
      <c r="C21" s="167">
        <v>4</v>
      </c>
      <c r="D21" s="187">
        <v>20.286000000000001</v>
      </c>
      <c r="E21" s="188">
        <v>1.6739999999999999</v>
      </c>
      <c r="F21" s="189">
        <v>0.32100000000000001</v>
      </c>
      <c r="G21" s="191">
        <v>0</v>
      </c>
      <c r="H21" s="191">
        <v>0</v>
      </c>
      <c r="I21" s="191">
        <v>0</v>
      </c>
      <c r="J21" s="192">
        <v>0</v>
      </c>
      <c r="K21" s="46"/>
    </row>
    <row r="22" spans="1:11" ht="32.25" customHeight="1" x14ac:dyDescent="0.25">
      <c r="A22" s="17" t="s">
        <v>88</v>
      </c>
      <c r="B22" s="43" t="s">
        <v>387</v>
      </c>
      <c r="C22" s="167">
        <v>0</v>
      </c>
      <c r="D22" s="187">
        <v>12.885</v>
      </c>
      <c r="E22" s="188">
        <v>0.98899999999999999</v>
      </c>
      <c r="F22" s="189">
        <v>0.20599999999999999</v>
      </c>
      <c r="G22" s="190">
        <v>17.88</v>
      </c>
      <c r="H22" s="190">
        <v>10.49</v>
      </c>
      <c r="I22" s="193">
        <v>10.49</v>
      </c>
      <c r="J22" s="194">
        <v>0.28699999999999998</v>
      </c>
      <c r="K22" s="46"/>
    </row>
    <row r="23" spans="1:11" ht="32.25" customHeight="1" x14ac:dyDescent="0.25">
      <c r="A23" s="17" t="s">
        <v>90</v>
      </c>
      <c r="B23" s="43" t="s">
        <v>388</v>
      </c>
      <c r="C23" s="167">
        <v>0</v>
      </c>
      <c r="D23" s="187">
        <v>12.885</v>
      </c>
      <c r="E23" s="188">
        <v>0.98899999999999999</v>
      </c>
      <c r="F23" s="189">
        <v>0.20599999999999999</v>
      </c>
      <c r="G23" s="190">
        <v>94.61</v>
      </c>
      <c r="H23" s="190">
        <v>10.49</v>
      </c>
      <c r="I23" s="193">
        <v>10.49</v>
      </c>
      <c r="J23" s="194">
        <v>0.28699999999999998</v>
      </c>
      <c r="K23" s="46"/>
    </row>
    <row r="24" spans="1:11" ht="32.25" customHeight="1" x14ac:dyDescent="0.25">
      <c r="A24" s="17" t="s">
        <v>92</v>
      </c>
      <c r="B24" s="43" t="s">
        <v>389</v>
      </c>
      <c r="C24" s="167">
        <v>0</v>
      </c>
      <c r="D24" s="187">
        <v>12.885</v>
      </c>
      <c r="E24" s="188">
        <v>0.98899999999999999</v>
      </c>
      <c r="F24" s="189">
        <v>0.20599999999999999</v>
      </c>
      <c r="G24" s="190">
        <v>165.52</v>
      </c>
      <c r="H24" s="190">
        <v>10.49</v>
      </c>
      <c r="I24" s="193">
        <v>10.49</v>
      </c>
      <c r="J24" s="194">
        <v>0.28699999999999998</v>
      </c>
      <c r="K24" s="46"/>
    </row>
    <row r="25" spans="1:11" ht="32.25" customHeight="1" x14ac:dyDescent="0.25">
      <c r="A25" s="17" t="s">
        <v>94</v>
      </c>
      <c r="B25" s="43" t="s">
        <v>390</v>
      </c>
      <c r="C25" s="167">
        <v>0</v>
      </c>
      <c r="D25" s="187">
        <v>12.885</v>
      </c>
      <c r="E25" s="188">
        <v>0.98899999999999999</v>
      </c>
      <c r="F25" s="189">
        <v>0.20599999999999999</v>
      </c>
      <c r="G25" s="190">
        <v>268.48</v>
      </c>
      <c r="H25" s="190">
        <v>10.49</v>
      </c>
      <c r="I25" s="193">
        <v>10.49</v>
      </c>
      <c r="J25" s="194">
        <v>0.28699999999999998</v>
      </c>
      <c r="K25" s="46"/>
    </row>
    <row r="26" spans="1:11" ht="32.25" customHeight="1" x14ac:dyDescent="0.25">
      <c r="A26" s="17" t="s">
        <v>96</v>
      </c>
      <c r="B26" s="43" t="s">
        <v>391</v>
      </c>
      <c r="C26" s="167">
        <v>0</v>
      </c>
      <c r="D26" s="187">
        <v>12.885</v>
      </c>
      <c r="E26" s="188">
        <v>0.98899999999999999</v>
      </c>
      <c r="F26" s="189">
        <v>0.20599999999999999</v>
      </c>
      <c r="G26" s="190">
        <v>600.61</v>
      </c>
      <c r="H26" s="190">
        <v>10.49</v>
      </c>
      <c r="I26" s="193">
        <v>10.49</v>
      </c>
      <c r="J26" s="194">
        <v>0.28699999999999998</v>
      </c>
      <c r="K26" s="46"/>
    </row>
    <row r="27" spans="1:11" ht="32.25" customHeight="1" x14ac:dyDescent="0.25">
      <c r="A27" s="17" t="s">
        <v>98</v>
      </c>
      <c r="B27" s="46" t="s">
        <v>392</v>
      </c>
      <c r="C27" s="167">
        <v>0</v>
      </c>
      <c r="D27" s="187">
        <v>8.5449999999999999</v>
      </c>
      <c r="E27" s="188">
        <v>0.52600000000000002</v>
      </c>
      <c r="F27" s="189">
        <v>0.14000000000000001</v>
      </c>
      <c r="G27" s="190">
        <v>13.96</v>
      </c>
      <c r="H27" s="190">
        <v>10.07</v>
      </c>
      <c r="I27" s="193">
        <v>10.07</v>
      </c>
      <c r="J27" s="194">
        <v>0.17899999999999999</v>
      </c>
      <c r="K27" s="46"/>
    </row>
    <row r="28" spans="1:11" ht="32.25" customHeight="1" x14ac:dyDescent="0.25">
      <c r="A28" s="17" t="s">
        <v>100</v>
      </c>
      <c r="B28" s="46" t="s">
        <v>393</v>
      </c>
      <c r="C28" s="167">
        <v>0</v>
      </c>
      <c r="D28" s="187">
        <v>8.5449999999999999</v>
      </c>
      <c r="E28" s="188">
        <v>0.52600000000000002</v>
      </c>
      <c r="F28" s="189">
        <v>0.14000000000000001</v>
      </c>
      <c r="G28" s="190">
        <v>90.69</v>
      </c>
      <c r="H28" s="190">
        <v>10.07</v>
      </c>
      <c r="I28" s="193">
        <v>10.07</v>
      </c>
      <c r="J28" s="194">
        <v>0.17899999999999999</v>
      </c>
      <c r="K28" s="46"/>
    </row>
    <row r="29" spans="1:11" ht="32.25" customHeight="1" x14ac:dyDescent="0.25">
      <c r="A29" s="17" t="s">
        <v>102</v>
      </c>
      <c r="B29" s="46" t="s">
        <v>394</v>
      </c>
      <c r="C29" s="167">
        <v>0</v>
      </c>
      <c r="D29" s="187">
        <v>8.5449999999999999</v>
      </c>
      <c r="E29" s="188">
        <v>0.52600000000000002</v>
      </c>
      <c r="F29" s="189">
        <v>0.14000000000000001</v>
      </c>
      <c r="G29" s="190">
        <v>161.6</v>
      </c>
      <c r="H29" s="190">
        <v>10.07</v>
      </c>
      <c r="I29" s="193">
        <v>10.07</v>
      </c>
      <c r="J29" s="194">
        <v>0.17899999999999999</v>
      </c>
      <c r="K29" s="46"/>
    </row>
    <row r="30" spans="1:11" ht="32.25" customHeight="1" x14ac:dyDescent="0.25">
      <c r="A30" s="17" t="s">
        <v>104</v>
      </c>
      <c r="B30" s="46" t="s">
        <v>395</v>
      </c>
      <c r="C30" s="167">
        <v>0</v>
      </c>
      <c r="D30" s="187">
        <v>8.5449999999999999</v>
      </c>
      <c r="E30" s="188">
        <v>0.52600000000000002</v>
      </c>
      <c r="F30" s="189">
        <v>0.14000000000000001</v>
      </c>
      <c r="G30" s="190">
        <v>264.56</v>
      </c>
      <c r="H30" s="190">
        <v>10.07</v>
      </c>
      <c r="I30" s="193">
        <v>10.07</v>
      </c>
      <c r="J30" s="194">
        <v>0.17899999999999999</v>
      </c>
      <c r="K30" s="46"/>
    </row>
    <row r="31" spans="1:11" ht="32.25" customHeight="1" x14ac:dyDescent="0.25">
      <c r="A31" s="17" t="s">
        <v>106</v>
      </c>
      <c r="B31" s="46" t="s">
        <v>396</v>
      </c>
      <c r="C31" s="167">
        <v>0</v>
      </c>
      <c r="D31" s="187">
        <v>8.5449999999999999</v>
      </c>
      <c r="E31" s="188">
        <v>0.52600000000000002</v>
      </c>
      <c r="F31" s="189">
        <v>0.14000000000000001</v>
      </c>
      <c r="G31" s="190">
        <v>596.69000000000005</v>
      </c>
      <c r="H31" s="190">
        <v>10.07</v>
      </c>
      <c r="I31" s="193">
        <v>10.07</v>
      </c>
      <c r="J31" s="194">
        <v>0.17899999999999999</v>
      </c>
      <c r="K31" s="46"/>
    </row>
    <row r="32" spans="1:11" ht="32.25" customHeight="1" x14ac:dyDescent="0.25">
      <c r="A32" s="17" t="s">
        <v>108</v>
      </c>
      <c r="B32" s="46" t="s">
        <v>397</v>
      </c>
      <c r="C32" s="167">
        <v>0</v>
      </c>
      <c r="D32" s="187">
        <v>5.9530000000000003</v>
      </c>
      <c r="E32" s="188">
        <v>0.32700000000000001</v>
      </c>
      <c r="F32" s="189">
        <v>9.6000000000000002E-2</v>
      </c>
      <c r="G32" s="190">
        <v>128.84</v>
      </c>
      <c r="H32" s="190">
        <v>10.43</v>
      </c>
      <c r="I32" s="193">
        <v>10.43</v>
      </c>
      <c r="J32" s="194">
        <v>0.115</v>
      </c>
      <c r="K32" s="46"/>
    </row>
    <row r="33" spans="1:11" ht="32.25" customHeight="1" x14ac:dyDescent="0.25">
      <c r="A33" s="17" t="s">
        <v>110</v>
      </c>
      <c r="B33" s="46" t="s">
        <v>398</v>
      </c>
      <c r="C33" s="167">
        <v>0</v>
      </c>
      <c r="D33" s="187">
        <v>5.9530000000000003</v>
      </c>
      <c r="E33" s="188">
        <v>0.32700000000000001</v>
      </c>
      <c r="F33" s="189">
        <v>9.6000000000000002E-2</v>
      </c>
      <c r="G33" s="190">
        <v>692.19</v>
      </c>
      <c r="H33" s="190">
        <v>10.43</v>
      </c>
      <c r="I33" s="193">
        <v>10.43</v>
      </c>
      <c r="J33" s="194">
        <v>0.115</v>
      </c>
      <c r="K33" s="46"/>
    </row>
    <row r="34" spans="1:11" ht="32.25" customHeight="1" x14ac:dyDescent="0.25">
      <c r="A34" s="17" t="s">
        <v>112</v>
      </c>
      <c r="B34" s="46" t="s">
        <v>399</v>
      </c>
      <c r="C34" s="167">
        <v>0</v>
      </c>
      <c r="D34" s="187">
        <v>5.9530000000000003</v>
      </c>
      <c r="E34" s="188">
        <v>0.32700000000000001</v>
      </c>
      <c r="F34" s="189">
        <v>9.6000000000000002E-2</v>
      </c>
      <c r="G34" s="190">
        <v>1590.95</v>
      </c>
      <c r="H34" s="190">
        <v>10.43</v>
      </c>
      <c r="I34" s="193">
        <v>10.43</v>
      </c>
      <c r="J34" s="194">
        <v>0.115</v>
      </c>
      <c r="K34" s="46"/>
    </row>
    <row r="35" spans="1:11" ht="32.25" customHeight="1" x14ac:dyDescent="0.25">
      <c r="A35" s="17" t="s">
        <v>114</v>
      </c>
      <c r="B35" s="46" t="s">
        <v>400</v>
      </c>
      <c r="C35" s="167">
        <v>0</v>
      </c>
      <c r="D35" s="187">
        <v>5.9530000000000003</v>
      </c>
      <c r="E35" s="188">
        <v>0.32700000000000001</v>
      </c>
      <c r="F35" s="189">
        <v>9.6000000000000002E-2</v>
      </c>
      <c r="G35" s="190">
        <v>2871.8</v>
      </c>
      <c r="H35" s="190">
        <v>10.43</v>
      </c>
      <c r="I35" s="193">
        <v>10.43</v>
      </c>
      <c r="J35" s="194">
        <v>0.115</v>
      </c>
      <c r="K35" s="46"/>
    </row>
    <row r="36" spans="1:11" ht="32.25" customHeight="1" x14ac:dyDescent="0.25">
      <c r="A36" s="17" t="s">
        <v>116</v>
      </c>
      <c r="B36" s="46" t="s">
        <v>401</v>
      </c>
      <c r="C36" s="167">
        <v>0</v>
      </c>
      <c r="D36" s="187">
        <v>5.9530000000000003</v>
      </c>
      <c r="E36" s="188">
        <v>0.32700000000000001</v>
      </c>
      <c r="F36" s="189">
        <v>9.6000000000000002E-2</v>
      </c>
      <c r="G36" s="190">
        <v>6566.48</v>
      </c>
      <c r="H36" s="190">
        <v>10.43</v>
      </c>
      <c r="I36" s="193">
        <v>10.43</v>
      </c>
      <c r="J36" s="194">
        <v>0.115</v>
      </c>
      <c r="K36" s="46"/>
    </row>
    <row r="37" spans="1:11" ht="32.25" customHeight="1" x14ac:dyDescent="0.25">
      <c r="A37" s="17" t="s">
        <v>118</v>
      </c>
      <c r="B37" s="46" t="s">
        <v>402</v>
      </c>
      <c r="C37" s="167" t="s">
        <v>120</v>
      </c>
      <c r="D37" s="195">
        <v>65.378</v>
      </c>
      <c r="E37" s="196">
        <v>3.2240000000000002</v>
      </c>
      <c r="F37" s="189">
        <v>1.8819999999999999</v>
      </c>
      <c r="G37" s="191">
        <v>0</v>
      </c>
      <c r="H37" s="191">
        <v>0</v>
      </c>
      <c r="I37" s="191">
        <v>0</v>
      </c>
      <c r="J37" s="192">
        <v>0</v>
      </c>
      <c r="K37" s="46"/>
    </row>
    <row r="38" spans="1:11" ht="27.75" customHeight="1" x14ac:dyDescent="0.25">
      <c r="A38" s="17" t="s">
        <v>121</v>
      </c>
      <c r="B38" s="47" t="s">
        <v>403</v>
      </c>
      <c r="C38" s="166" t="s">
        <v>123</v>
      </c>
      <c r="D38" s="187">
        <v>-12.885999999999999</v>
      </c>
      <c r="E38" s="188">
        <v>-1.0629999999999999</v>
      </c>
      <c r="F38" s="189">
        <v>-0.20399999999999999</v>
      </c>
      <c r="G38" s="158">
        <v>0</v>
      </c>
      <c r="H38" s="191">
        <v>0</v>
      </c>
      <c r="I38" s="191">
        <v>0</v>
      </c>
      <c r="J38" s="192">
        <v>0</v>
      </c>
      <c r="K38" s="46"/>
    </row>
    <row r="39" spans="1:11" ht="27.75" customHeight="1" x14ac:dyDescent="0.25">
      <c r="A39" s="17" t="s">
        <v>124</v>
      </c>
      <c r="B39" s="46"/>
      <c r="C39" s="167">
        <v>0</v>
      </c>
      <c r="D39" s="187">
        <v>-11.227</v>
      </c>
      <c r="E39" s="188">
        <v>-0.88800000000000001</v>
      </c>
      <c r="F39" s="189">
        <v>-0.17899999999999999</v>
      </c>
      <c r="G39" s="158">
        <v>0</v>
      </c>
      <c r="H39" s="191">
        <v>0</v>
      </c>
      <c r="I39" s="191">
        <v>0</v>
      </c>
      <c r="J39" s="192">
        <v>0</v>
      </c>
      <c r="K39" s="46"/>
    </row>
    <row r="40" spans="1:11" ht="27.75" customHeight="1" x14ac:dyDescent="0.25">
      <c r="A40" s="17" t="s">
        <v>125</v>
      </c>
      <c r="B40" s="46" t="s">
        <v>404</v>
      </c>
      <c r="C40" s="167">
        <v>0</v>
      </c>
      <c r="D40" s="187">
        <v>-12.885999999999999</v>
      </c>
      <c r="E40" s="188">
        <v>-1.0629999999999999</v>
      </c>
      <c r="F40" s="189">
        <v>-0.20399999999999999</v>
      </c>
      <c r="G40" s="158">
        <v>0</v>
      </c>
      <c r="H40" s="191">
        <v>0</v>
      </c>
      <c r="I40" s="191">
        <v>0</v>
      </c>
      <c r="J40" s="194">
        <v>0.35499999999999998</v>
      </c>
      <c r="K40" s="46"/>
    </row>
    <row r="41" spans="1:11" ht="27.75" customHeight="1" x14ac:dyDescent="0.25">
      <c r="A41" s="17" t="s">
        <v>127</v>
      </c>
      <c r="B41" s="46" t="s">
        <v>405</v>
      </c>
      <c r="C41" s="167">
        <v>0</v>
      </c>
      <c r="D41" s="187">
        <v>-12.885999999999999</v>
      </c>
      <c r="E41" s="188">
        <v>-1.0629999999999999</v>
      </c>
      <c r="F41" s="189">
        <v>-0.20399999999999999</v>
      </c>
      <c r="G41" s="158">
        <v>0</v>
      </c>
      <c r="H41" s="191">
        <v>0</v>
      </c>
      <c r="I41" s="191">
        <v>0</v>
      </c>
      <c r="J41" s="192">
        <v>0</v>
      </c>
      <c r="K41" s="46"/>
    </row>
    <row r="42" spans="1:11" ht="27.75" customHeight="1" x14ac:dyDescent="0.25">
      <c r="A42" s="17" t="s">
        <v>129</v>
      </c>
      <c r="B42" s="46" t="s">
        <v>406</v>
      </c>
      <c r="C42" s="167">
        <v>0</v>
      </c>
      <c r="D42" s="187">
        <v>-11.227</v>
      </c>
      <c r="E42" s="188">
        <v>-0.88800000000000001</v>
      </c>
      <c r="F42" s="189">
        <v>-0.17899999999999999</v>
      </c>
      <c r="G42" s="158">
        <v>0</v>
      </c>
      <c r="H42" s="191">
        <v>0</v>
      </c>
      <c r="I42" s="191">
        <v>0</v>
      </c>
      <c r="J42" s="194">
        <v>0.26600000000000001</v>
      </c>
      <c r="K42" s="46"/>
    </row>
    <row r="43" spans="1:11" ht="27.75" customHeight="1" x14ac:dyDescent="0.25">
      <c r="A43" s="17" t="s">
        <v>131</v>
      </c>
      <c r="B43" s="46" t="s">
        <v>407</v>
      </c>
      <c r="C43" s="167">
        <v>0</v>
      </c>
      <c r="D43" s="187">
        <v>-11.227</v>
      </c>
      <c r="E43" s="188">
        <v>-0.88800000000000001</v>
      </c>
      <c r="F43" s="189">
        <v>-0.17899999999999999</v>
      </c>
      <c r="G43" s="158">
        <v>0</v>
      </c>
      <c r="H43" s="191">
        <v>0</v>
      </c>
      <c r="I43" s="191">
        <v>0</v>
      </c>
      <c r="J43" s="192">
        <v>0</v>
      </c>
      <c r="K43" s="46"/>
    </row>
    <row r="44" spans="1:11" ht="27.75" customHeight="1" x14ac:dyDescent="0.25">
      <c r="A44" s="17" t="s">
        <v>133</v>
      </c>
      <c r="B44" s="46" t="s">
        <v>408</v>
      </c>
      <c r="C44" s="167">
        <v>0</v>
      </c>
      <c r="D44" s="187">
        <v>-6.8109999999999999</v>
      </c>
      <c r="E44" s="188">
        <v>-0.41899999999999998</v>
      </c>
      <c r="F44" s="189">
        <v>-0.112</v>
      </c>
      <c r="G44" s="190">
        <v>80.63</v>
      </c>
      <c r="H44" s="191">
        <v>0</v>
      </c>
      <c r="I44" s="191">
        <v>0</v>
      </c>
      <c r="J44" s="194">
        <v>0.22700000000000001</v>
      </c>
      <c r="K44" s="46"/>
    </row>
    <row r="45" spans="1:11" ht="27.75" customHeight="1" x14ac:dyDescent="0.25">
      <c r="A45" s="17" t="s">
        <v>135</v>
      </c>
      <c r="B45" s="46" t="s">
        <v>409</v>
      </c>
      <c r="C45" s="167">
        <v>0</v>
      </c>
      <c r="D45" s="187">
        <v>-6.8109999999999999</v>
      </c>
      <c r="E45" s="188">
        <v>-0.41899999999999998</v>
      </c>
      <c r="F45" s="189">
        <v>-0.112</v>
      </c>
      <c r="G45" s="190">
        <v>80.63</v>
      </c>
      <c r="H45" s="191">
        <v>0</v>
      </c>
      <c r="I45" s="191">
        <v>0</v>
      </c>
      <c r="J45" s="192">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F77A4B18-5562-4E64-84FF-8AA148FF674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AC753-C6DE-4A2A-BF8E-8EE6B449835C}">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NGED South West Area (GSP Group _L)"</f>
        <v>Southern Electric Power Distribution plc - Effective from 1 April 2026 - Final LV and HV charges in NGED South West Area (GSP Group _L)</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81" t="s">
        <v>50</v>
      </c>
      <c r="B6" s="24" t="s">
        <v>410</v>
      </c>
      <c r="C6" s="354" t="s">
        <v>411</v>
      </c>
      <c r="D6" s="354"/>
      <c r="E6" s="183" t="s">
        <v>412</v>
      </c>
      <c r="F6" s="87"/>
      <c r="G6" s="365" t="s">
        <v>375</v>
      </c>
      <c r="H6" s="365"/>
      <c r="I6" s="24" t="s">
        <v>410</v>
      </c>
      <c r="J6" s="86" t="s">
        <v>411</v>
      </c>
      <c r="K6" s="86" t="s">
        <v>412</v>
      </c>
    </row>
    <row r="7" spans="1:13" ht="65.25" customHeight="1" x14ac:dyDescent="0.25">
      <c r="A7" s="81" t="s">
        <v>55</v>
      </c>
      <c r="B7" s="22"/>
      <c r="C7" s="354" t="s">
        <v>413</v>
      </c>
      <c r="D7" s="354"/>
      <c r="E7" s="86" t="s">
        <v>414</v>
      </c>
      <c r="F7" s="87"/>
      <c r="G7" s="365" t="s">
        <v>415</v>
      </c>
      <c r="H7" s="365"/>
      <c r="I7" s="22"/>
      <c r="J7" s="86" t="s">
        <v>416</v>
      </c>
      <c r="K7" s="86" t="s">
        <v>412</v>
      </c>
    </row>
    <row r="8" spans="1:13" ht="65.25" customHeight="1" x14ac:dyDescent="0.25">
      <c r="A8" s="82" t="s">
        <v>59</v>
      </c>
      <c r="B8" s="366" t="s">
        <v>60</v>
      </c>
      <c r="C8" s="367"/>
      <c r="D8" s="367"/>
      <c r="E8" s="368"/>
      <c r="F8" s="87"/>
      <c r="G8" s="365" t="s">
        <v>144</v>
      </c>
      <c r="H8" s="365"/>
      <c r="I8" s="22"/>
      <c r="J8" s="86" t="s">
        <v>413</v>
      </c>
      <c r="K8" s="86" t="s">
        <v>414</v>
      </c>
    </row>
    <row r="9" spans="1:13" s="79" customFormat="1" ht="65.25" customHeight="1" x14ac:dyDescent="0.25">
      <c r="A9" s="87"/>
      <c r="B9" s="87"/>
      <c r="C9" s="87"/>
      <c r="D9" s="87"/>
      <c r="E9" s="87"/>
      <c r="F9" s="87"/>
      <c r="G9" s="359" t="s">
        <v>59</v>
      </c>
      <c r="H9" s="359"/>
      <c r="I9" s="366" t="s">
        <v>60</v>
      </c>
      <c r="J9" s="367"/>
      <c r="K9" s="368"/>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417</v>
      </c>
      <c r="C14" s="171" t="s">
        <v>74</v>
      </c>
      <c r="D14" s="187">
        <v>22.754000000000001</v>
      </c>
      <c r="E14" s="188">
        <v>1.8140000000000001</v>
      </c>
      <c r="F14" s="189">
        <v>0.19800000000000001</v>
      </c>
      <c r="G14" s="190">
        <v>12.57</v>
      </c>
      <c r="H14" s="191">
        <v>0</v>
      </c>
      <c r="I14" s="191">
        <v>0</v>
      </c>
      <c r="J14" s="192">
        <v>0</v>
      </c>
      <c r="K14" s="46"/>
    </row>
    <row r="15" spans="1:13" ht="32.25" customHeight="1" x14ac:dyDescent="0.25">
      <c r="A15" s="17" t="s">
        <v>75</v>
      </c>
      <c r="B15" s="43"/>
      <c r="C15" s="167">
        <v>2</v>
      </c>
      <c r="D15" s="187">
        <v>22.754000000000001</v>
      </c>
      <c r="E15" s="188">
        <v>1.8140000000000001</v>
      </c>
      <c r="F15" s="189">
        <v>0.19800000000000001</v>
      </c>
      <c r="G15" s="191">
        <v>0</v>
      </c>
      <c r="H15" s="191">
        <v>0</v>
      </c>
      <c r="I15" s="191">
        <v>0</v>
      </c>
      <c r="J15" s="192">
        <v>0</v>
      </c>
      <c r="K15" s="46"/>
    </row>
    <row r="16" spans="1:13" ht="41.4" x14ac:dyDescent="0.25">
      <c r="A16" s="17" t="s">
        <v>76</v>
      </c>
      <c r="B16" s="43" t="s">
        <v>418</v>
      </c>
      <c r="C16" s="155" t="s">
        <v>78</v>
      </c>
      <c r="D16" s="187">
        <v>24.204000000000001</v>
      </c>
      <c r="E16" s="188">
        <v>1.93</v>
      </c>
      <c r="F16" s="189">
        <v>0.21099999999999999</v>
      </c>
      <c r="G16" s="190">
        <v>17.41</v>
      </c>
      <c r="H16" s="191">
        <v>0</v>
      </c>
      <c r="I16" s="191">
        <v>0</v>
      </c>
      <c r="J16" s="192">
        <v>0</v>
      </c>
      <c r="K16" s="46"/>
    </row>
    <row r="17" spans="1:11" ht="41.4" x14ac:dyDescent="0.25">
      <c r="A17" s="17" t="s">
        <v>79</v>
      </c>
      <c r="B17" s="43" t="s">
        <v>419</v>
      </c>
      <c r="C17" s="155" t="s">
        <v>78</v>
      </c>
      <c r="D17" s="187">
        <v>24.204000000000001</v>
      </c>
      <c r="E17" s="188">
        <v>1.93</v>
      </c>
      <c r="F17" s="189">
        <v>0.21099999999999999</v>
      </c>
      <c r="G17" s="190">
        <v>18.02</v>
      </c>
      <c r="H17" s="191">
        <v>0</v>
      </c>
      <c r="I17" s="191">
        <v>0</v>
      </c>
      <c r="J17" s="192">
        <v>0</v>
      </c>
      <c r="K17" s="46"/>
    </row>
    <row r="18" spans="1:11" ht="41.4" x14ac:dyDescent="0.25">
      <c r="A18" s="17" t="s">
        <v>81</v>
      </c>
      <c r="B18" s="43" t="s">
        <v>420</v>
      </c>
      <c r="C18" s="155" t="s">
        <v>78</v>
      </c>
      <c r="D18" s="187">
        <v>24.204000000000001</v>
      </c>
      <c r="E18" s="188">
        <v>1.93</v>
      </c>
      <c r="F18" s="189">
        <v>0.21099999999999999</v>
      </c>
      <c r="G18" s="190">
        <v>19.920000000000002</v>
      </c>
      <c r="H18" s="191">
        <v>0</v>
      </c>
      <c r="I18" s="191">
        <v>0</v>
      </c>
      <c r="J18" s="192">
        <v>0</v>
      </c>
      <c r="K18" s="46"/>
    </row>
    <row r="19" spans="1:11" ht="41.4" x14ac:dyDescent="0.25">
      <c r="A19" s="17" t="s">
        <v>83</v>
      </c>
      <c r="B19" s="43" t="s">
        <v>421</v>
      </c>
      <c r="C19" s="155" t="s">
        <v>78</v>
      </c>
      <c r="D19" s="187">
        <v>24.204000000000001</v>
      </c>
      <c r="E19" s="188">
        <v>1.93</v>
      </c>
      <c r="F19" s="189">
        <v>0.21099999999999999</v>
      </c>
      <c r="G19" s="190">
        <v>22.46</v>
      </c>
      <c r="H19" s="191">
        <v>0</v>
      </c>
      <c r="I19" s="191">
        <v>0</v>
      </c>
      <c r="J19" s="192">
        <v>0</v>
      </c>
      <c r="K19" s="46"/>
    </row>
    <row r="20" spans="1:11" ht="41.4" x14ac:dyDescent="0.25">
      <c r="A20" s="17" t="s">
        <v>85</v>
      </c>
      <c r="B20" s="43" t="s">
        <v>422</v>
      </c>
      <c r="C20" s="155" t="s">
        <v>78</v>
      </c>
      <c r="D20" s="187">
        <v>24.204000000000001</v>
      </c>
      <c r="E20" s="188">
        <v>1.93</v>
      </c>
      <c r="F20" s="189">
        <v>0.21099999999999999</v>
      </c>
      <c r="G20" s="190">
        <v>29.69</v>
      </c>
      <c r="H20" s="191">
        <v>0</v>
      </c>
      <c r="I20" s="191">
        <v>0</v>
      </c>
      <c r="J20" s="192">
        <v>0</v>
      </c>
      <c r="K20" s="46"/>
    </row>
    <row r="21" spans="1:11" ht="32.25" customHeight="1" x14ac:dyDescent="0.25">
      <c r="A21" s="17" t="s">
        <v>87</v>
      </c>
      <c r="B21" s="43"/>
      <c r="C21" s="167">
        <v>4</v>
      </c>
      <c r="D21" s="187">
        <v>24.204000000000001</v>
      </c>
      <c r="E21" s="188">
        <v>1.93</v>
      </c>
      <c r="F21" s="189">
        <v>0.21099999999999999</v>
      </c>
      <c r="G21" s="191">
        <v>0</v>
      </c>
      <c r="H21" s="191">
        <v>0</v>
      </c>
      <c r="I21" s="191">
        <v>0</v>
      </c>
      <c r="J21" s="192">
        <v>0</v>
      </c>
      <c r="K21" s="46"/>
    </row>
    <row r="22" spans="1:11" ht="32.25" customHeight="1" x14ac:dyDescent="0.25">
      <c r="A22" s="17" t="s">
        <v>88</v>
      </c>
      <c r="B22" s="46" t="s">
        <v>423</v>
      </c>
      <c r="C22" s="167">
        <v>0</v>
      </c>
      <c r="D22" s="187">
        <v>14.833</v>
      </c>
      <c r="E22" s="188">
        <v>1.0649999999999999</v>
      </c>
      <c r="F22" s="189">
        <v>0.114</v>
      </c>
      <c r="G22" s="190">
        <v>17.309999999999999</v>
      </c>
      <c r="H22" s="190">
        <v>12.18</v>
      </c>
      <c r="I22" s="193">
        <v>12.18</v>
      </c>
      <c r="J22" s="194">
        <v>0.216</v>
      </c>
      <c r="K22" s="46"/>
    </row>
    <row r="23" spans="1:11" ht="32.25" customHeight="1" x14ac:dyDescent="0.25">
      <c r="A23" s="17" t="s">
        <v>90</v>
      </c>
      <c r="B23" s="46" t="s">
        <v>424</v>
      </c>
      <c r="C23" s="167">
        <v>0</v>
      </c>
      <c r="D23" s="187">
        <v>14.833</v>
      </c>
      <c r="E23" s="188">
        <v>1.0649999999999999</v>
      </c>
      <c r="F23" s="189">
        <v>0.114</v>
      </c>
      <c r="G23" s="190">
        <v>41.51</v>
      </c>
      <c r="H23" s="190">
        <v>12.18</v>
      </c>
      <c r="I23" s="193">
        <v>12.18</v>
      </c>
      <c r="J23" s="194">
        <v>0.216</v>
      </c>
      <c r="K23" s="46"/>
    </row>
    <row r="24" spans="1:11" ht="32.25" customHeight="1" x14ac:dyDescent="0.25">
      <c r="A24" s="17" t="s">
        <v>92</v>
      </c>
      <c r="B24" s="46" t="s">
        <v>425</v>
      </c>
      <c r="C24" s="167">
        <v>0</v>
      </c>
      <c r="D24" s="187">
        <v>14.833</v>
      </c>
      <c r="E24" s="188">
        <v>1.0649999999999999</v>
      </c>
      <c r="F24" s="189">
        <v>0.114</v>
      </c>
      <c r="G24" s="190">
        <v>60.79</v>
      </c>
      <c r="H24" s="190">
        <v>12.18</v>
      </c>
      <c r="I24" s="193">
        <v>12.18</v>
      </c>
      <c r="J24" s="194">
        <v>0.216</v>
      </c>
      <c r="K24" s="46"/>
    </row>
    <row r="25" spans="1:11" ht="32.25" customHeight="1" x14ac:dyDescent="0.25">
      <c r="A25" s="17" t="s">
        <v>94</v>
      </c>
      <c r="B25" s="46" t="s">
        <v>426</v>
      </c>
      <c r="C25" s="167">
        <v>0</v>
      </c>
      <c r="D25" s="187">
        <v>14.833</v>
      </c>
      <c r="E25" s="188">
        <v>1.0649999999999999</v>
      </c>
      <c r="F25" s="189">
        <v>0.114</v>
      </c>
      <c r="G25" s="190">
        <v>86.84</v>
      </c>
      <c r="H25" s="190">
        <v>12.18</v>
      </c>
      <c r="I25" s="193">
        <v>12.18</v>
      </c>
      <c r="J25" s="194">
        <v>0.216</v>
      </c>
      <c r="K25" s="46"/>
    </row>
    <row r="26" spans="1:11" ht="32.25" customHeight="1" x14ac:dyDescent="0.25">
      <c r="A26" s="17" t="s">
        <v>96</v>
      </c>
      <c r="B26" s="46" t="s">
        <v>427</v>
      </c>
      <c r="C26" s="167">
        <v>0</v>
      </c>
      <c r="D26" s="187">
        <v>14.833</v>
      </c>
      <c r="E26" s="188">
        <v>1.0649999999999999</v>
      </c>
      <c r="F26" s="189">
        <v>0.114</v>
      </c>
      <c r="G26" s="190">
        <v>171.29</v>
      </c>
      <c r="H26" s="190">
        <v>12.18</v>
      </c>
      <c r="I26" s="193">
        <v>12.18</v>
      </c>
      <c r="J26" s="194">
        <v>0.216</v>
      </c>
      <c r="K26" s="46"/>
    </row>
    <row r="27" spans="1:11" ht="32.25" customHeight="1" x14ac:dyDescent="0.25">
      <c r="A27" s="17" t="s">
        <v>98</v>
      </c>
      <c r="B27" s="46" t="s">
        <v>428</v>
      </c>
      <c r="C27" s="167">
        <v>0</v>
      </c>
      <c r="D27" s="187">
        <v>9.3740000000000006</v>
      </c>
      <c r="E27" s="188">
        <v>0.496</v>
      </c>
      <c r="F27" s="189">
        <v>4.9000000000000002E-2</v>
      </c>
      <c r="G27" s="190">
        <v>13.51</v>
      </c>
      <c r="H27" s="190">
        <v>10.47</v>
      </c>
      <c r="I27" s="193">
        <v>10.47</v>
      </c>
      <c r="J27" s="194">
        <v>0.11799999999999999</v>
      </c>
      <c r="K27" s="46"/>
    </row>
    <row r="28" spans="1:11" ht="32.25" customHeight="1" x14ac:dyDescent="0.25">
      <c r="A28" s="17" t="s">
        <v>100</v>
      </c>
      <c r="B28" s="46" t="s">
        <v>429</v>
      </c>
      <c r="C28" s="167">
        <v>0</v>
      </c>
      <c r="D28" s="187">
        <v>9.3740000000000006</v>
      </c>
      <c r="E28" s="188">
        <v>0.496</v>
      </c>
      <c r="F28" s="189">
        <v>4.9000000000000002E-2</v>
      </c>
      <c r="G28" s="190">
        <v>37.71</v>
      </c>
      <c r="H28" s="190">
        <v>10.47</v>
      </c>
      <c r="I28" s="193">
        <v>10.47</v>
      </c>
      <c r="J28" s="194">
        <v>0.11799999999999999</v>
      </c>
      <c r="K28" s="46"/>
    </row>
    <row r="29" spans="1:11" ht="32.25" customHeight="1" x14ac:dyDescent="0.25">
      <c r="A29" s="17" t="s">
        <v>102</v>
      </c>
      <c r="B29" s="46" t="s">
        <v>430</v>
      </c>
      <c r="C29" s="167">
        <v>0</v>
      </c>
      <c r="D29" s="187">
        <v>9.3740000000000006</v>
      </c>
      <c r="E29" s="188">
        <v>0.496</v>
      </c>
      <c r="F29" s="189">
        <v>4.9000000000000002E-2</v>
      </c>
      <c r="G29" s="190">
        <v>56.99</v>
      </c>
      <c r="H29" s="190">
        <v>10.47</v>
      </c>
      <c r="I29" s="193">
        <v>10.47</v>
      </c>
      <c r="J29" s="194">
        <v>0.11799999999999999</v>
      </c>
      <c r="K29" s="46"/>
    </row>
    <row r="30" spans="1:11" ht="32.25" customHeight="1" x14ac:dyDescent="0.25">
      <c r="A30" s="17" t="s">
        <v>104</v>
      </c>
      <c r="B30" s="46" t="s">
        <v>431</v>
      </c>
      <c r="C30" s="167">
        <v>0</v>
      </c>
      <c r="D30" s="187">
        <v>9.3740000000000006</v>
      </c>
      <c r="E30" s="188">
        <v>0.496</v>
      </c>
      <c r="F30" s="189">
        <v>4.9000000000000002E-2</v>
      </c>
      <c r="G30" s="190">
        <v>83.04</v>
      </c>
      <c r="H30" s="190">
        <v>10.47</v>
      </c>
      <c r="I30" s="193">
        <v>10.47</v>
      </c>
      <c r="J30" s="194">
        <v>0.11799999999999999</v>
      </c>
      <c r="K30" s="46"/>
    </row>
    <row r="31" spans="1:11" ht="32.25" customHeight="1" x14ac:dyDescent="0.25">
      <c r="A31" s="17" t="s">
        <v>106</v>
      </c>
      <c r="B31" s="46" t="s">
        <v>432</v>
      </c>
      <c r="C31" s="167">
        <v>0</v>
      </c>
      <c r="D31" s="187">
        <v>9.3740000000000006</v>
      </c>
      <c r="E31" s="188">
        <v>0.496</v>
      </c>
      <c r="F31" s="189">
        <v>4.9000000000000002E-2</v>
      </c>
      <c r="G31" s="190">
        <v>167.5</v>
      </c>
      <c r="H31" s="190">
        <v>10.47</v>
      </c>
      <c r="I31" s="193">
        <v>10.47</v>
      </c>
      <c r="J31" s="194">
        <v>0.11799999999999999</v>
      </c>
      <c r="K31" s="46"/>
    </row>
    <row r="32" spans="1:11" ht="32.25" customHeight="1" x14ac:dyDescent="0.25">
      <c r="A32" s="17" t="s">
        <v>108</v>
      </c>
      <c r="B32" s="46" t="s">
        <v>433</v>
      </c>
      <c r="C32" s="167">
        <v>0</v>
      </c>
      <c r="D32" s="187">
        <v>7.242</v>
      </c>
      <c r="E32" s="188">
        <v>0.30199999999999999</v>
      </c>
      <c r="F32" s="189">
        <v>2.8000000000000001E-2</v>
      </c>
      <c r="G32" s="190">
        <v>124.75</v>
      </c>
      <c r="H32" s="190">
        <v>10.06</v>
      </c>
      <c r="I32" s="193">
        <v>10.06</v>
      </c>
      <c r="J32" s="194">
        <v>8.2000000000000003E-2</v>
      </c>
      <c r="K32" s="46"/>
    </row>
    <row r="33" spans="1:11" ht="32.25" customHeight="1" x14ac:dyDescent="0.25">
      <c r="A33" s="17" t="s">
        <v>110</v>
      </c>
      <c r="B33" s="46" t="s">
        <v>434</v>
      </c>
      <c r="C33" s="167">
        <v>0</v>
      </c>
      <c r="D33" s="187">
        <v>7.242</v>
      </c>
      <c r="E33" s="188">
        <v>0.30199999999999999</v>
      </c>
      <c r="F33" s="189">
        <v>2.8000000000000001E-2</v>
      </c>
      <c r="G33" s="190">
        <v>298.61</v>
      </c>
      <c r="H33" s="190">
        <v>10.06</v>
      </c>
      <c r="I33" s="193">
        <v>10.06</v>
      </c>
      <c r="J33" s="194">
        <v>8.2000000000000003E-2</v>
      </c>
      <c r="K33" s="46"/>
    </row>
    <row r="34" spans="1:11" ht="32.25" customHeight="1" x14ac:dyDescent="0.25">
      <c r="A34" s="17" t="s">
        <v>112</v>
      </c>
      <c r="B34" s="46" t="s">
        <v>435</v>
      </c>
      <c r="C34" s="167">
        <v>0</v>
      </c>
      <c r="D34" s="187">
        <v>7.242</v>
      </c>
      <c r="E34" s="188">
        <v>0.30199999999999999</v>
      </c>
      <c r="F34" s="189">
        <v>2.8000000000000001E-2</v>
      </c>
      <c r="G34" s="190">
        <v>525.1</v>
      </c>
      <c r="H34" s="190">
        <v>10.06</v>
      </c>
      <c r="I34" s="193">
        <v>10.06</v>
      </c>
      <c r="J34" s="194">
        <v>8.2000000000000003E-2</v>
      </c>
      <c r="K34" s="46"/>
    </row>
    <row r="35" spans="1:11" ht="32.25" customHeight="1" x14ac:dyDescent="0.25">
      <c r="A35" s="17" t="s">
        <v>114</v>
      </c>
      <c r="B35" s="46" t="s">
        <v>436</v>
      </c>
      <c r="C35" s="167">
        <v>0</v>
      </c>
      <c r="D35" s="187">
        <v>7.242</v>
      </c>
      <c r="E35" s="188">
        <v>0.30199999999999999</v>
      </c>
      <c r="F35" s="189">
        <v>2.8000000000000001E-2</v>
      </c>
      <c r="G35" s="190">
        <v>1016.12</v>
      </c>
      <c r="H35" s="190">
        <v>10.06</v>
      </c>
      <c r="I35" s="193">
        <v>10.06</v>
      </c>
      <c r="J35" s="194">
        <v>8.2000000000000003E-2</v>
      </c>
      <c r="K35" s="46"/>
    </row>
    <row r="36" spans="1:11" ht="32.25" customHeight="1" x14ac:dyDescent="0.25">
      <c r="A36" s="17" t="s">
        <v>116</v>
      </c>
      <c r="B36" s="46" t="s">
        <v>437</v>
      </c>
      <c r="C36" s="167">
        <v>0</v>
      </c>
      <c r="D36" s="187">
        <v>7.242</v>
      </c>
      <c r="E36" s="188">
        <v>0.30199999999999999</v>
      </c>
      <c r="F36" s="189">
        <v>2.8000000000000001E-2</v>
      </c>
      <c r="G36" s="190">
        <v>1908.16</v>
      </c>
      <c r="H36" s="190">
        <v>10.06</v>
      </c>
      <c r="I36" s="193">
        <v>10.06</v>
      </c>
      <c r="J36" s="194">
        <v>8.2000000000000003E-2</v>
      </c>
      <c r="K36" s="46"/>
    </row>
    <row r="37" spans="1:11" ht="32.25" customHeight="1" x14ac:dyDescent="0.25">
      <c r="A37" s="17" t="s">
        <v>118</v>
      </c>
      <c r="B37" s="46" t="s">
        <v>438</v>
      </c>
      <c r="C37" s="167" t="s">
        <v>120</v>
      </c>
      <c r="D37" s="195">
        <v>68.251000000000005</v>
      </c>
      <c r="E37" s="196">
        <v>3.5379999999999998</v>
      </c>
      <c r="F37" s="189">
        <v>1.5349999999999999</v>
      </c>
      <c r="G37" s="191">
        <v>0</v>
      </c>
      <c r="H37" s="191">
        <v>0</v>
      </c>
      <c r="I37" s="191">
        <v>0</v>
      </c>
      <c r="J37" s="192">
        <v>0</v>
      </c>
      <c r="K37" s="46"/>
    </row>
    <row r="38" spans="1:11" ht="27.75" customHeight="1" x14ac:dyDescent="0.25">
      <c r="A38" s="17" t="s">
        <v>121</v>
      </c>
      <c r="B38" s="47" t="s">
        <v>439</v>
      </c>
      <c r="C38" s="166" t="s">
        <v>123</v>
      </c>
      <c r="D38" s="187">
        <v>-14.503</v>
      </c>
      <c r="E38" s="188">
        <v>-1.1559999999999999</v>
      </c>
      <c r="F38" s="189">
        <v>-0.126</v>
      </c>
      <c r="G38" s="158">
        <v>0</v>
      </c>
      <c r="H38" s="191">
        <v>0</v>
      </c>
      <c r="I38" s="191">
        <v>0</v>
      </c>
      <c r="J38" s="192">
        <v>0</v>
      </c>
      <c r="K38" s="46"/>
    </row>
    <row r="39" spans="1:11" ht="27.75" customHeight="1" x14ac:dyDescent="0.25">
      <c r="A39" s="17" t="s">
        <v>124</v>
      </c>
      <c r="B39" s="46"/>
      <c r="C39" s="167">
        <v>0</v>
      </c>
      <c r="D39" s="187">
        <v>-12.444000000000001</v>
      </c>
      <c r="E39" s="188">
        <v>-0.93100000000000005</v>
      </c>
      <c r="F39" s="189">
        <v>-0.10100000000000001</v>
      </c>
      <c r="G39" s="158">
        <v>0</v>
      </c>
      <c r="H39" s="191">
        <v>0</v>
      </c>
      <c r="I39" s="191">
        <v>0</v>
      </c>
      <c r="J39" s="192">
        <v>0</v>
      </c>
      <c r="K39" s="46"/>
    </row>
    <row r="40" spans="1:11" ht="27.75" customHeight="1" x14ac:dyDescent="0.25">
      <c r="A40" s="17" t="s">
        <v>125</v>
      </c>
      <c r="B40" s="46" t="s">
        <v>440</v>
      </c>
      <c r="C40" s="167">
        <v>0</v>
      </c>
      <c r="D40" s="187">
        <v>-14.503</v>
      </c>
      <c r="E40" s="188">
        <v>-1.1559999999999999</v>
      </c>
      <c r="F40" s="189">
        <v>-0.126</v>
      </c>
      <c r="G40" s="158">
        <v>0</v>
      </c>
      <c r="H40" s="191">
        <v>0</v>
      </c>
      <c r="I40" s="191">
        <v>0</v>
      </c>
      <c r="J40" s="194">
        <v>0.26400000000000001</v>
      </c>
      <c r="K40" s="46"/>
    </row>
    <row r="41" spans="1:11" ht="27.75" customHeight="1" x14ac:dyDescent="0.25">
      <c r="A41" s="17" t="s">
        <v>127</v>
      </c>
      <c r="B41" s="46" t="s">
        <v>441</v>
      </c>
      <c r="C41" s="167">
        <v>0</v>
      </c>
      <c r="D41" s="187">
        <v>-14.503</v>
      </c>
      <c r="E41" s="188">
        <v>-1.1559999999999999</v>
      </c>
      <c r="F41" s="189">
        <v>-0.126</v>
      </c>
      <c r="G41" s="158">
        <v>0</v>
      </c>
      <c r="H41" s="191">
        <v>0</v>
      </c>
      <c r="I41" s="191">
        <v>0</v>
      </c>
      <c r="J41" s="192">
        <v>0</v>
      </c>
      <c r="K41" s="46"/>
    </row>
    <row r="42" spans="1:11" ht="27.75" customHeight="1" x14ac:dyDescent="0.25">
      <c r="A42" s="17" t="s">
        <v>129</v>
      </c>
      <c r="B42" s="46" t="s">
        <v>442</v>
      </c>
      <c r="C42" s="167">
        <v>0</v>
      </c>
      <c r="D42" s="187">
        <v>-12.444000000000001</v>
      </c>
      <c r="E42" s="188">
        <v>-0.93100000000000005</v>
      </c>
      <c r="F42" s="189">
        <v>-0.10100000000000001</v>
      </c>
      <c r="G42" s="158">
        <v>0</v>
      </c>
      <c r="H42" s="191">
        <v>0</v>
      </c>
      <c r="I42" s="191">
        <v>0</v>
      </c>
      <c r="J42" s="194">
        <v>0.189</v>
      </c>
      <c r="K42" s="46"/>
    </row>
    <row r="43" spans="1:11" ht="27.75" customHeight="1" x14ac:dyDescent="0.25">
      <c r="A43" s="17" t="s">
        <v>131</v>
      </c>
      <c r="B43" s="46" t="s">
        <v>443</v>
      </c>
      <c r="C43" s="167">
        <v>0</v>
      </c>
      <c r="D43" s="187">
        <v>-12.444000000000001</v>
      </c>
      <c r="E43" s="188">
        <v>-0.93100000000000005</v>
      </c>
      <c r="F43" s="189">
        <v>-0.10100000000000001</v>
      </c>
      <c r="G43" s="158">
        <v>0</v>
      </c>
      <c r="H43" s="191">
        <v>0</v>
      </c>
      <c r="I43" s="191">
        <v>0</v>
      </c>
      <c r="J43" s="192">
        <v>0</v>
      </c>
      <c r="K43" s="46"/>
    </row>
    <row r="44" spans="1:11" ht="27.75" customHeight="1" x14ac:dyDescent="0.25">
      <c r="A44" s="17" t="s">
        <v>133</v>
      </c>
      <c r="B44" s="46" t="s">
        <v>444</v>
      </c>
      <c r="C44" s="167">
        <v>0</v>
      </c>
      <c r="D44" s="187">
        <v>-7.7859999999999996</v>
      </c>
      <c r="E44" s="188">
        <v>-0.41199999999999998</v>
      </c>
      <c r="F44" s="189">
        <v>-4.1000000000000002E-2</v>
      </c>
      <c r="G44" s="190">
        <v>78.08</v>
      </c>
      <c r="H44" s="191">
        <v>0</v>
      </c>
      <c r="I44" s="191">
        <v>0</v>
      </c>
      <c r="J44" s="194">
        <v>0.159</v>
      </c>
      <c r="K44" s="46"/>
    </row>
    <row r="45" spans="1:11" ht="27.75" customHeight="1" x14ac:dyDescent="0.25">
      <c r="A45" s="17" t="s">
        <v>135</v>
      </c>
      <c r="B45" s="46" t="s">
        <v>445</v>
      </c>
      <c r="C45" s="167">
        <v>0</v>
      </c>
      <c r="D45" s="187">
        <v>-7.7859999999999996</v>
      </c>
      <c r="E45" s="188">
        <v>-0.41199999999999998</v>
      </c>
      <c r="F45" s="189">
        <v>-4.1000000000000002E-2</v>
      </c>
      <c r="G45" s="190">
        <v>78.08</v>
      </c>
      <c r="H45" s="191">
        <v>0</v>
      </c>
      <c r="I45" s="191">
        <v>0</v>
      </c>
      <c r="J45" s="192">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A1490D90-7330-4B78-98D4-82B8B8F9BA0B}"/>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FA31D-705E-4459-A0CC-DCFD8264ED85}">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NPG Yorkshire Area (GSP Group _M)"</f>
        <v>Southern Electric Power Distribution plc - Effective from 1 April 2026 - Final LV and HV charges in NPG Yorkshire Area (GSP Group _M)</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252" t="s">
        <v>44</v>
      </c>
      <c r="B5" s="216" t="s">
        <v>45</v>
      </c>
      <c r="C5" s="387" t="s">
        <v>46</v>
      </c>
      <c r="D5" s="387"/>
      <c r="E5" s="217" t="s">
        <v>47</v>
      </c>
      <c r="F5" s="218"/>
      <c r="G5" s="388"/>
      <c r="H5" s="388"/>
      <c r="I5" s="219" t="s">
        <v>48</v>
      </c>
      <c r="J5" s="220" t="s">
        <v>49</v>
      </c>
      <c r="K5" s="217" t="s">
        <v>47</v>
      </c>
    </row>
    <row r="6" spans="1:13" ht="65.25" customHeight="1" x14ac:dyDescent="0.25">
      <c r="A6" s="224" t="s">
        <v>50</v>
      </c>
      <c r="B6" s="223" t="s">
        <v>275</v>
      </c>
      <c r="C6" s="379" t="s">
        <v>276</v>
      </c>
      <c r="D6" s="379"/>
      <c r="E6" s="223" t="s">
        <v>277</v>
      </c>
      <c r="F6" s="218"/>
      <c r="G6" s="380" t="s">
        <v>54</v>
      </c>
      <c r="H6" s="380"/>
      <c r="I6" s="223" t="s">
        <v>275</v>
      </c>
      <c r="J6" s="223" t="s">
        <v>276</v>
      </c>
      <c r="K6" s="223" t="s">
        <v>277</v>
      </c>
    </row>
    <row r="7" spans="1:13" ht="65.25" customHeight="1" x14ac:dyDescent="0.25">
      <c r="A7" s="224" t="s">
        <v>55</v>
      </c>
      <c r="B7" s="225">
        <v>0</v>
      </c>
      <c r="C7" s="389">
        <v>0</v>
      </c>
      <c r="D7" s="389"/>
      <c r="E7" s="223" t="s">
        <v>141</v>
      </c>
      <c r="F7" s="218"/>
      <c r="G7" s="380" t="s">
        <v>278</v>
      </c>
      <c r="H7" s="380"/>
      <c r="I7" s="225">
        <v>0</v>
      </c>
      <c r="J7" s="223" t="s">
        <v>279</v>
      </c>
      <c r="K7" s="223" t="s">
        <v>277</v>
      </c>
    </row>
    <row r="8" spans="1:13" ht="65.25" customHeight="1" x14ac:dyDescent="0.25">
      <c r="A8" s="224" t="s">
        <v>59</v>
      </c>
      <c r="B8" s="386" t="s">
        <v>60</v>
      </c>
      <c r="C8" s="386"/>
      <c r="D8" s="386"/>
      <c r="E8" s="386"/>
      <c r="F8" s="218"/>
      <c r="G8" s="380" t="s">
        <v>144</v>
      </c>
      <c r="H8" s="380"/>
      <c r="I8" s="225">
        <v>0</v>
      </c>
      <c r="J8" s="225">
        <v>0</v>
      </c>
      <c r="K8" s="223" t="s">
        <v>141</v>
      </c>
    </row>
    <row r="9" spans="1:13" s="79" customFormat="1" ht="65.25" customHeight="1" x14ac:dyDescent="0.25">
      <c r="A9" s="218"/>
      <c r="B9" s="218"/>
      <c r="C9" s="218"/>
      <c r="D9" s="218"/>
      <c r="E9" s="218"/>
      <c r="F9" s="218"/>
      <c r="G9" s="378" t="s">
        <v>59</v>
      </c>
      <c r="H9" s="378"/>
      <c r="I9" s="386" t="s">
        <v>60</v>
      </c>
      <c r="J9" s="386"/>
      <c r="K9" s="386"/>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446</v>
      </c>
      <c r="C14" s="171" t="s">
        <v>74</v>
      </c>
      <c r="D14" s="226">
        <v>6.7859999999999996</v>
      </c>
      <c r="E14" s="227">
        <v>1.819</v>
      </c>
      <c r="F14" s="228">
        <v>0.21199999999999999</v>
      </c>
      <c r="G14" s="229">
        <v>18.03</v>
      </c>
      <c r="H14" s="230">
        <v>0</v>
      </c>
      <c r="I14" s="230">
        <v>0</v>
      </c>
      <c r="J14" s="231">
        <v>0</v>
      </c>
      <c r="K14" s="46"/>
    </row>
    <row r="15" spans="1:13" ht="32.25" customHeight="1" x14ac:dyDescent="0.25">
      <c r="A15" s="17" t="s">
        <v>75</v>
      </c>
      <c r="B15" s="43">
        <v>389</v>
      </c>
      <c r="C15" s="167">
        <v>2</v>
      </c>
      <c r="D15" s="226">
        <v>6.7859999999999996</v>
      </c>
      <c r="E15" s="227">
        <v>1.819</v>
      </c>
      <c r="F15" s="228">
        <v>0.21199999999999999</v>
      </c>
      <c r="G15" s="230">
        <v>0</v>
      </c>
      <c r="H15" s="230">
        <v>0</v>
      </c>
      <c r="I15" s="230">
        <v>0</v>
      </c>
      <c r="J15" s="231">
        <v>0</v>
      </c>
      <c r="K15" s="46"/>
    </row>
    <row r="16" spans="1:13" ht="55.2" x14ac:dyDescent="0.25">
      <c r="A16" s="17" t="s">
        <v>76</v>
      </c>
      <c r="B16" s="46" t="s">
        <v>447</v>
      </c>
      <c r="C16" s="155" t="s">
        <v>78</v>
      </c>
      <c r="D16" s="226">
        <v>8.1649999999999991</v>
      </c>
      <c r="E16" s="227">
        <v>2.1880000000000002</v>
      </c>
      <c r="F16" s="228">
        <v>0.255</v>
      </c>
      <c r="G16" s="229">
        <v>12.11</v>
      </c>
      <c r="H16" s="230">
        <v>0</v>
      </c>
      <c r="I16" s="230">
        <v>0</v>
      </c>
      <c r="J16" s="231">
        <v>0</v>
      </c>
      <c r="K16" s="46"/>
    </row>
    <row r="17" spans="1:11" ht="55.2" x14ac:dyDescent="0.25">
      <c r="A17" s="17" t="s">
        <v>79</v>
      </c>
      <c r="B17" s="46" t="s">
        <v>448</v>
      </c>
      <c r="C17" s="155" t="s">
        <v>78</v>
      </c>
      <c r="D17" s="226">
        <v>8.1649999999999991</v>
      </c>
      <c r="E17" s="227">
        <v>2.1880000000000002</v>
      </c>
      <c r="F17" s="228">
        <v>0.255</v>
      </c>
      <c r="G17" s="229">
        <v>17.829999999999998</v>
      </c>
      <c r="H17" s="230">
        <v>0</v>
      </c>
      <c r="I17" s="230">
        <v>0</v>
      </c>
      <c r="J17" s="231">
        <v>0</v>
      </c>
      <c r="K17" s="46"/>
    </row>
    <row r="18" spans="1:11" ht="55.2" x14ac:dyDescent="0.25">
      <c r="A18" s="17" t="s">
        <v>81</v>
      </c>
      <c r="B18" s="46" t="s">
        <v>449</v>
      </c>
      <c r="C18" s="155" t="s">
        <v>78</v>
      </c>
      <c r="D18" s="226">
        <v>8.1649999999999991</v>
      </c>
      <c r="E18" s="227">
        <v>2.1880000000000002</v>
      </c>
      <c r="F18" s="228">
        <v>0.255</v>
      </c>
      <c r="G18" s="229">
        <v>26.38</v>
      </c>
      <c r="H18" s="230">
        <v>0</v>
      </c>
      <c r="I18" s="230">
        <v>0</v>
      </c>
      <c r="J18" s="231">
        <v>0</v>
      </c>
      <c r="K18" s="46"/>
    </row>
    <row r="19" spans="1:11" ht="55.2" x14ac:dyDescent="0.25">
      <c r="A19" s="17" t="s">
        <v>83</v>
      </c>
      <c r="B19" s="46" t="s">
        <v>450</v>
      </c>
      <c r="C19" s="155" t="s">
        <v>78</v>
      </c>
      <c r="D19" s="226">
        <v>8.1649999999999991</v>
      </c>
      <c r="E19" s="227">
        <v>2.1880000000000002</v>
      </c>
      <c r="F19" s="228">
        <v>0.255</v>
      </c>
      <c r="G19" s="229">
        <v>41.96</v>
      </c>
      <c r="H19" s="230">
        <v>0</v>
      </c>
      <c r="I19" s="230">
        <v>0</v>
      </c>
      <c r="J19" s="231">
        <v>0</v>
      </c>
      <c r="K19" s="46"/>
    </row>
    <row r="20" spans="1:11" ht="55.2" x14ac:dyDescent="0.25">
      <c r="A20" s="17" t="s">
        <v>85</v>
      </c>
      <c r="B20" s="46" t="s">
        <v>451</v>
      </c>
      <c r="C20" s="155" t="s">
        <v>78</v>
      </c>
      <c r="D20" s="226">
        <v>8.1649999999999991</v>
      </c>
      <c r="E20" s="227">
        <v>2.1880000000000002</v>
      </c>
      <c r="F20" s="228">
        <v>0.255</v>
      </c>
      <c r="G20" s="229">
        <v>95.09</v>
      </c>
      <c r="H20" s="230">
        <v>0</v>
      </c>
      <c r="I20" s="230">
        <v>0</v>
      </c>
      <c r="J20" s="231">
        <v>0</v>
      </c>
      <c r="K20" s="46"/>
    </row>
    <row r="21" spans="1:11" ht="32.25" customHeight="1" x14ac:dyDescent="0.25">
      <c r="A21" s="17" t="s">
        <v>87</v>
      </c>
      <c r="B21" s="46"/>
      <c r="C21" s="167">
        <v>4</v>
      </c>
      <c r="D21" s="226">
        <v>8.1649999999999991</v>
      </c>
      <c r="E21" s="227">
        <v>2.1880000000000002</v>
      </c>
      <c r="F21" s="228">
        <v>0.255</v>
      </c>
      <c r="G21" s="230">
        <v>0</v>
      </c>
      <c r="H21" s="230">
        <v>0</v>
      </c>
      <c r="I21" s="230">
        <v>0</v>
      </c>
      <c r="J21" s="231">
        <v>0</v>
      </c>
      <c r="K21" s="46"/>
    </row>
    <row r="22" spans="1:11" ht="32.25" customHeight="1" x14ac:dyDescent="0.25">
      <c r="A22" s="17" t="s">
        <v>88</v>
      </c>
      <c r="B22" s="46" t="s">
        <v>452</v>
      </c>
      <c r="C22" s="167">
        <v>0</v>
      </c>
      <c r="D22" s="226">
        <v>5.8289999999999997</v>
      </c>
      <c r="E22" s="227">
        <v>1.528</v>
      </c>
      <c r="F22" s="228">
        <v>0.17199999999999999</v>
      </c>
      <c r="G22" s="229">
        <v>16.100000000000001</v>
      </c>
      <c r="H22" s="229">
        <v>3.82</v>
      </c>
      <c r="I22" s="232">
        <v>3.82</v>
      </c>
      <c r="J22" s="233">
        <v>0.11799999999999999</v>
      </c>
      <c r="K22" s="46"/>
    </row>
    <row r="23" spans="1:11" ht="32.25" customHeight="1" x14ac:dyDescent="0.25">
      <c r="A23" s="17" t="s">
        <v>90</v>
      </c>
      <c r="B23" s="46" t="s">
        <v>453</v>
      </c>
      <c r="C23" s="167">
        <v>0</v>
      </c>
      <c r="D23" s="226">
        <v>5.8289999999999997</v>
      </c>
      <c r="E23" s="227">
        <v>1.528</v>
      </c>
      <c r="F23" s="228">
        <v>0.17199999999999999</v>
      </c>
      <c r="G23" s="229">
        <v>154.80000000000001</v>
      </c>
      <c r="H23" s="229">
        <v>3.82</v>
      </c>
      <c r="I23" s="232">
        <v>3.82</v>
      </c>
      <c r="J23" s="233">
        <v>0.11799999999999999</v>
      </c>
      <c r="K23" s="46"/>
    </row>
    <row r="24" spans="1:11" ht="32.25" customHeight="1" x14ac:dyDescent="0.25">
      <c r="A24" s="17" t="s">
        <v>92</v>
      </c>
      <c r="B24" s="46" t="s">
        <v>454</v>
      </c>
      <c r="C24" s="167">
        <v>0</v>
      </c>
      <c r="D24" s="226">
        <v>5.8289999999999997</v>
      </c>
      <c r="E24" s="227">
        <v>1.528</v>
      </c>
      <c r="F24" s="228">
        <v>0.17199999999999999</v>
      </c>
      <c r="G24" s="229">
        <v>293.64999999999998</v>
      </c>
      <c r="H24" s="229">
        <v>3.82</v>
      </c>
      <c r="I24" s="232">
        <v>3.82</v>
      </c>
      <c r="J24" s="233">
        <v>0.11799999999999999</v>
      </c>
      <c r="K24" s="46"/>
    </row>
    <row r="25" spans="1:11" ht="32.25" customHeight="1" x14ac:dyDescent="0.25">
      <c r="A25" s="17" t="s">
        <v>94</v>
      </c>
      <c r="B25" s="46" t="s">
        <v>455</v>
      </c>
      <c r="C25" s="167">
        <v>0</v>
      </c>
      <c r="D25" s="226">
        <v>5.8289999999999997</v>
      </c>
      <c r="E25" s="227">
        <v>1.528</v>
      </c>
      <c r="F25" s="228">
        <v>0.17199999999999999</v>
      </c>
      <c r="G25" s="229">
        <v>433.95</v>
      </c>
      <c r="H25" s="229">
        <v>3.82</v>
      </c>
      <c r="I25" s="232">
        <v>3.82</v>
      </c>
      <c r="J25" s="233">
        <v>0.11799999999999999</v>
      </c>
      <c r="K25" s="46"/>
    </row>
    <row r="26" spans="1:11" ht="32.25" customHeight="1" x14ac:dyDescent="0.25">
      <c r="A26" s="17" t="s">
        <v>96</v>
      </c>
      <c r="B26" s="46" t="s">
        <v>456</v>
      </c>
      <c r="C26" s="167">
        <v>0</v>
      </c>
      <c r="D26" s="226">
        <v>5.8289999999999997</v>
      </c>
      <c r="E26" s="227">
        <v>1.528</v>
      </c>
      <c r="F26" s="228">
        <v>0.17199999999999999</v>
      </c>
      <c r="G26" s="229">
        <v>886.25</v>
      </c>
      <c r="H26" s="229">
        <v>3.82</v>
      </c>
      <c r="I26" s="232">
        <v>3.82</v>
      </c>
      <c r="J26" s="233">
        <v>0.11799999999999999</v>
      </c>
      <c r="K26" s="46"/>
    </row>
    <row r="27" spans="1:11" ht="32.25" customHeight="1" x14ac:dyDescent="0.25">
      <c r="A27" s="17" t="s">
        <v>98</v>
      </c>
      <c r="B27" s="46" t="s">
        <v>457</v>
      </c>
      <c r="C27" s="167">
        <v>0</v>
      </c>
      <c r="D27" s="226">
        <v>3.714</v>
      </c>
      <c r="E27" s="227">
        <v>0.92300000000000004</v>
      </c>
      <c r="F27" s="228">
        <v>9.4E-2</v>
      </c>
      <c r="G27" s="229">
        <v>16.100000000000001</v>
      </c>
      <c r="H27" s="229">
        <v>3.07</v>
      </c>
      <c r="I27" s="232">
        <v>3.07</v>
      </c>
      <c r="J27" s="233">
        <v>6.8000000000000005E-2</v>
      </c>
      <c r="K27" s="46"/>
    </row>
    <row r="28" spans="1:11" ht="32.25" customHeight="1" x14ac:dyDescent="0.25">
      <c r="A28" s="17" t="s">
        <v>100</v>
      </c>
      <c r="B28" s="46" t="s">
        <v>458</v>
      </c>
      <c r="C28" s="167">
        <v>0</v>
      </c>
      <c r="D28" s="226">
        <v>3.714</v>
      </c>
      <c r="E28" s="227">
        <v>0.92300000000000004</v>
      </c>
      <c r="F28" s="228">
        <v>9.4E-2</v>
      </c>
      <c r="G28" s="229">
        <v>154.80000000000001</v>
      </c>
      <c r="H28" s="229">
        <v>3.07</v>
      </c>
      <c r="I28" s="232">
        <v>3.07</v>
      </c>
      <c r="J28" s="233">
        <v>6.8000000000000005E-2</v>
      </c>
      <c r="K28" s="46"/>
    </row>
    <row r="29" spans="1:11" ht="32.25" customHeight="1" x14ac:dyDescent="0.25">
      <c r="A29" s="17" t="s">
        <v>102</v>
      </c>
      <c r="B29" s="46" t="s">
        <v>459</v>
      </c>
      <c r="C29" s="167">
        <v>0</v>
      </c>
      <c r="D29" s="226">
        <v>3.714</v>
      </c>
      <c r="E29" s="227">
        <v>0.92300000000000004</v>
      </c>
      <c r="F29" s="228">
        <v>9.4E-2</v>
      </c>
      <c r="G29" s="229">
        <v>293.64999999999998</v>
      </c>
      <c r="H29" s="229">
        <v>3.07</v>
      </c>
      <c r="I29" s="232">
        <v>3.07</v>
      </c>
      <c r="J29" s="233">
        <v>6.8000000000000005E-2</v>
      </c>
      <c r="K29" s="46"/>
    </row>
    <row r="30" spans="1:11" ht="32.25" customHeight="1" x14ac:dyDescent="0.25">
      <c r="A30" s="17" t="s">
        <v>104</v>
      </c>
      <c r="B30" s="46" t="s">
        <v>460</v>
      </c>
      <c r="C30" s="167">
        <v>0</v>
      </c>
      <c r="D30" s="226">
        <v>3.714</v>
      </c>
      <c r="E30" s="227">
        <v>0.92300000000000004</v>
      </c>
      <c r="F30" s="228">
        <v>9.4E-2</v>
      </c>
      <c r="G30" s="229">
        <v>433.95</v>
      </c>
      <c r="H30" s="229">
        <v>3.07</v>
      </c>
      <c r="I30" s="232">
        <v>3.07</v>
      </c>
      <c r="J30" s="233">
        <v>6.8000000000000005E-2</v>
      </c>
      <c r="K30" s="46"/>
    </row>
    <row r="31" spans="1:11" ht="32.25" customHeight="1" x14ac:dyDescent="0.25">
      <c r="A31" s="17" t="s">
        <v>106</v>
      </c>
      <c r="B31" s="46" t="s">
        <v>461</v>
      </c>
      <c r="C31" s="167">
        <v>0</v>
      </c>
      <c r="D31" s="226">
        <v>3.714</v>
      </c>
      <c r="E31" s="227">
        <v>0.92300000000000004</v>
      </c>
      <c r="F31" s="228">
        <v>9.4E-2</v>
      </c>
      <c r="G31" s="229">
        <v>886.25</v>
      </c>
      <c r="H31" s="229">
        <v>3.07</v>
      </c>
      <c r="I31" s="232">
        <v>3.07</v>
      </c>
      <c r="J31" s="233">
        <v>6.8000000000000005E-2</v>
      </c>
      <c r="K31" s="46"/>
    </row>
    <row r="32" spans="1:11" ht="32.25" customHeight="1" x14ac:dyDescent="0.25">
      <c r="A32" s="17" t="s">
        <v>108</v>
      </c>
      <c r="B32" s="46" t="s">
        <v>462</v>
      </c>
      <c r="C32" s="167">
        <v>0</v>
      </c>
      <c r="D32" s="226">
        <v>2.5139999999999998</v>
      </c>
      <c r="E32" s="227">
        <v>0.58799999999999997</v>
      </c>
      <c r="F32" s="228">
        <v>5.1999999999999998E-2</v>
      </c>
      <c r="G32" s="229">
        <v>421.64</v>
      </c>
      <c r="H32" s="229">
        <v>3.78</v>
      </c>
      <c r="I32" s="232">
        <v>3.78</v>
      </c>
      <c r="J32" s="233">
        <v>4.1000000000000002E-2</v>
      </c>
      <c r="K32" s="46"/>
    </row>
    <row r="33" spans="1:11" ht="32.25" customHeight="1" x14ac:dyDescent="0.25">
      <c r="A33" s="17" t="s">
        <v>110</v>
      </c>
      <c r="B33" s="46" t="s">
        <v>463</v>
      </c>
      <c r="C33" s="167">
        <v>0</v>
      </c>
      <c r="D33" s="226">
        <v>2.5139999999999998</v>
      </c>
      <c r="E33" s="227">
        <v>0.58799999999999997</v>
      </c>
      <c r="F33" s="228">
        <v>5.1999999999999998E-2</v>
      </c>
      <c r="G33" s="229">
        <v>1251.4100000000001</v>
      </c>
      <c r="H33" s="229">
        <v>3.78</v>
      </c>
      <c r="I33" s="232">
        <v>3.78</v>
      </c>
      <c r="J33" s="233">
        <v>4.1000000000000002E-2</v>
      </c>
      <c r="K33" s="46"/>
    </row>
    <row r="34" spans="1:11" ht="32.25" customHeight="1" x14ac:dyDescent="0.25">
      <c r="A34" s="17" t="s">
        <v>112</v>
      </c>
      <c r="B34" s="46" t="s">
        <v>464</v>
      </c>
      <c r="C34" s="167">
        <v>0</v>
      </c>
      <c r="D34" s="226">
        <v>2.5139999999999998</v>
      </c>
      <c r="E34" s="227">
        <v>0.58799999999999997</v>
      </c>
      <c r="F34" s="228">
        <v>5.1999999999999998E-2</v>
      </c>
      <c r="G34" s="229">
        <v>2908.28</v>
      </c>
      <c r="H34" s="229">
        <v>3.78</v>
      </c>
      <c r="I34" s="232">
        <v>3.78</v>
      </c>
      <c r="J34" s="233">
        <v>4.1000000000000002E-2</v>
      </c>
      <c r="K34" s="46"/>
    </row>
    <row r="35" spans="1:11" ht="32.25" customHeight="1" x14ac:dyDescent="0.25">
      <c r="A35" s="17" t="s">
        <v>114</v>
      </c>
      <c r="B35" s="46" t="s">
        <v>465</v>
      </c>
      <c r="C35" s="167">
        <v>0</v>
      </c>
      <c r="D35" s="226">
        <v>2.5139999999999998</v>
      </c>
      <c r="E35" s="227">
        <v>0.58799999999999997</v>
      </c>
      <c r="F35" s="228">
        <v>5.1999999999999998E-2</v>
      </c>
      <c r="G35" s="229">
        <v>5506.52</v>
      </c>
      <c r="H35" s="229">
        <v>3.78</v>
      </c>
      <c r="I35" s="232">
        <v>3.78</v>
      </c>
      <c r="J35" s="233">
        <v>4.1000000000000002E-2</v>
      </c>
      <c r="K35" s="46"/>
    </row>
    <row r="36" spans="1:11" ht="32.25" customHeight="1" x14ac:dyDescent="0.25">
      <c r="A36" s="17" t="s">
        <v>116</v>
      </c>
      <c r="B36" s="46" t="s">
        <v>466</v>
      </c>
      <c r="C36" s="167">
        <v>0</v>
      </c>
      <c r="D36" s="226">
        <v>2.5139999999999998</v>
      </c>
      <c r="E36" s="227">
        <v>0.58799999999999997</v>
      </c>
      <c r="F36" s="228">
        <v>5.1999999999999998E-2</v>
      </c>
      <c r="G36" s="229">
        <v>12820.57</v>
      </c>
      <c r="H36" s="229">
        <v>3.78</v>
      </c>
      <c r="I36" s="232">
        <v>3.78</v>
      </c>
      <c r="J36" s="233">
        <v>4.1000000000000002E-2</v>
      </c>
      <c r="K36" s="46"/>
    </row>
    <row r="37" spans="1:11" ht="32.25" customHeight="1" x14ac:dyDescent="0.25">
      <c r="A37" s="17" t="s">
        <v>118</v>
      </c>
      <c r="B37" s="46" t="s">
        <v>467</v>
      </c>
      <c r="C37" s="167" t="s">
        <v>120</v>
      </c>
      <c r="D37" s="234">
        <v>20.504000000000001</v>
      </c>
      <c r="E37" s="235">
        <v>2.3929999999999998</v>
      </c>
      <c r="F37" s="236">
        <v>0.89</v>
      </c>
      <c r="G37" s="230">
        <v>0</v>
      </c>
      <c r="H37" s="230">
        <v>0</v>
      </c>
      <c r="I37" s="230">
        <v>0</v>
      </c>
      <c r="J37" s="231">
        <v>0</v>
      </c>
      <c r="K37" s="46"/>
    </row>
    <row r="38" spans="1:11" ht="27.75" customHeight="1" x14ac:dyDescent="0.25">
      <c r="A38" s="17" t="s">
        <v>121</v>
      </c>
      <c r="B38" s="47" t="s">
        <v>468</v>
      </c>
      <c r="C38" s="166" t="s">
        <v>123</v>
      </c>
      <c r="D38" s="226">
        <v>-4.8949999999999996</v>
      </c>
      <c r="E38" s="227">
        <v>-1.3120000000000001</v>
      </c>
      <c r="F38" s="228">
        <v>-0.153</v>
      </c>
      <c r="G38" s="230">
        <v>0</v>
      </c>
      <c r="H38" s="230">
        <v>0</v>
      </c>
      <c r="I38" s="230">
        <v>0</v>
      </c>
      <c r="J38" s="231">
        <v>0</v>
      </c>
      <c r="K38" s="46"/>
    </row>
    <row r="39" spans="1:11" ht="27.75" customHeight="1" x14ac:dyDescent="0.25">
      <c r="A39" s="17" t="s">
        <v>124</v>
      </c>
      <c r="B39" s="46"/>
      <c r="C39" s="167">
        <v>0</v>
      </c>
      <c r="D39" s="226">
        <v>-4.0460000000000003</v>
      </c>
      <c r="E39" s="227">
        <v>-1.07</v>
      </c>
      <c r="F39" s="228">
        <v>-0.122</v>
      </c>
      <c r="G39" s="230">
        <v>0</v>
      </c>
      <c r="H39" s="230">
        <v>0</v>
      </c>
      <c r="I39" s="230">
        <v>0</v>
      </c>
      <c r="J39" s="231">
        <v>0</v>
      </c>
      <c r="K39" s="46"/>
    </row>
    <row r="40" spans="1:11" ht="27.75" customHeight="1" x14ac:dyDescent="0.25">
      <c r="A40" s="17" t="s">
        <v>125</v>
      </c>
      <c r="B40" s="46" t="s">
        <v>469</v>
      </c>
      <c r="C40" s="167">
        <v>0</v>
      </c>
      <c r="D40" s="226">
        <v>-4.8949999999999996</v>
      </c>
      <c r="E40" s="227">
        <v>-1.3120000000000001</v>
      </c>
      <c r="F40" s="228">
        <v>-0.153</v>
      </c>
      <c r="G40" s="230">
        <v>0</v>
      </c>
      <c r="H40" s="230">
        <v>0</v>
      </c>
      <c r="I40" s="230">
        <v>0</v>
      </c>
      <c r="J40" s="233">
        <v>9.0999999999999998E-2</v>
      </c>
      <c r="K40" s="46"/>
    </row>
    <row r="41" spans="1:11" ht="27.75" customHeight="1" x14ac:dyDescent="0.25">
      <c r="A41" s="17" t="s">
        <v>127</v>
      </c>
      <c r="B41" s="46" t="s">
        <v>470</v>
      </c>
      <c r="C41" s="167">
        <v>0</v>
      </c>
      <c r="D41" s="226">
        <v>-4.8949999999999996</v>
      </c>
      <c r="E41" s="227">
        <v>-1.3120000000000001</v>
      </c>
      <c r="F41" s="228">
        <v>-0.153</v>
      </c>
      <c r="G41" s="230">
        <v>0</v>
      </c>
      <c r="H41" s="230">
        <v>0</v>
      </c>
      <c r="I41" s="230">
        <v>0</v>
      </c>
      <c r="J41" s="231">
        <v>0</v>
      </c>
      <c r="K41" s="46"/>
    </row>
    <row r="42" spans="1:11" ht="27.75" customHeight="1" x14ac:dyDescent="0.25">
      <c r="A42" s="17" t="s">
        <v>129</v>
      </c>
      <c r="B42" s="46" t="s">
        <v>471</v>
      </c>
      <c r="C42" s="167">
        <v>0</v>
      </c>
      <c r="D42" s="226">
        <v>-4.0460000000000003</v>
      </c>
      <c r="E42" s="227">
        <v>-1.07</v>
      </c>
      <c r="F42" s="228">
        <v>-0.122</v>
      </c>
      <c r="G42" s="230">
        <v>0</v>
      </c>
      <c r="H42" s="230">
        <v>0</v>
      </c>
      <c r="I42" s="230">
        <v>0</v>
      </c>
      <c r="J42" s="233">
        <v>8.3000000000000004E-2</v>
      </c>
      <c r="K42" s="46"/>
    </row>
    <row r="43" spans="1:11" ht="27.75" customHeight="1" x14ac:dyDescent="0.25">
      <c r="A43" s="17" t="s">
        <v>131</v>
      </c>
      <c r="B43" s="46" t="s">
        <v>472</v>
      </c>
      <c r="C43" s="167">
        <v>0</v>
      </c>
      <c r="D43" s="226">
        <v>-4.0460000000000003</v>
      </c>
      <c r="E43" s="227">
        <v>-1.07</v>
      </c>
      <c r="F43" s="228">
        <v>-0.122</v>
      </c>
      <c r="G43" s="230">
        <v>0</v>
      </c>
      <c r="H43" s="230">
        <v>0</v>
      </c>
      <c r="I43" s="230">
        <v>0</v>
      </c>
      <c r="J43" s="231">
        <v>0</v>
      </c>
      <c r="K43" s="46"/>
    </row>
    <row r="44" spans="1:11" ht="27.75" customHeight="1" x14ac:dyDescent="0.25">
      <c r="A44" s="17" t="s">
        <v>133</v>
      </c>
      <c r="B44" s="46" t="s">
        <v>473</v>
      </c>
      <c r="C44" s="167">
        <v>0</v>
      </c>
      <c r="D44" s="226">
        <v>-2.8260000000000001</v>
      </c>
      <c r="E44" s="227">
        <v>-0.70199999999999996</v>
      </c>
      <c r="F44" s="228">
        <v>-7.0999999999999994E-2</v>
      </c>
      <c r="G44" s="229">
        <v>93.7</v>
      </c>
      <c r="H44" s="230">
        <v>0</v>
      </c>
      <c r="I44" s="230">
        <v>0</v>
      </c>
      <c r="J44" s="233">
        <v>7.2999999999999995E-2</v>
      </c>
      <c r="K44" s="46"/>
    </row>
    <row r="45" spans="1:11" ht="27.75" customHeight="1" x14ac:dyDescent="0.25">
      <c r="A45" s="17" t="s">
        <v>135</v>
      </c>
      <c r="B45" s="46" t="s">
        <v>474</v>
      </c>
      <c r="C45" s="167">
        <v>0</v>
      </c>
      <c r="D45" s="226">
        <v>-2.8260000000000001</v>
      </c>
      <c r="E45" s="227">
        <v>-0.70199999999999996</v>
      </c>
      <c r="F45" s="228">
        <v>-7.0999999999999994E-2</v>
      </c>
      <c r="G45" s="229">
        <v>93.7</v>
      </c>
      <c r="H45" s="230">
        <v>0</v>
      </c>
      <c r="I45" s="230">
        <v>0</v>
      </c>
      <c r="J45" s="231">
        <v>0</v>
      </c>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600A590D-BCAE-45EE-9915-C68812CAD768}"/>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P138"/>
  <sheetViews>
    <sheetView zoomScale="70" zoomScaleNormal="70" zoomScaleSheetLayoutView="100" workbookViewId="0">
      <selection activeCell="O2" sqref="O2"/>
    </sheetView>
  </sheetViews>
  <sheetFormatPr defaultColWidth="9.21875" defaultRowHeight="27.75" customHeight="1" x14ac:dyDescent="0.25"/>
  <cols>
    <col min="1" max="1" width="14.5546875" style="55" customWidth="1"/>
    <col min="2" max="2" width="17.5546875" style="55" customWidth="1"/>
    <col min="3" max="3" width="17.21875" style="55" customWidth="1"/>
    <col min="4" max="4" width="14.5546875" style="62" customWidth="1"/>
    <col min="5" max="5" width="11.44140625" style="62" customWidth="1"/>
    <col min="6" max="6" width="17.44140625" style="62" customWidth="1"/>
    <col min="7" max="7" width="22" style="62" customWidth="1"/>
    <col min="8" max="8" width="14.5546875" style="62" customWidth="1"/>
    <col min="9" max="9" width="14.5546875" style="63" customWidth="1"/>
    <col min="10" max="11" width="14.5546875" style="64" customWidth="1"/>
    <col min="12" max="15" width="14.5546875" style="55" customWidth="1"/>
    <col min="16" max="17" width="15.5546875" style="55" customWidth="1"/>
    <col min="18" max="16384" width="9.21875" style="55"/>
  </cols>
  <sheetData>
    <row r="1" spans="1:16" ht="66.75" customHeight="1" x14ac:dyDescent="0.25">
      <c r="A1" s="54" t="s">
        <v>40</v>
      </c>
      <c r="B1" s="54"/>
      <c r="C1" s="403" t="s">
        <v>475</v>
      </c>
      <c r="D1" s="403"/>
      <c r="E1" s="298"/>
      <c r="F1" s="404" t="s">
        <v>476</v>
      </c>
      <c r="G1" s="404"/>
      <c r="H1" s="404"/>
      <c r="I1" s="404"/>
      <c r="J1" s="404"/>
      <c r="K1" s="404"/>
      <c r="L1" s="404"/>
      <c r="M1" s="404"/>
      <c r="N1" s="404"/>
      <c r="O1" s="404"/>
      <c r="P1" s="404"/>
    </row>
    <row r="2" spans="1:16" s="56" customFormat="1" ht="59.1" customHeight="1" x14ac:dyDescent="0.25">
      <c r="A2" s="395" t="str">
        <f>Overview!B4&amp; " - Effective from "&amp;Overview!D4&amp;" - "&amp;Overview!E4&amp;"  Schedule of Charges for use of the Distribution System by EHV Properties (including LDNOs with EHV Properties/end users) in UKPN EPN Area (GSP Group _A)"</f>
        <v>Southern Electric Power Distribution plc - Effective from 1 April 2026 - Final  Schedule of Charges for use of the Distribution System by EHV Properties (including LDNOs with EHV Properties/end users) in UKPN EPN Area (GSP Group _A)</v>
      </c>
      <c r="B2" s="396"/>
      <c r="C2" s="396"/>
      <c r="D2" s="396"/>
      <c r="E2" s="396"/>
      <c r="F2" s="396"/>
      <c r="G2" s="396"/>
      <c r="H2" s="396"/>
      <c r="I2" s="396"/>
      <c r="J2" s="396"/>
      <c r="K2" s="396"/>
      <c r="L2" s="396"/>
      <c r="M2" s="396"/>
      <c r="N2" s="397"/>
      <c r="O2" s="87"/>
      <c r="P2" s="88"/>
    </row>
    <row r="3" spans="1:16" s="88" customFormat="1" ht="16.05" customHeight="1" x14ac:dyDescent="0.25">
      <c r="A3" s="87"/>
      <c r="B3" s="87"/>
      <c r="C3" s="87"/>
      <c r="D3" s="87"/>
      <c r="E3" s="87"/>
      <c r="F3" s="87"/>
      <c r="G3" s="87"/>
      <c r="H3" s="87"/>
      <c r="I3" s="87"/>
      <c r="J3" s="87"/>
      <c r="K3" s="87"/>
      <c r="L3" s="87"/>
      <c r="M3" s="87"/>
      <c r="N3" s="87"/>
      <c r="O3" s="87"/>
    </row>
    <row r="4" spans="1:16" s="88" customFormat="1" ht="25.5" customHeight="1" x14ac:dyDescent="0.25">
      <c r="A4" s="351" t="s">
        <v>477</v>
      </c>
      <c r="B4" s="351"/>
      <c r="C4" s="351"/>
      <c r="D4" s="351"/>
      <c r="E4" s="351"/>
      <c r="F4" s="351"/>
      <c r="G4" s="87"/>
      <c r="H4" s="87"/>
      <c r="I4" s="87"/>
      <c r="J4" s="87"/>
      <c r="K4" s="87"/>
      <c r="L4" s="87"/>
      <c r="M4" s="87"/>
      <c r="N4" s="87"/>
      <c r="O4" s="87"/>
    </row>
    <row r="5" spans="1:16" s="88" customFormat="1" ht="25.5" customHeight="1" x14ac:dyDescent="0.25">
      <c r="A5" s="392" t="s">
        <v>44</v>
      </c>
      <c r="B5" s="393"/>
      <c r="C5" s="393"/>
      <c r="D5" s="394" t="s">
        <v>478</v>
      </c>
      <c r="E5" s="394"/>
      <c r="F5" s="394"/>
      <c r="G5" s="87"/>
      <c r="H5" s="87"/>
      <c r="I5" s="87"/>
      <c r="J5" s="87"/>
      <c r="K5" s="87"/>
      <c r="L5" s="87"/>
      <c r="M5" s="87"/>
      <c r="N5" s="87"/>
      <c r="O5" s="87"/>
    </row>
    <row r="6" spans="1:16" s="88" customFormat="1" ht="53.25" customHeight="1" x14ac:dyDescent="0.25">
      <c r="A6" s="359" t="s">
        <v>54</v>
      </c>
      <c r="B6" s="359"/>
      <c r="C6" s="359"/>
      <c r="D6" s="354" t="s">
        <v>51</v>
      </c>
      <c r="E6" s="354"/>
      <c r="F6" s="354"/>
      <c r="G6" s="87"/>
      <c r="H6" s="87"/>
      <c r="I6" s="87"/>
      <c r="J6" s="87"/>
      <c r="K6" s="87"/>
      <c r="L6" s="87"/>
      <c r="M6" s="87"/>
      <c r="N6" s="87"/>
      <c r="O6" s="87"/>
    </row>
    <row r="7" spans="1:16" s="88" customFormat="1" ht="25.5" customHeight="1" x14ac:dyDescent="0.25">
      <c r="A7" s="359" t="s">
        <v>59</v>
      </c>
      <c r="B7" s="359"/>
      <c r="C7" s="359"/>
      <c r="D7" s="354" t="s">
        <v>60</v>
      </c>
      <c r="E7" s="354"/>
      <c r="F7" s="354"/>
      <c r="G7" s="87"/>
      <c r="H7" s="87"/>
      <c r="I7" s="87"/>
      <c r="J7" s="87"/>
      <c r="K7" s="87"/>
      <c r="L7" s="87"/>
      <c r="M7" s="87"/>
      <c r="N7" s="87"/>
      <c r="O7" s="87"/>
    </row>
    <row r="8" spans="1:16" s="88" customFormat="1" ht="10.5" customHeight="1" x14ac:dyDescent="0.25">
      <c r="A8" s="87"/>
      <c r="B8" s="87"/>
      <c r="C8" s="87"/>
      <c r="D8" s="87"/>
      <c r="E8" s="87"/>
      <c r="F8" s="87"/>
      <c r="G8" s="87"/>
      <c r="H8" s="87"/>
      <c r="I8" s="87"/>
      <c r="J8" s="87"/>
      <c r="K8" s="87"/>
      <c r="L8" s="87"/>
      <c r="M8" s="87"/>
      <c r="N8" s="87"/>
      <c r="O8" s="87"/>
    </row>
    <row r="10" spans="1:16" ht="77.55" customHeight="1" x14ac:dyDescent="0.25">
      <c r="A10" s="58" t="s">
        <v>479</v>
      </c>
      <c r="B10" s="57" t="s">
        <v>480</v>
      </c>
      <c r="C10" s="58" t="s">
        <v>481</v>
      </c>
      <c r="D10" s="57" t="s">
        <v>482</v>
      </c>
      <c r="E10" s="59" t="s">
        <v>483</v>
      </c>
      <c r="F10" s="59" t="s">
        <v>484</v>
      </c>
      <c r="G10" s="60" t="s">
        <v>485</v>
      </c>
      <c r="H10" s="59" t="s">
        <v>486</v>
      </c>
      <c r="I10" s="59" t="s">
        <v>487</v>
      </c>
      <c r="J10" s="125" t="s">
        <v>488</v>
      </c>
      <c r="K10" s="60" t="s">
        <v>489</v>
      </c>
      <c r="L10" s="59" t="s">
        <v>490</v>
      </c>
      <c r="M10" s="59" t="s">
        <v>491</v>
      </c>
      <c r="N10" s="125" t="s">
        <v>492</v>
      </c>
    </row>
    <row r="11" spans="1:16" ht="163.05000000000001" customHeight="1" x14ac:dyDescent="0.25">
      <c r="A11" s="96">
        <v>590</v>
      </c>
      <c r="B11" s="253" t="s">
        <v>493</v>
      </c>
      <c r="C11" s="96"/>
      <c r="D11" s="96"/>
      <c r="E11" s="254"/>
      <c r="F11" s="254">
        <v>3</v>
      </c>
      <c r="G11" s="65">
        <v>2.7759999999999998</v>
      </c>
      <c r="H11" s="255">
        <v>98495.85</v>
      </c>
      <c r="I11" s="66">
        <v>1.25</v>
      </c>
      <c r="J11" s="66">
        <v>1.25</v>
      </c>
      <c r="K11" s="67"/>
      <c r="L11" s="68"/>
      <c r="M11" s="68"/>
      <c r="N11" s="68"/>
    </row>
    <row r="12" spans="1:16" ht="71.099999999999994" customHeight="1" x14ac:dyDescent="0.25">
      <c r="A12" s="96">
        <v>591</v>
      </c>
      <c r="B12" s="253" t="s">
        <v>494</v>
      </c>
      <c r="C12" s="96"/>
      <c r="D12" s="96"/>
      <c r="E12" s="254"/>
      <c r="F12" s="254">
        <v>3</v>
      </c>
      <c r="G12" s="65">
        <v>7.3999999999999996E-2</v>
      </c>
      <c r="H12" s="255">
        <v>109190.62</v>
      </c>
      <c r="I12" s="66">
        <v>2.13</v>
      </c>
      <c r="J12" s="66">
        <v>2.13</v>
      </c>
      <c r="K12" s="67"/>
      <c r="L12" s="68"/>
      <c r="M12" s="68"/>
      <c r="N12" s="68"/>
    </row>
    <row r="13" spans="1:16" ht="37.5" customHeight="1" x14ac:dyDescent="0.25">
      <c r="A13" s="96">
        <v>593</v>
      </c>
      <c r="B13" s="253" t="s">
        <v>495</v>
      </c>
      <c r="C13" s="96"/>
      <c r="D13" s="96"/>
      <c r="E13" s="254"/>
      <c r="F13" s="254">
        <v>1</v>
      </c>
      <c r="G13" s="65">
        <v>2.7759999999999998</v>
      </c>
      <c r="H13" s="255">
        <v>11080.78</v>
      </c>
      <c r="I13" s="66">
        <v>1.25</v>
      </c>
      <c r="J13" s="66">
        <v>1.25</v>
      </c>
      <c r="K13" s="67"/>
      <c r="L13" s="68"/>
      <c r="M13" s="68"/>
      <c r="N13" s="68"/>
    </row>
    <row r="14" spans="1:16" ht="47.55" customHeight="1" x14ac:dyDescent="0.25">
      <c r="A14" s="96">
        <v>594</v>
      </c>
      <c r="B14" s="253" t="s">
        <v>496</v>
      </c>
      <c r="C14" s="96"/>
      <c r="D14" s="61"/>
      <c r="E14" s="254"/>
      <c r="F14" s="254">
        <v>2</v>
      </c>
      <c r="G14" s="65">
        <v>2.7759999999999998</v>
      </c>
      <c r="H14" s="255">
        <v>62791.11</v>
      </c>
      <c r="I14" s="66">
        <v>1.25</v>
      </c>
      <c r="J14" s="66">
        <v>1.25</v>
      </c>
      <c r="K14" s="67"/>
      <c r="L14" s="68"/>
      <c r="M14" s="68"/>
      <c r="N14" s="68"/>
    </row>
    <row r="17" spans="1:14" ht="49.05" customHeight="1" x14ac:dyDescent="0.25">
      <c r="A17" s="395" t="str">
        <f>Overview!B4&amp; " - Effective from "&amp;Overview!D4&amp;" - "&amp;Overview!E4&amp;" Schedule of Charges for use of the Distribution System by EHV Properties (including LDNOs with EHV Properties/end users) in NGED EM Area (GSP Group _B)"</f>
        <v>Southern Electric Power Distribution plc - Effective from 1 April 2026 - Final Schedule of Charges for use of the Distribution System by EHV Properties (including LDNOs with EHV Properties/end users) in NGED EM Area (GSP Group _B)</v>
      </c>
      <c r="B17" s="396"/>
      <c r="C17" s="396"/>
      <c r="D17" s="396"/>
      <c r="E17" s="396"/>
      <c r="F17" s="396"/>
      <c r="G17" s="396"/>
      <c r="H17" s="396"/>
      <c r="I17" s="396"/>
      <c r="J17" s="396"/>
      <c r="K17" s="396"/>
      <c r="L17" s="396"/>
      <c r="M17" s="396"/>
      <c r="N17" s="397"/>
    </row>
    <row r="19" spans="1:14" ht="27.75" customHeight="1" x14ac:dyDescent="0.25">
      <c r="A19" s="351" t="s">
        <v>477</v>
      </c>
      <c r="B19" s="351"/>
      <c r="C19" s="351"/>
      <c r="D19" s="351"/>
      <c r="E19" s="351"/>
      <c r="F19" s="351"/>
      <c r="G19" s="351"/>
    </row>
    <row r="20" spans="1:14" ht="27.75" customHeight="1" x14ac:dyDescent="0.25">
      <c r="A20" s="392" t="s">
        <v>44</v>
      </c>
      <c r="B20" s="393"/>
      <c r="C20" s="393"/>
      <c r="D20" s="394" t="s">
        <v>478</v>
      </c>
      <c r="E20" s="394"/>
      <c r="F20" s="394"/>
      <c r="G20" s="394"/>
    </row>
    <row r="21" spans="1:14" ht="49.35" customHeight="1" x14ac:dyDescent="0.25">
      <c r="A21" s="359" t="s">
        <v>54</v>
      </c>
      <c r="B21" s="359"/>
      <c r="C21" s="359"/>
      <c r="D21" s="362" t="s">
        <v>140</v>
      </c>
      <c r="E21" s="363"/>
      <c r="F21" s="363"/>
      <c r="G21" s="364"/>
    </row>
    <row r="22" spans="1:14" ht="27.75" customHeight="1" x14ac:dyDescent="0.25">
      <c r="A22" s="359" t="s">
        <v>59</v>
      </c>
      <c r="B22" s="359"/>
      <c r="C22" s="359"/>
      <c r="D22" s="362" t="s">
        <v>60</v>
      </c>
      <c r="E22" s="363"/>
      <c r="F22" s="363"/>
      <c r="G22" s="364"/>
    </row>
    <row r="23" spans="1:14" ht="18" customHeight="1" x14ac:dyDescent="0.25"/>
    <row r="24" spans="1:14" ht="25.5" customHeight="1" x14ac:dyDescent="0.25"/>
    <row r="25" spans="1:14" ht="88.5" customHeight="1" x14ac:dyDescent="0.25">
      <c r="A25" s="58" t="s">
        <v>479</v>
      </c>
      <c r="B25" s="57" t="s">
        <v>480</v>
      </c>
      <c r="C25" s="58" t="s">
        <v>481</v>
      </c>
      <c r="D25" s="57" t="s">
        <v>482</v>
      </c>
      <c r="E25" s="59" t="s">
        <v>483</v>
      </c>
      <c r="F25" s="59" t="s">
        <v>484</v>
      </c>
      <c r="G25" s="60" t="s">
        <v>485</v>
      </c>
      <c r="H25" s="59" t="s">
        <v>486</v>
      </c>
      <c r="I25" s="59" t="s">
        <v>487</v>
      </c>
      <c r="J25" s="125" t="s">
        <v>488</v>
      </c>
      <c r="K25" s="60" t="s">
        <v>489</v>
      </c>
      <c r="L25" s="59" t="s">
        <v>490</v>
      </c>
      <c r="M25" s="59" t="s">
        <v>491</v>
      </c>
      <c r="N25" s="125" t="s">
        <v>492</v>
      </c>
    </row>
    <row r="26" spans="1:14" ht="27.75" customHeight="1" x14ac:dyDescent="0.25">
      <c r="A26" s="96"/>
      <c r="B26" s="61"/>
      <c r="C26" s="96"/>
      <c r="D26" s="61"/>
      <c r="E26" s="254"/>
      <c r="F26" s="254"/>
      <c r="G26" s="65"/>
      <c r="H26" s="66"/>
      <c r="I26" s="66"/>
      <c r="J26" s="66"/>
      <c r="K26" s="67"/>
      <c r="L26" s="68"/>
      <c r="M26" s="68"/>
      <c r="N26" s="68"/>
    </row>
    <row r="27" spans="1:14" ht="19.05" customHeight="1" x14ac:dyDescent="0.25"/>
    <row r="28" spans="1:14" ht="21" customHeight="1" x14ac:dyDescent="0.25"/>
    <row r="29" spans="1:14" ht="59.1" customHeight="1" x14ac:dyDescent="0.25">
      <c r="A29" s="395" t="str">
        <f>Overview!B4&amp; " - Effective from "&amp;Overview!D4&amp;" - "&amp;Overview!E4&amp;" Schedule of Charges for use of the Distribution System by EHV Properties (including LDNOs with EHV Properties/end users) in UKPN LPN Area (GSP Group _C)"</f>
        <v>Southern Electric Power Distribution plc - Effective from 1 April 2026 - Final Schedule of Charges for use of the Distribution System by EHV Properties (including LDNOs with EHV Properties/end users) in UKPN LPN Area (GSP Group _C)</v>
      </c>
      <c r="B29" s="396"/>
      <c r="C29" s="396"/>
      <c r="D29" s="396"/>
      <c r="E29" s="396"/>
      <c r="F29" s="396"/>
      <c r="G29" s="396"/>
      <c r="H29" s="396"/>
      <c r="I29" s="396"/>
      <c r="J29" s="396"/>
      <c r="K29" s="396"/>
      <c r="L29" s="396"/>
      <c r="M29" s="396"/>
      <c r="N29" s="397"/>
    </row>
    <row r="30" spans="1:14" ht="27.75" customHeight="1" x14ac:dyDescent="0.25">
      <c r="B30" s="62"/>
      <c r="I30" s="62"/>
      <c r="J30" s="63"/>
      <c r="L30" s="64"/>
    </row>
    <row r="31" spans="1:14" ht="27.75" customHeight="1" x14ac:dyDescent="0.25">
      <c r="A31" s="351" t="s">
        <v>477</v>
      </c>
      <c r="B31" s="351"/>
      <c r="C31" s="351"/>
      <c r="D31" s="351"/>
      <c r="E31" s="351"/>
      <c r="F31" s="351"/>
      <c r="G31" s="351"/>
      <c r="I31" s="62"/>
      <c r="J31" s="63"/>
      <c r="L31" s="64"/>
    </row>
    <row r="32" spans="1:14" ht="27.75" customHeight="1" x14ac:dyDescent="0.25">
      <c r="A32" s="392" t="s">
        <v>44</v>
      </c>
      <c r="B32" s="393"/>
      <c r="C32" s="393"/>
      <c r="D32" s="394" t="s">
        <v>478</v>
      </c>
      <c r="E32" s="394"/>
      <c r="F32" s="394"/>
      <c r="G32" s="394"/>
      <c r="I32" s="62"/>
      <c r="J32" s="63"/>
      <c r="L32" s="64"/>
    </row>
    <row r="33" spans="1:14" ht="52.5" customHeight="1" x14ac:dyDescent="0.25">
      <c r="A33" s="357" t="s">
        <v>176</v>
      </c>
      <c r="B33" s="357"/>
      <c r="C33" s="357"/>
      <c r="D33" s="354" t="s">
        <v>177</v>
      </c>
      <c r="E33" s="354"/>
      <c r="F33" s="354"/>
      <c r="G33" s="354"/>
      <c r="I33" s="62"/>
      <c r="J33" s="63"/>
      <c r="L33" s="64"/>
    </row>
    <row r="34" spans="1:14" ht="50.55" customHeight="1" x14ac:dyDescent="0.25">
      <c r="A34" s="357" t="s">
        <v>54</v>
      </c>
      <c r="B34" s="357"/>
      <c r="C34" s="357"/>
      <c r="D34" s="354" t="s">
        <v>51</v>
      </c>
      <c r="E34" s="354"/>
      <c r="F34" s="354"/>
      <c r="G34" s="354"/>
      <c r="I34" s="62"/>
      <c r="J34" s="63"/>
      <c r="L34" s="64"/>
    </row>
    <row r="35" spans="1:14" ht="27.75" customHeight="1" x14ac:dyDescent="0.25">
      <c r="A35" s="357" t="s">
        <v>59</v>
      </c>
      <c r="B35" s="357"/>
      <c r="C35" s="357"/>
      <c r="D35" s="365" t="s">
        <v>497</v>
      </c>
      <c r="E35" s="365"/>
      <c r="F35" s="365"/>
      <c r="G35" s="365"/>
      <c r="I35" s="62"/>
      <c r="J35" s="63"/>
      <c r="L35" s="64"/>
    </row>
    <row r="36" spans="1:14" ht="18" customHeight="1" x14ac:dyDescent="0.25">
      <c r="A36" s="256"/>
      <c r="B36" s="256"/>
      <c r="C36" s="256"/>
      <c r="D36" s="257"/>
      <c r="E36" s="257"/>
      <c r="F36" s="257"/>
      <c r="G36" s="257"/>
      <c r="I36" s="62"/>
      <c r="J36" s="63"/>
      <c r="L36" s="64"/>
    </row>
    <row r="37" spans="1:14" ht="15.6" customHeight="1" x14ac:dyDescent="0.25">
      <c r="I37" s="62"/>
      <c r="J37" s="63"/>
      <c r="L37" s="64"/>
    </row>
    <row r="38" spans="1:14" ht="66" x14ac:dyDescent="0.25">
      <c r="A38" s="58" t="s">
        <v>479</v>
      </c>
      <c r="B38" s="57" t="s">
        <v>480</v>
      </c>
      <c r="C38" s="58" t="s">
        <v>481</v>
      </c>
      <c r="D38" s="57" t="s">
        <v>482</v>
      </c>
      <c r="E38" s="59" t="s">
        <v>483</v>
      </c>
      <c r="F38" s="59" t="s">
        <v>484</v>
      </c>
      <c r="G38" s="60" t="s">
        <v>485</v>
      </c>
      <c r="H38" s="59" t="s">
        <v>486</v>
      </c>
      <c r="I38" s="59" t="s">
        <v>487</v>
      </c>
      <c r="J38" s="125" t="s">
        <v>488</v>
      </c>
      <c r="K38" s="60" t="s">
        <v>489</v>
      </c>
      <c r="L38" s="59" t="s">
        <v>490</v>
      </c>
      <c r="M38" s="59" t="s">
        <v>491</v>
      </c>
      <c r="N38" s="125" t="s">
        <v>492</v>
      </c>
    </row>
    <row r="39" spans="1:14" ht="27.75" customHeight="1" x14ac:dyDescent="0.25">
      <c r="A39" s="96"/>
      <c r="B39" s="61"/>
      <c r="C39" s="96"/>
      <c r="D39" s="61"/>
      <c r="E39" s="254"/>
      <c r="F39" s="254"/>
      <c r="G39" s="65"/>
      <c r="H39" s="66"/>
      <c r="I39" s="66"/>
      <c r="J39" s="66"/>
      <c r="K39" s="67"/>
      <c r="L39" s="68"/>
      <c r="M39" s="68"/>
      <c r="N39" s="68"/>
    </row>
    <row r="40" spans="1:14" ht="20.55" customHeight="1" x14ac:dyDescent="0.25"/>
    <row r="41" spans="1:14" ht="15.6" customHeight="1" x14ac:dyDescent="0.25"/>
    <row r="42" spans="1:14" ht="49.5" customHeight="1" x14ac:dyDescent="0.25">
      <c r="A42" s="395" t="str">
        <f>Overview!B4&amp; " - Effective from "&amp;Overview!D4&amp;" - "&amp;Overview!E4&amp;" Schedule of Charges for use of the Distribution System by EHV Properties (including LDNOs with EHV Properties/end users) in SP Manweb Area (GSP Group _D)"</f>
        <v>Southern Electric Power Distribution plc - Effective from 1 April 2026 - Final Schedule of Charges for use of the Distribution System by EHV Properties (including LDNOs with EHV Properties/end users) in SP Manweb Area (GSP Group _D)</v>
      </c>
      <c r="B42" s="396"/>
      <c r="C42" s="396"/>
      <c r="D42" s="396"/>
      <c r="E42" s="396"/>
      <c r="F42" s="396"/>
      <c r="G42" s="396"/>
      <c r="H42" s="396"/>
      <c r="I42" s="396"/>
      <c r="J42" s="396"/>
      <c r="K42" s="396"/>
      <c r="L42" s="396"/>
      <c r="M42" s="396"/>
      <c r="N42" s="397"/>
    </row>
    <row r="43" spans="1:14" ht="27.75" customHeight="1" x14ac:dyDescent="0.25">
      <c r="B43" s="62"/>
      <c r="I43" s="62"/>
      <c r="J43" s="63"/>
      <c r="L43" s="64"/>
    </row>
    <row r="44" spans="1:14" ht="27.75" customHeight="1" x14ac:dyDescent="0.25">
      <c r="A44" s="351" t="s">
        <v>477</v>
      </c>
      <c r="B44" s="351"/>
      <c r="C44" s="351"/>
      <c r="D44" s="351"/>
      <c r="E44" s="351"/>
      <c r="F44" s="351"/>
      <c r="G44" s="351"/>
      <c r="I44" s="62"/>
      <c r="J44" s="63"/>
      <c r="L44" s="64"/>
    </row>
    <row r="45" spans="1:14" ht="27.75" customHeight="1" x14ac:dyDescent="0.25">
      <c r="A45" s="392" t="s">
        <v>44</v>
      </c>
      <c r="B45" s="393"/>
      <c r="C45" s="393"/>
      <c r="D45" s="394" t="s">
        <v>478</v>
      </c>
      <c r="E45" s="394"/>
      <c r="F45" s="394"/>
      <c r="G45" s="394"/>
      <c r="I45" s="62"/>
      <c r="J45" s="63"/>
      <c r="L45" s="64"/>
    </row>
    <row r="46" spans="1:14" ht="46.05" customHeight="1" x14ac:dyDescent="0.25">
      <c r="A46" s="359" t="s">
        <v>176</v>
      </c>
      <c r="B46" s="359"/>
      <c r="C46" s="359"/>
      <c r="D46" s="402"/>
      <c r="E46" s="402"/>
      <c r="F46" s="402"/>
      <c r="G46" s="402"/>
      <c r="I46" s="62"/>
      <c r="J46" s="63"/>
      <c r="L46" s="64"/>
    </row>
    <row r="47" spans="1:14" ht="44.55" customHeight="1" x14ac:dyDescent="0.25">
      <c r="A47" s="359" t="s">
        <v>54</v>
      </c>
      <c r="B47" s="359"/>
      <c r="C47" s="359"/>
      <c r="D47" s="354" t="s">
        <v>498</v>
      </c>
      <c r="E47" s="354"/>
      <c r="F47" s="354"/>
      <c r="G47" s="354"/>
      <c r="I47" s="62"/>
      <c r="J47" s="63"/>
      <c r="L47" s="64"/>
    </row>
    <row r="48" spans="1:14" ht="27.75" customHeight="1" x14ac:dyDescent="0.25">
      <c r="A48" s="359" t="s">
        <v>59</v>
      </c>
      <c r="B48" s="359"/>
      <c r="C48" s="359"/>
      <c r="D48" s="354" t="s">
        <v>60</v>
      </c>
      <c r="E48" s="354"/>
      <c r="F48" s="354"/>
      <c r="G48" s="354"/>
      <c r="I48" s="62"/>
      <c r="J48" s="63"/>
      <c r="L48" s="64"/>
    </row>
    <row r="49" spans="1:14" ht="27.75" customHeight="1" x14ac:dyDescent="0.25">
      <c r="A49" s="258"/>
      <c r="B49" s="258"/>
      <c r="C49" s="258"/>
      <c r="D49" s="259"/>
      <c r="E49" s="259"/>
      <c r="F49" s="259"/>
      <c r="G49" s="259"/>
      <c r="H49" s="260"/>
      <c r="I49" s="260"/>
      <c r="J49" s="261"/>
      <c r="K49" s="262"/>
      <c r="L49" s="262"/>
      <c r="M49" s="263"/>
      <c r="N49" s="263"/>
    </row>
    <row r="50" spans="1:14" ht="27.75" customHeight="1" x14ac:dyDescent="0.25">
      <c r="I50" s="62"/>
      <c r="J50" s="63"/>
      <c r="L50" s="64"/>
    </row>
    <row r="51" spans="1:14" ht="66" x14ac:dyDescent="0.25">
      <c r="A51" s="58" t="s">
        <v>479</v>
      </c>
      <c r="B51" s="57" t="s">
        <v>480</v>
      </c>
      <c r="C51" s="58" t="s">
        <v>481</v>
      </c>
      <c r="D51" s="57" t="s">
        <v>482</v>
      </c>
      <c r="E51" s="59" t="s">
        <v>483</v>
      </c>
      <c r="F51" s="59" t="s">
        <v>484</v>
      </c>
      <c r="G51" s="60" t="s">
        <v>485</v>
      </c>
      <c r="H51" s="59" t="s">
        <v>486</v>
      </c>
      <c r="I51" s="59" t="s">
        <v>487</v>
      </c>
      <c r="J51" s="125" t="s">
        <v>488</v>
      </c>
      <c r="K51" s="60" t="s">
        <v>489</v>
      </c>
      <c r="L51" s="59" t="s">
        <v>490</v>
      </c>
      <c r="M51" s="59" t="s">
        <v>491</v>
      </c>
      <c r="N51" s="125" t="s">
        <v>492</v>
      </c>
    </row>
    <row r="52" spans="1:14" ht="27.75" customHeight="1" x14ac:dyDescent="0.25">
      <c r="A52" s="96"/>
      <c r="B52" s="61"/>
      <c r="C52" s="96"/>
      <c r="D52" s="61"/>
      <c r="E52" s="254"/>
      <c r="F52" s="254"/>
      <c r="G52" s="65"/>
      <c r="H52" s="66"/>
      <c r="I52" s="66"/>
      <c r="J52" s="66"/>
      <c r="K52" s="67"/>
      <c r="L52" s="68"/>
      <c r="M52" s="68"/>
      <c r="N52" s="68"/>
    </row>
    <row r="53" spans="1:14" ht="27.75" customHeight="1" x14ac:dyDescent="0.25">
      <c r="I53" s="62"/>
      <c r="J53" s="63"/>
      <c r="L53" s="64"/>
    </row>
    <row r="54" spans="1:14" ht="27.75" customHeight="1" x14ac:dyDescent="0.25">
      <c r="I54" s="62"/>
      <c r="J54" s="63"/>
      <c r="L54" s="64"/>
    </row>
    <row r="55" spans="1:14" ht="41.1" customHeight="1" x14ac:dyDescent="0.25">
      <c r="A55" s="395" t="str">
        <f>Overview!B4&amp; " - Effective from "&amp;Overview!D4&amp;" - "&amp;Overview!E4&amp;" Schedule of Charges for use of the Distribution System by EHV Properties (including LDNOs with EHV Properties/end users) in NGED West Midlands Area (GSP Group _E)"</f>
        <v>Southern Electric Power Distribution plc - Effective from 1 April 2026 - Final Schedule of Charges for use of the Distribution System by EHV Properties (including LDNOs with EHV Properties/end users) in NGED West Midlands Area (GSP Group _E)</v>
      </c>
      <c r="B55" s="396"/>
      <c r="C55" s="396"/>
      <c r="D55" s="396"/>
      <c r="E55" s="396"/>
      <c r="F55" s="396"/>
      <c r="G55" s="396"/>
      <c r="H55" s="396"/>
      <c r="I55" s="396"/>
      <c r="J55" s="396"/>
      <c r="K55" s="396"/>
      <c r="L55" s="396"/>
      <c r="M55" s="396"/>
      <c r="N55" s="397"/>
    </row>
    <row r="56" spans="1:14" ht="27.75" customHeight="1" x14ac:dyDescent="0.25">
      <c r="B56" s="62"/>
      <c r="I56" s="62"/>
      <c r="J56" s="63"/>
      <c r="L56" s="64"/>
    </row>
    <row r="57" spans="1:14" ht="27.75" customHeight="1" x14ac:dyDescent="0.25">
      <c r="A57" s="351" t="s">
        <v>477</v>
      </c>
      <c r="B57" s="351"/>
      <c r="C57" s="351"/>
      <c r="D57" s="351"/>
      <c r="E57" s="351"/>
      <c r="F57" s="351"/>
      <c r="G57" s="351"/>
      <c r="I57" s="62"/>
      <c r="J57" s="63"/>
      <c r="L57" s="64"/>
    </row>
    <row r="58" spans="1:14" ht="27.75" customHeight="1" x14ac:dyDescent="0.25">
      <c r="A58" s="392" t="s">
        <v>44</v>
      </c>
      <c r="B58" s="393"/>
      <c r="C58" s="393"/>
      <c r="D58" s="394" t="s">
        <v>478</v>
      </c>
      <c r="E58" s="394"/>
      <c r="F58" s="394"/>
      <c r="G58" s="394"/>
      <c r="I58" s="62"/>
      <c r="J58" s="63"/>
      <c r="L58" s="64"/>
    </row>
    <row r="59" spans="1:14" ht="47.55" customHeight="1" x14ac:dyDescent="0.25">
      <c r="A59" s="359" t="s">
        <v>54</v>
      </c>
      <c r="B59" s="359"/>
      <c r="C59" s="359"/>
      <c r="D59" s="362" t="s">
        <v>140</v>
      </c>
      <c r="E59" s="363"/>
      <c r="F59" s="363"/>
      <c r="G59" s="364"/>
      <c r="I59" s="62"/>
      <c r="J59" s="63"/>
      <c r="L59" s="64"/>
    </row>
    <row r="60" spans="1:14" ht="27.75" customHeight="1" x14ac:dyDescent="0.25">
      <c r="A60" s="359" t="s">
        <v>59</v>
      </c>
      <c r="B60" s="359"/>
      <c r="C60" s="359"/>
      <c r="D60" s="362" t="s">
        <v>60</v>
      </c>
      <c r="E60" s="363"/>
      <c r="F60" s="363"/>
      <c r="G60" s="364"/>
      <c r="I60" s="62"/>
      <c r="J60" s="63"/>
      <c r="L60" s="64"/>
    </row>
    <row r="61" spans="1:14" ht="27.75" customHeight="1" x14ac:dyDescent="0.25">
      <c r="I61" s="62"/>
      <c r="J61" s="63"/>
      <c r="L61" s="64"/>
    </row>
    <row r="62" spans="1:14" ht="27.75" customHeight="1" x14ac:dyDescent="0.25">
      <c r="I62" s="62"/>
      <c r="J62" s="63"/>
      <c r="L62" s="64"/>
    </row>
    <row r="63" spans="1:14" ht="66" x14ac:dyDescent="0.25">
      <c r="A63" s="58" t="s">
        <v>479</v>
      </c>
      <c r="B63" s="57" t="s">
        <v>480</v>
      </c>
      <c r="C63" s="58" t="s">
        <v>481</v>
      </c>
      <c r="D63" s="57" t="s">
        <v>482</v>
      </c>
      <c r="E63" s="59" t="s">
        <v>483</v>
      </c>
      <c r="F63" s="59" t="s">
        <v>484</v>
      </c>
      <c r="G63" s="60" t="s">
        <v>485</v>
      </c>
      <c r="H63" s="59" t="s">
        <v>486</v>
      </c>
      <c r="I63" s="59" t="s">
        <v>487</v>
      </c>
      <c r="J63" s="125" t="s">
        <v>488</v>
      </c>
      <c r="K63" s="60" t="s">
        <v>489</v>
      </c>
      <c r="L63" s="59" t="s">
        <v>490</v>
      </c>
      <c r="M63" s="59" t="s">
        <v>491</v>
      </c>
      <c r="N63" s="125" t="s">
        <v>492</v>
      </c>
    </row>
    <row r="64" spans="1:14" ht="27.75" customHeight="1" x14ac:dyDescent="0.25">
      <c r="A64" s="96"/>
      <c r="B64" s="61"/>
      <c r="C64" s="96"/>
      <c r="D64" s="61"/>
      <c r="E64" s="254"/>
      <c r="F64" s="254"/>
      <c r="G64" s="65"/>
      <c r="H64" s="66"/>
      <c r="I64" s="66"/>
      <c r="J64" s="66"/>
      <c r="K64" s="67"/>
      <c r="L64" s="68"/>
      <c r="M64" s="68"/>
      <c r="N64" s="68"/>
    </row>
    <row r="65" spans="1:14" ht="27.75" customHeight="1" x14ac:dyDescent="0.25">
      <c r="I65" s="62"/>
      <c r="J65" s="63"/>
      <c r="L65" s="64"/>
    </row>
    <row r="66" spans="1:14" ht="27.75" customHeight="1" x14ac:dyDescent="0.25">
      <c r="I66" s="62"/>
      <c r="J66" s="63"/>
      <c r="L66" s="64"/>
    </row>
    <row r="67" spans="1:14" ht="39.6" customHeight="1" x14ac:dyDescent="0.25">
      <c r="A67" s="395" t="str">
        <f>Overview!B4&amp; " - Effective from "&amp;Overview!D4&amp;" - "&amp;Overview!E4&amp;" Schedule of Charges for use of the Distribution System by EHV Properties (including LDNOs with EHV Properties/end users) in NPG Northeast Area (GSP Group _F)"</f>
        <v>Southern Electric Power Distribution plc - Effective from 1 April 2026 - Final Schedule of Charges for use of the Distribution System by EHV Properties (including LDNOs with EHV Properties/end users) in NPG Northeast Area (GSP Group _F)</v>
      </c>
      <c r="B67" s="396"/>
      <c r="C67" s="396"/>
      <c r="D67" s="396"/>
      <c r="E67" s="396"/>
      <c r="F67" s="396"/>
      <c r="G67" s="396"/>
      <c r="H67" s="396"/>
      <c r="I67" s="396"/>
      <c r="J67" s="396"/>
      <c r="K67" s="396"/>
      <c r="L67" s="396"/>
      <c r="M67" s="396"/>
      <c r="N67" s="397"/>
    </row>
    <row r="68" spans="1:14" ht="27.75" customHeight="1" x14ac:dyDescent="0.25">
      <c r="B68" s="62"/>
      <c r="I68" s="62"/>
      <c r="J68" s="63"/>
      <c r="L68" s="64"/>
    </row>
    <row r="69" spans="1:14" ht="27.75" customHeight="1" x14ac:dyDescent="0.25">
      <c r="A69" s="351" t="s">
        <v>477</v>
      </c>
      <c r="B69" s="351"/>
      <c r="C69" s="351"/>
      <c r="D69" s="351"/>
      <c r="E69" s="351"/>
      <c r="F69" s="351"/>
      <c r="G69" s="351"/>
      <c r="H69" s="63"/>
      <c r="I69" s="62"/>
      <c r="J69" s="63"/>
      <c r="L69" s="64"/>
    </row>
    <row r="70" spans="1:14" ht="27.75" customHeight="1" x14ac:dyDescent="0.25">
      <c r="A70" s="392" t="s">
        <v>44</v>
      </c>
      <c r="B70" s="393"/>
      <c r="C70" s="393"/>
      <c r="D70" s="394" t="s">
        <v>478</v>
      </c>
      <c r="E70" s="394"/>
      <c r="F70" s="394"/>
      <c r="G70" s="394"/>
      <c r="H70" s="63"/>
      <c r="I70" s="62"/>
      <c r="J70" s="63"/>
      <c r="L70" s="64"/>
    </row>
    <row r="71" spans="1:14" ht="43.05" customHeight="1" x14ac:dyDescent="0.25">
      <c r="A71" s="359" t="s">
        <v>54</v>
      </c>
      <c r="B71" s="359"/>
      <c r="C71" s="359"/>
      <c r="D71" s="354" t="s">
        <v>499</v>
      </c>
      <c r="E71" s="354"/>
      <c r="F71" s="354"/>
      <c r="G71" s="354"/>
      <c r="H71" s="63"/>
      <c r="I71" s="62"/>
      <c r="J71" s="63"/>
      <c r="L71" s="64"/>
    </row>
    <row r="72" spans="1:14" ht="22.5" customHeight="1" x14ac:dyDescent="0.25">
      <c r="A72" s="359" t="s">
        <v>59</v>
      </c>
      <c r="B72" s="359"/>
      <c r="C72" s="359"/>
      <c r="D72" s="354" t="s">
        <v>60</v>
      </c>
      <c r="E72" s="354"/>
      <c r="F72" s="354"/>
      <c r="G72" s="354"/>
      <c r="I72" s="62"/>
      <c r="J72" s="63"/>
      <c r="L72" s="64"/>
    </row>
    <row r="73" spans="1:14" ht="21" customHeight="1" x14ac:dyDescent="0.25">
      <c r="I73" s="62"/>
      <c r="J73" s="63"/>
      <c r="L73" s="64"/>
    </row>
    <row r="74" spans="1:14" ht="16.05" customHeight="1" x14ac:dyDescent="0.25">
      <c r="I74" s="62"/>
      <c r="J74" s="63"/>
      <c r="L74" s="64"/>
    </row>
    <row r="75" spans="1:14" ht="67.5" customHeight="1" x14ac:dyDescent="0.25">
      <c r="A75" s="58" t="s">
        <v>479</v>
      </c>
      <c r="B75" s="57" t="s">
        <v>480</v>
      </c>
      <c r="C75" s="58" t="s">
        <v>481</v>
      </c>
      <c r="D75" s="57" t="s">
        <v>482</v>
      </c>
      <c r="E75" s="59" t="s">
        <v>483</v>
      </c>
      <c r="F75" s="59" t="s">
        <v>484</v>
      </c>
      <c r="G75" s="60" t="s">
        <v>485</v>
      </c>
      <c r="H75" s="59" t="s">
        <v>486</v>
      </c>
      <c r="I75" s="59" t="s">
        <v>487</v>
      </c>
      <c r="J75" s="125" t="s">
        <v>488</v>
      </c>
      <c r="K75" s="60" t="s">
        <v>489</v>
      </c>
      <c r="L75" s="59" t="s">
        <v>490</v>
      </c>
      <c r="M75" s="59" t="s">
        <v>491</v>
      </c>
      <c r="N75" s="125" t="s">
        <v>492</v>
      </c>
    </row>
    <row r="76" spans="1:14" ht="27.75" customHeight="1" x14ac:dyDescent="0.25">
      <c r="A76" s="96">
        <v>592</v>
      </c>
      <c r="B76" s="253" t="s">
        <v>500</v>
      </c>
      <c r="C76" s="96"/>
      <c r="D76" s="61"/>
      <c r="E76" s="254"/>
      <c r="F76" s="254">
        <v>3</v>
      </c>
      <c r="G76" s="65">
        <v>0</v>
      </c>
      <c r="H76" s="255">
        <v>83319.06</v>
      </c>
      <c r="I76" s="66">
        <v>1.2</v>
      </c>
      <c r="J76" s="66">
        <v>1.2</v>
      </c>
      <c r="K76" s="67"/>
      <c r="L76" s="68"/>
      <c r="M76" s="68"/>
      <c r="N76" s="68"/>
    </row>
    <row r="77" spans="1:14" ht="27.75" customHeight="1" x14ac:dyDescent="0.25">
      <c r="G77" s="310"/>
      <c r="I77" s="62"/>
      <c r="J77" s="63"/>
      <c r="L77" s="64"/>
    </row>
    <row r="78" spans="1:14" ht="27.75" customHeight="1" x14ac:dyDescent="0.25">
      <c r="I78" s="62"/>
      <c r="J78" s="63"/>
      <c r="L78" s="64"/>
    </row>
    <row r="79" spans="1:14" ht="40.5" customHeight="1" x14ac:dyDescent="0.25">
      <c r="A79" s="395" t="str">
        <f>Overview!B4&amp; " - Effective from "&amp;Overview!D4&amp;" - "&amp;Overview!E4&amp;" Schedule of Charges for use of the Distribution System by EHV Properties (including LDNOs with EHV Properties/end users) in SP Electricity North West Area (GSP Group _G)"</f>
        <v>Southern Electric Power Distribution plc - Effective from 1 April 2026 - Final Schedule of Charges for use of the Distribution System by EHV Properties (including LDNOs with EHV Properties/end users) in SP Electricity North West Area (GSP Group _G)</v>
      </c>
      <c r="B79" s="396"/>
      <c r="C79" s="396"/>
      <c r="D79" s="396"/>
      <c r="E79" s="396"/>
      <c r="F79" s="396"/>
      <c r="G79" s="396"/>
      <c r="H79" s="396"/>
      <c r="I79" s="396"/>
      <c r="J79" s="396"/>
      <c r="K79" s="396"/>
      <c r="L79" s="396"/>
      <c r="M79" s="396"/>
      <c r="N79" s="397"/>
    </row>
    <row r="80" spans="1:14" ht="27.75" customHeight="1" x14ac:dyDescent="0.25">
      <c r="B80" s="62"/>
      <c r="I80" s="62"/>
      <c r="J80" s="63"/>
      <c r="L80" s="64"/>
    </row>
    <row r="81" spans="1:14" ht="27.75" customHeight="1" x14ac:dyDescent="0.25">
      <c r="A81" s="351" t="s">
        <v>477</v>
      </c>
      <c r="B81" s="351"/>
      <c r="C81" s="351"/>
      <c r="D81" s="351"/>
      <c r="E81" s="351"/>
      <c r="F81" s="351"/>
      <c r="G81" s="351"/>
      <c r="I81" s="62"/>
      <c r="J81" s="63"/>
      <c r="L81" s="64"/>
    </row>
    <row r="82" spans="1:14" ht="27.75" customHeight="1" x14ac:dyDescent="0.25">
      <c r="A82" s="392" t="s">
        <v>44</v>
      </c>
      <c r="B82" s="393"/>
      <c r="C82" s="393"/>
      <c r="D82" s="394" t="s">
        <v>478</v>
      </c>
      <c r="E82" s="394"/>
      <c r="F82" s="394"/>
      <c r="G82" s="394"/>
      <c r="I82" s="62"/>
      <c r="J82" s="63"/>
      <c r="L82" s="64"/>
    </row>
    <row r="83" spans="1:14" ht="68.099999999999994" customHeight="1" x14ac:dyDescent="0.25">
      <c r="A83" s="359" t="s">
        <v>54</v>
      </c>
      <c r="B83" s="359"/>
      <c r="C83" s="359"/>
      <c r="D83" s="354" t="s">
        <v>51</v>
      </c>
      <c r="E83" s="354"/>
      <c r="F83" s="354"/>
      <c r="G83" s="354"/>
      <c r="I83" s="62"/>
      <c r="J83" s="63"/>
      <c r="L83" s="64"/>
    </row>
    <row r="84" spans="1:14" ht="27.75" customHeight="1" x14ac:dyDescent="0.25">
      <c r="A84" s="359" t="s">
        <v>59</v>
      </c>
      <c r="B84" s="359"/>
      <c r="C84" s="359"/>
      <c r="D84" s="362" t="s">
        <v>60</v>
      </c>
      <c r="E84" s="363"/>
      <c r="F84" s="363"/>
      <c r="G84" s="364"/>
      <c r="I84" s="62"/>
      <c r="J84" s="63"/>
      <c r="L84" s="64"/>
    </row>
    <row r="85" spans="1:14" ht="19.5" customHeight="1" x14ac:dyDescent="0.25">
      <c r="I85" s="62"/>
      <c r="J85" s="63"/>
      <c r="L85" s="64"/>
    </row>
    <row r="86" spans="1:14" ht="19.5" customHeight="1" x14ac:dyDescent="0.25">
      <c r="I86" s="62"/>
      <c r="J86" s="63"/>
      <c r="L86" s="64"/>
    </row>
    <row r="87" spans="1:14" ht="76.05" customHeight="1" x14ac:dyDescent="0.25">
      <c r="A87" s="58" t="s">
        <v>479</v>
      </c>
      <c r="B87" s="57" t="s">
        <v>480</v>
      </c>
      <c r="C87" s="58" t="s">
        <v>481</v>
      </c>
      <c r="D87" s="57" t="s">
        <v>482</v>
      </c>
      <c r="E87" s="59" t="s">
        <v>483</v>
      </c>
      <c r="F87" s="59" t="s">
        <v>484</v>
      </c>
      <c r="G87" s="60" t="s">
        <v>485</v>
      </c>
      <c r="H87" s="59" t="s">
        <v>486</v>
      </c>
      <c r="I87" s="59" t="s">
        <v>487</v>
      </c>
      <c r="J87" s="125" t="s">
        <v>488</v>
      </c>
      <c r="K87" s="60" t="s">
        <v>489</v>
      </c>
      <c r="L87" s="59" t="s">
        <v>490</v>
      </c>
      <c r="M87" s="59" t="s">
        <v>491</v>
      </c>
      <c r="N87" s="125" t="s">
        <v>492</v>
      </c>
    </row>
    <row r="88" spans="1:14" ht="27.75" customHeight="1" x14ac:dyDescent="0.25">
      <c r="A88" s="96"/>
      <c r="B88" s="61"/>
      <c r="C88" s="96"/>
      <c r="D88" s="61"/>
      <c r="E88" s="254"/>
      <c r="F88" s="254"/>
      <c r="G88" s="65"/>
      <c r="H88" s="66"/>
      <c r="I88" s="66"/>
      <c r="J88" s="66"/>
      <c r="K88" s="67"/>
      <c r="L88" s="68"/>
      <c r="M88" s="68"/>
      <c r="N88" s="68"/>
    </row>
    <row r="89" spans="1:14" ht="27.75" customHeight="1" x14ac:dyDescent="0.25">
      <c r="I89" s="62"/>
      <c r="J89" s="63"/>
      <c r="L89" s="64"/>
    </row>
    <row r="90" spans="1:14" ht="27.75" customHeight="1" x14ac:dyDescent="0.25">
      <c r="I90" s="62"/>
      <c r="J90" s="63"/>
      <c r="L90" s="64"/>
    </row>
    <row r="91" spans="1:14" ht="65.099999999999994" customHeight="1" x14ac:dyDescent="0.25">
      <c r="A91" s="395" t="str">
        <f>Overview!B4&amp; " - Effective from "&amp;Overview!D4&amp;" - "&amp;Overview!E4&amp;" Schedule of Charges for use of the Distribution System by EHV Properties (including LDNOs with EHV Properties/end users) in UKPN SPN Area (GSP Group _J)"</f>
        <v>Southern Electric Power Distribution plc - Effective from 1 April 2026 - Final Schedule of Charges for use of the Distribution System by EHV Properties (including LDNOs with EHV Properties/end users) in UKPN SPN Area (GSP Group _J)</v>
      </c>
      <c r="B91" s="396"/>
      <c r="C91" s="396"/>
      <c r="D91" s="396"/>
      <c r="E91" s="396"/>
      <c r="F91" s="396"/>
      <c r="G91" s="396"/>
      <c r="H91" s="396"/>
      <c r="I91" s="396"/>
      <c r="J91" s="396"/>
      <c r="K91" s="396"/>
      <c r="L91" s="396"/>
      <c r="M91" s="396"/>
      <c r="N91" s="397"/>
    </row>
    <row r="92" spans="1:14" ht="27.75" customHeight="1" x14ac:dyDescent="0.25">
      <c r="B92" s="62"/>
      <c r="I92" s="62"/>
      <c r="J92" s="63"/>
      <c r="L92" s="64"/>
    </row>
    <row r="93" spans="1:14" ht="27.75" customHeight="1" x14ac:dyDescent="0.25">
      <c r="A93" s="351" t="s">
        <v>477</v>
      </c>
      <c r="B93" s="351"/>
      <c r="C93" s="351"/>
      <c r="D93" s="351"/>
      <c r="E93" s="351"/>
      <c r="F93" s="351"/>
      <c r="G93" s="351"/>
      <c r="I93" s="62"/>
      <c r="J93" s="63"/>
      <c r="L93" s="64"/>
    </row>
    <row r="94" spans="1:14" ht="27.75" customHeight="1" x14ac:dyDescent="0.25">
      <c r="A94" s="392" t="s">
        <v>44</v>
      </c>
      <c r="B94" s="393"/>
      <c r="C94" s="393"/>
      <c r="D94" s="394" t="s">
        <v>478</v>
      </c>
      <c r="E94" s="394"/>
      <c r="F94" s="394"/>
      <c r="G94" s="394"/>
      <c r="I94" s="62"/>
      <c r="J94" s="63"/>
      <c r="L94" s="64"/>
    </row>
    <row r="95" spans="1:14" ht="49.05" customHeight="1" x14ac:dyDescent="0.25">
      <c r="A95" s="359" t="s">
        <v>54</v>
      </c>
      <c r="B95" s="359"/>
      <c r="C95" s="359"/>
      <c r="D95" s="362" t="s">
        <v>51</v>
      </c>
      <c r="E95" s="363"/>
      <c r="F95" s="363"/>
      <c r="G95" s="364"/>
      <c r="I95" s="62"/>
      <c r="J95" s="63"/>
      <c r="L95" s="64"/>
    </row>
    <row r="96" spans="1:14" ht="27.75" customHeight="1" x14ac:dyDescent="0.25">
      <c r="A96" s="359" t="s">
        <v>59</v>
      </c>
      <c r="B96" s="359"/>
      <c r="C96" s="359"/>
      <c r="D96" s="362" t="s">
        <v>497</v>
      </c>
      <c r="E96" s="363"/>
      <c r="F96" s="363"/>
      <c r="G96" s="364"/>
      <c r="I96" s="62"/>
      <c r="J96" s="63"/>
      <c r="L96" s="64"/>
    </row>
    <row r="97" spans="1:14" ht="19.5" customHeight="1" x14ac:dyDescent="0.25">
      <c r="I97" s="62"/>
      <c r="J97" s="63"/>
      <c r="L97" s="64"/>
    </row>
    <row r="98" spans="1:14" ht="18" customHeight="1" x14ac:dyDescent="0.25">
      <c r="I98" s="62"/>
      <c r="J98" s="63"/>
      <c r="L98" s="64"/>
    </row>
    <row r="99" spans="1:14" ht="77.099999999999994" customHeight="1" x14ac:dyDescent="0.25">
      <c r="A99" s="58" t="s">
        <v>479</v>
      </c>
      <c r="B99" s="57" t="s">
        <v>480</v>
      </c>
      <c r="C99" s="58" t="s">
        <v>481</v>
      </c>
      <c r="D99" s="57" t="s">
        <v>482</v>
      </c>
      <c r="E99" s="59" t="s">
        <v>483</v>
      </c>
      <c r="F99" s="59" t="s">
        <v>484</v>
      </c>
      <c r="G99" s="60" t="s">
        <v>485</v>
      </c>
      <c r="H99" s="59" t="s">
        <v>486</v>
      </c>
      <c r="I99" s="59" t="s">
        <v>487</v>
      </c>
      <c r="J99" s="125" t="s">
        <v>488</v>
      </c>
      <c r="K99" s="60" t="s">
        <v>489</v>
      </c>
      <c r="L99" s="59" t="s">
        <v>490</v>
      </c>
      <c r="M99" s="59" t="s">
        <v>491</v>
      </c>
      <c r="N99" s="125" t="s">
        <v>492</v>
      </c>
    </row>
    <row r="100" spans="1:14" ht="27.75" customHeight="1" x14ac:dyDescent="0.25">
      <c r="A100" s="96">
        <v>773</v>
      </c>
      <c r="B100" s="253" t="s">
        <v>501</v>
      </c>
      <c r="C100" s="96"/>
      <c r="D100" s="61"/>
      <c r="E100" s="254"/>
      <c r="F100" s="254">
        <v>3</v>
      </c>
      <c r="G100" s="65">
        <v>6.0000000000000001E-3</v>
      </c>
      <c r="H100" s="255">
        <v>136300.01</v>
      </c>
      <c r="I100" s="66">
        <v>0.99</v>
      </c>
      <c r="J100" s="66">
        <v>0.99</v>
      </c>
      <c r="K100" s="67"/>
      <c r="L100" s="68"/>
      <c r="M100" s="68"/>
      <c r="N100" s="68"/>
    </row>
    <row r="101" spans="1:14" ht="27.75" customHeight="1" x14ac:dyDescent="0.25">
      <c r="G101" s="310"/>
      <c r="I101" s="62"/>
      <c r="J101" s="63"/>
      <c r="L101" s="64"/>
    </row>
    <row r="102" spans="1:14" ht="27.75" customHeight="1" x14ac:dyDescent="0.25">
      <c r="I102" s="62"/>
      <c r="J102" s="63"/>
      <c r="L102" s="64"/>
    </row>
    <row r="103" spans="1:14" ht="54" customHeight="1" x14ac:dyDescent="0.25">
      <c r="A103" s="395" t="str">
        <f>Overview!B4&amp; " - Effective from "&amp;Overview!D4&amp;" - "&amp;Overview!E4&amp;" Schedule of Charges for use of the Distribution System by EHV Properties (including LDNOs with EHV Properties/end users) in NGED South Wales Area (GSP Group _K)"</f>
        <v>Southern Electric Power Distribution plc - Effective from 1 April 2026 - Final Schedule of Charges for use of the Distribution System by EHV Properties (including LDNOs with EHV Properties/end users) in NGED South Wales Area (GSP Group _K)</v>
      </c>
      <c r="B103" s="396"/>
      <c r="C103" s="396"/>
      <c r="D103" s="396"/>
      <c r="E103" s="396"/>
      <c r="F103" s="396"/>
      <c r="G103" s="396"/>
      <c r="H103" s="396"/>
      <c r="I103" s="396"/>
      <c r="J103" s="396"/>
      <c r="K103" s="396"/>
      <c r="L103" s="396"/>
      <c r="M103" s="396"/>
      <c r="N103" s="397"/>
    </row>
    <row r="104" spans="1:14" ht="27.75" customHeight="1" x14ac:dyDescent="0.25">
      <c r="B104" s="62"/>
      <c r="I104" s="62"/>
      <c r="J104" s="63"/>
      <c r="L104" s="64"/>
    </row>
    <row r="105" spans="1:14" ht="27.75" customHeight="1" x14ac:dyDescent="0.25">
      <c r="A105" s="351" t="s">
        <v>477</v>
      </c>
      <c r="B105" s="351"/>
      <c r="C105" s="351"/>
      <c r="D105" s="351"/>
      <c r="E105" s="351"/>
      <c r="F105" s="351"/>
      <c r="G105" s="351"/>
      <c r="I105" s="62"/>
      <c r="J105" s="63"/>
      <c r="L105" s="64"/>
    </row>
    <row r="106" spans="1:14" ht="27.75" customHeight="1" x14ac:dyDescent="0.25">
      <c r="A106" s="392" t="s">
        <v>44</v>
      </c>
      <c r="B106" s="393"/>
      <c r="C106" s="393"/>
      <c r="D106" s="394" t="s">
        <v>478</v>
      </c>
      <c r="E106" s="394"/>
      <c r="F106" s="394"/>
      <c r="G106" s="394"/>
      <c r="I106" s="62"/>
      <c r="J106" s="63"/>
      <c r="L106" s="64"/>
    </row>
    <row r="107" spans="1:14" ht="64.349999999999994" customHeight="1" x14ac:dyDescent="0.25">
      <c r="A107" s="383" t="s">
        <v>502</v>
      </c>
      <c r="B107" s="398"/>
      <c r="C107" s="384"/>
      <c r="D107" s="399" t="s">
        <v>503</v>
      </c>
      <c r="E107" s="400"/>
      <c r="F107" s="400"/>
      <c r="G107" s="401"/>
      <c r="I107" s="62"/>
      <c r="J107" s="63"/>
      <c r="L107" s="64"/>
    </row>
    <row r="108" spans="1:14" ht="27.75" customHeight="1" x14ac:dyDescent="0.25">
      <c r="A108" s="359" t="s">
        <v>59</v>
      </c>
      <c r="B108" s="359"/>
      <c r="C108" s="359"/>
      <c r="D108" s="362" t="s">
        <v>60</v>
      </c>
      <c r="E108" s="363"/>
      <c r="F108" s="363"/>
      <c r="G108" s="364"/>
      <c r="I108" s="62"/>
      <c r="J108" s="63"/>
      <c r="L108" s="64"/>
    </row>
    <row r="109" spans="1:14" ht="19.5" customHeight="1" x14ac:dyDescent="0.25">
      <c r="I109" s="62"/>
      <c r="J109" s="63"/>
      <c r="L109" s="64"/>
    </row>
    <row r="110" spans="1:14" ht="21" customHeight="1" x14ac:dyDescent="0.25">
      <c r="I110" s="62"/>
      <c r="J110" s="63"/>
      <c r="L110" s="64"/>
    </row>
    <row r="111" spans="1:14" ht="76.5" customHeight="1" x14ac:dyDescent="0.25">
      <c r="A111" s="58" t="s">
        <v>479</v>
      </c>
      <c r="B111" s="57" t="s">
        <v>480</v>
      </c>
      <c r="C111" s="58" t="s">
        <v>481</v>
      </c>
      <c r="D111" s="57" t="s">
        <v>482</v>
      </c>
      <c r="E111" s="59" t="s">
        <v>483</v>
      </c>
      <c r="F111" s="59" t="s">
        <v>484</v>
      </c>
      <c r="G111" s="60" t="s">
        <v>485</v>
      </c>
      <c r="H111" s="59" t="s">
        <v>486</v>
      </c>
      <c r="I111" s="59" t="s">
        <v>487</v>
      </c>
      <c r="J111" s="125" t="s">
        <v>488</v>
      </c>
      <c r="K111" s="60" t="s">
        <v>489</v>
      </c>
      <c r="L111" s="59" t="s">
        <v>490</v>
      </c>
      <c r="M111" s="59" t="s">
        <v>491</v>
      </c>
      <c r="N111" s="125" t="s">
        <v>492</v>
      </c>
    </row>
    <row r="112" spans="1:14" ht="27.75" customHeight="1" x14ac:dyDescent="0.25">
      <c r="A112" s="96"/>
      <c r="B112" s="61"/>
      <c r="C112" s="96"/>
      <c r="D112" s="61"/>
      <c r="E112" s="254"/>
      <c r="F112" s="254"/>
      <c r="G112" s="65"/>
      <c r="H112" s="66"/>
      <c r="I112" s="66"/>
      <c r="J112" s="66"/>
      <c r="K112" s="67"/>
      <c r="L112" s="68"/>
      <c r="M112" s="68"/>
      <c r="N112" s="68"/>
    </row>
    <row r="113" spans="1:14" ht="27.75" customHeight="1" x14ac:dyDescent="0.25">
      <c r="I113" s="62"/>
      <c r="J113" s="63"/>
      <c r="L113" s="64"/>
    </row>
    <row r="114" spans="1:14" ht="27.75" customHeight="1" x14ac:dyDescent="0.25">
      <c r="I114" s="62"/>
      <c r="J114" s="63"/>
      <c r="L114" s="64"/>
    </row>
    <row r="115" spans="1:14" ht="67.05" customHeight="1" x14ac:dyDescent="0.25">
      <c r="A115" s="395" t="str">
        <f>Overview!B4&amp; " - Effective from "&amp;Overview!D4&amp;" - "&amp;Overview!E4&amp;" Schedule of Charges for use of the Distribution System by EHV Properties (including LDNOs with EHV Properties/end users) in NGED South West (GSP Group _L)"</f>
        <v>Southern Electric Power Distribution plc - Effective from 1 April 2026 - Final Schedule of Charges for use of the Distribution System by EHV Properties (including LDNOs with EHV Properties/end users) in NGED South West (GSP Group _L)</v>
      </c>
      <c r="B115" s="396"/>
      <c r="C115" s="396"/>
      <c r="D115" s="396"/>
      <c r="E115" s="396"/>
      <c r="F115" s="396"/>
      <c r="G115" s="396"/>
      <c r="H115" s="396"/>
      <c r="I115" s="396"/>
      <c r="J115" s="396"/>
      <c r="K115" s="396"/>
      <c r="L115" s="396"/>
      <c r="M115" s="396"/>
      <c r="N115" s="397"/>
    </row>
    <row r="116" spans="1:14" ht="27.75" customHeight="1" x14ac:dyDescent="0.25">
      <c r="B116" s="62"/>
      <c r="I116" s="62"/>
      <c r="J116" s="63"/>
      <c r="L116" s="64"/>
    </row>
    <row r="117" spans="1:14" ht="27.75" customHeight="1" x14ac:dyDescent="0.25">
      <c r="A117" s="351" t="s">
        <v>477</v>
      </c>
      <c r="B117" s="351"/>
      <c r="C117" s="351"/>
      <c r="D117" s="351"/>
      <c r="E117" s="351"/>
      <c r="F117" s="351"/>
      <c r="G117" s="351"/>
      <c r="I117" s="62"/>
      <c r="J117" s="63"/>
      <c r="L117" s="64"/>
    </row>
    <row r="118" spans="1:14" ht="27.75" customHeight="1" x14ac:dyDescent="0.25">
      <c r="A118" s="392" t="s">
        <v>44</v>
      </c>
      <c r="B118" s="393"/>
      <c r="C118" s="393"/>
      <c r="D118" s="394" t="s">
        <v>478</v>
      </c>
      <c r="E118" s="394"/>
      <c r="F118" s="394"/>
      <c r="G118" s="394"/>
      <c r="I118" s="62"/>
      <c r="J118" s="63"/>
      <c r="L118" s="64"/>
    </row>
    <row r="119" spans="1:14" ht="51.6" customHeight="1" x14ac:dyDescent="0.25">
      <c r="A119" s="359" t="s">
        <v>504</v>
      </c>
      <c r="B119" s="359"/>
      <c r="C119" s="359"/>
      <c r="D119" s="362" t="s">
        <v>505</v>
      </c>
      <c r="E119" s="363"/>
      <c r="F119" s="363"/>
      <c r="G119" s="364"/>
      <c r="I119" s="62"/>
      <c r="J119" s="63"/>
      <c r="L119" s="64"/>
    </row>
    <row r="120" spans="1:14" ht="27.75" customHeight="1" x14ac:dyDescent="0.25">
      <c r="A120" s="359" t="s">
        <v>59</v>
      </c>
      <c r="B120" s="359"/>
      <c r="C120" s="359"/>
      <c r="D120" s="362" t="s">
        <v>60</v>
      </c>
      <c r="E120" s="363"/>
      <c r="F120" s="363"/>
      <c r="G120" s="364"/>
      <c r="I120" s="62"/>
      <c r="J120" s="63"/>
      <c r="L120" s="64"/>
    </row>
    <row r="121" spans="1:14" ht="17.100000000000001" customHeight="1" x14ac:dyDescent="0.25">
      <c r="I121" s="62"/>
      <c r="J121" s="63"/>
      <c r="L121" s="64"/>
    </row>
    <row r="122" spans="1:14" ht="16.05" customHeight="1" x14ac:dyDescent="0.25">
      <c r="I122" s="62"/>
      <c r="J122" s="63"/>
      <c r="L122" s="64"/>
    </row>
    <row r="123" spans="1:14" ht="67.5" customHeight="1" x14ac:dyDescent="0.25">
      <c r="A123" s="58" t="s">
        <v>479</v>
      </c>
      <c r="B123" s="57" t="s">
        <v>480</v>
      </c>
      <c r="C123" s="58" t="s">
        <v>481</v>
      </c>
      <c r="D123" s="57" t="s">
        <v>482</v>
      </c>
      <c r="E123" s="59" t="s">
        <v>483</v>
      </c>
      <c r="F123" s="59" t="s">
        <v>484</v>
      </c>
      <c r="G123" s="60" t="s">
        <v>485</v>
      </c>
      <c r="H123" s="59" t="s">
        <v>486</v>
      </c>
      <c r="I123" s="59" t="s">
        <v>487</v>
      </c>
      <c r="J123" s="125" t="s">
        <v>488</v>
      </c>
      <c r="K123" s="60" t="s">
        <v>489</v>
      </c>
      <c r="L123" s="59" t="s">
        <v>490</v>
      </c>
      <c r="M123" s="59" t="s">
        <v>491</v>
      </c>
      <c r="N123" s="125" t="s">
        <v>492</v>
      </c>
    </row>
    <row r="124" spans="1:14" ht="27.75" customHeight="1" x14ac:dyDescent="0.25">
      <c r="A124" s="96"/>
      <c r="B124" s="61"/>
      <c r="C124" s="96"/>
      <c r="D124" s="61"/>
      <c r="E124" s="254"/>
      <c r="F124" s="254"/>
      <c r="G124" s="65"/>
      <c r="H124" s="66"/>
      <c r="I124" s="66"/>
      <c r="J124" s="66"/>
      <c r="K124" s="67"/>
      <c r="L124" s="68"/>
      <c r="M124" s="68"/>
      <c r="N124" s="68"/>
    </row>
    <row r="125" spans="1:14" ht="22.05" customHeight="1" x14ac:dyDescent="0.25">
      <c r="I125" s="62"/>
      <c r="J125" s="63"/>
      <c r="L125" s="64"/>
    </row>
    <row r="126" spans="1:14" ht="18" customHeight="1" x14ac:dyDescent="0.25">
      <c r="I126" s="62"/>
      <c r="J126" s="63"/>
      <c r="L126" s="64"/>
    </row>
    <row r="127" spans="1:14" ht="58.05" customHeight="1" x14ac:dyDescent="0.25">
      <c r="A127" s="395" t="str">
        <f>Overview!B4&amp; " - Effective from "&amp;Overview!D4&amp;" - "&amp;Overview!E4&amp;" Schedule of Charges for use of the Distribution System by EHV Properties (including LDNOs with EHV Properties/end users) in NPG Yorkshire Area (GSP Group _M)"</f>
        <v>Southern Electric Power Distribution plc - Effective from 1 April 2026 - Final Schedule of Charges for use of the Distribution System by EHV Properties (including LDNOs with EHV Properties/end users) in NPG Yorkshire Area (GSP Group _M)</v>
      </c>
      <c r="B127" s="396"/>
      <c r="C127" s="396"/>
      <c r="D127" s="396"/>
      <c r="E127" s="396"/>
      <c r="F127" s="396"/>
      <c r="G127" s="396"/>
      <c r="H127" s="396"/>
      <c r="I127" s="396"/>
      <c r="J127" s="396"/>
      <c r="K127" s="396"/>
      <c r="L127" s="396"/>
      <c r="M127" s="396"/>
      <c r="N127" s="397"/>
    </row>
    <row r="128" spans="1:14" ht="27.75" customHeight="1" x14ac:dyDescent="0.25">
      <c r="B128" s="62"/>
      <c r="I128" s="62"/>
      <c r="J128" s="63"/>
      <c r="L128" s="64"/>
    </row>
    <row r="129" spans="1:14" ht="27.75" customHeight="1" x14ac:dyDescent="0.25">
      <c r="A129" s="351" t="s">
        <v>477</v>
      </c>
      <c r="B129" s="351"/>
      <c r="C129" s="351"/>
      <c r="D129" s="351"/>
      <c r="E129" s="351"/>
      <c r="F129" s="351"/>
      <c r="G129" s="351"/>
      <c r="I129" s="62"/>
      <c r="J129" s="63"/>
      <c r="L129" s="64"/>
    </row>
    <row r="130" spans="1:14" ht="27.75" customHeight="1" x14ac:dyDescent="0.25">
      <c r="A130" s="392" t="s">
        <v>44</v>
      </c>
      <c r="B130" s="393"/>
      <c r="C130" s="393"/>
      <c r="D130" s="394" t="s">
        <v>478</v>
      </c>
      <c r="E130" s="394"/>
      <c r="F130" s="394"/>
      <c r="G130" s="394"/>
      <c r="I130" s="62"/>
      <c r="J130" s="63"/>
      <c r="L130" s="64"/>
    </row>
    <row r="131" spans="1:14" ht="43.05" customHeight="1" x14ac:dyDescent="0.25">
      <c r="A131" s="359" t="s">
        <v>54</v>
      </c>
      <c r="B131" s="359"/>
      <c r="C131" s="359"/>
      <c r="D131" s="362" t="s">
        <v>499</v>
      </c>
      <c r="E131" s="363"/>
      <c r="F131" s="363"/>
      <c r="G131" s="364"/>
      <c r="I131" s="62"/>
      <c r="J131" s="63"/>
      <c r="L131" s="64"/>
    </row>
    <row r="132" spans="1:14" ht="27.75" customHeight="1" x14ac:dyDescent="0.25">
      <c r="A132" s="359" t="s">
        <v>59</v>
      </c>
      <c r="B132" s="359"/>
      <c r="C132" s="359"/>
      <c r="D132" s="362" t="s">
        <v>60</v>
      </c>
      <c r="E132" s="363"/>
      <c r="F132" s="363"/>
      <c r="G132" s="364"/>
      <c r="I132" s="62"/>
      <c r="J132" s="63"/>
      <c r="L132" s="64"/>
    </row>
    <row r="133" spans="1:14" ht="17.100000000000001" customHeight="1" x14ac:dyDescent="0.25">
      <c r="I133" s="62"/>
      <c r="J133" s="63"/>
      <c r="L133" s="64"/>
    </row>
    <row r="134" spans="1:14" ht="19.5" customHeight="1" x14ac:dyDescent="0.25">
      <c r="I134" s="62"/>
      <c r="J134" s="63"/>
      <c r="L134" s="64"/>
    </row>
    <row r="135" spans="1:14" ht="66" x14ac:dyDescent="0.25">
      <c r="A135" s="58" t="s">
        <v>479</v>
      </c>
      <c r="B135" s="57" t="s">
        <v>480</v>
      </c>
      <c r="C135" s="58" t="s">
        <v>481</v>
      </c>
      <c r="D135" s="57" t="s">
        <v>482</v>
      </c>
      <c r="E135" s="59" t="s">
        <v>483</v>
      </c>
      <c r="F135" s="59" t="s">
        <v>484</v>
      </c>
      <c r="G135" s="60" t="s">
        <v>485</v>
      </c>
      <c r="H135" s="59" t="s">
        <v>486</v>
      </c>
      <c r="I135" s="59" t="s">
        <v>487</v>
      </c>
      <c r="J135" s="125" t="s">
        <v>488</v>
      </c>
      <c r="K135" s="60" t="s">
        <v>489</v>
      </c>
      <c r="L135" s="59" t="s">
        <v>490</v>
      </c>
      <c r="M135" s="59" t="s">
        <v>491</v>
      </c>
      <c r="N135" s="125" t="s">
        <v>492</v>
      </c>
    </row>
    <row r="136" spans="1:14" ht="27.75" customHeight="1" x14ac:dyDescent="0.25">
      <c r="A136" s="96"/>
      <c r="B136" s="61"/>
      <c r="C136" s="96"/>
      <c r="D136" s="61"/>
      <c r="E136" s="254"/>
      <c r="F136" s="254"/>
      <c r="G136" s="65"/>
      <c r="H136" s="66"/>
      <c r="I136" s="66"/>
      <c r="J136" s="66"/>
      <c r="K136" s="67"/>
      <c r="L136" s="68"/>
      <c r="M136" s="68"/>
      <c r="N136" s="68"/>
    </row>
    <row r="137" spans="1:14" ht="27.75" customHeight="1" x14ac:dyDescent="0.25">
      <c r="I137" s="62"/>
      <c r="J137" s="63"/>
      <c r="L137" s="64"/>
    </row>
    <row r="138" spans="1:14" ht="27.75" customHeight="1" x14ac:dyDescent="0.25">
      <c r="A138" s="390" t="s">
        <v>506</v>
      </c>
      <c r="B138" s="391"/>
      <c r="C138" s="391"/>
      <c r="D138" s="391"/>
      <c r="E138" s="391"/>
      <c r="F138" s="391"/>
      <c r="G138" s="391"/>
      <c r="H138" s="391"/>
      <c r="I138" s="391"/>
      <c r="J138" s="391"/>
      <c r="K138" s="391"/>
      <c r="L138" s="391"/>
      <c r="M138" s="391"/>
      <c r="N138" s="391"/>
    </row>
  </sheetData>
  <mergeCells count="95">
    <mergeCell ref="A4:F4"/>
    <mergeCell ref="D5:F5"/>
    <mergeCell ref="C1:D1"/>
    <mergeCell ref="F1:P1"/>
    <mergeCell ref="A2:N2"/>
    <mergeCell ref="D6:F6"/>
    <mergeCell ref="D7:F7"/>
    <mergeCell ref="A5:C5"/>
    <mergeCell ref="A6:C6"/>
    <mergeCell ref="A7:C7"/>
    <mergeCell ref="A17:N17"/>
    <mergeCell ref="A19:G19"/>
    <mergeCell ref="A20:C20"/>
    <mergeCell ref="D20:G20"/>
    <mergeCell ref="A21:C21"/>
    <mergeCell ref="D21:G21"/>
    <mergeCell ref="A22:C22"/>
    <mergeCell ref="D22:G22"/>
    <mergeCell ref="A29:N29"/>
    <mergeCell ref="A31:G31"/>
    <mergeCell ref="A32:C32"/>
    <mergeCell ref="D32:G32"/>
    <mergeCell ref="A33:C33"/>
    <mergeCell ref="D33:G33"/>
    <mergeCell ref="A34:C34"/>
    <mergeCell ref="D34:G34"/>
    <mergeCell ref="A35:C35"/>
    <mergeCell ref="D35:G35"/>
    <mergeCell ref="A42:N42"/>
    <mergeCell ref="A44:G44"/>
    <mergeCell ref="A45:C45"/>
    <mergeCell ref="D45:G45"/>
    <mergeCell ref="A46:C46"/>
    <mergeCell ref="D46:G46"/>
    <mergeCell ref="A47:C47"/>
    <mergeCell ref="D47:G47"/>
    <mergeCell ref="A48:C48"/>
    <mergeCell ref="D48:G48"/>
    <mergeCell ref="A55:N55"/>
    <mergeCell ref="A57:G57"/>
    <mergeCell ref="A58:C58"/>
    <mergeCell ref="D58:G58"/>
    <mergeCell ref="A59:C59"/>
    <mergeCell ref="D59:G59"/>
    <mergeCell ref="A60:C60"/>
    <mergeCell ref="D60:G60"/>
    <mergeCell ref="A67:N67"/>
    <mergeCell ref="A69:G69"/>
    <mergeCell ref="A70:C70"/>
    <mergeCell ref="D70:G70"/>
    <mergeCell ref="A71:C71"/>
    <mergeCell ref="D71:G71"/>
    <mergeCell ref="A72:C72"/>
    <mergeCell ref="D72:G72"/>
    <mergeCell ref="A79:N79"/>
    <mergeCell ref="A81:G81"/>
    <mergeCell ref="A82:C82"/>
    <mergeCell ref="D82:G82"/>
    <mergeCell ref="A83:C83"/>
    <mergeCell ref="D83:G83"/>
    <mergeCell ref="A84:C84"/>
    <mergeCell ref="D84:G84"/>
    <mergeCell ref="A91:N91"/>
    <mergeCell ref="A93:G93"/>
    <mergeCell ref="A94:C94"/>
    <mergeCell ref="D94:G94"/>
    <mergeCell ref="A95:C95"/>
    <mergeCell ref="D95:G95"/>
    <mergeCell ref="A96:C96"/>
    <mergeCell ref="D96:G96"/>
    <mergeCell ref="A103:N103"/>
    <mergeCell ref="A105:G105"/>
    <mergeCell ref="A106:C106"/>
    <mergeCell ref="D106:G106"/>
    <mergeCell ref="A107:C107"/>
    <mergeCell ref="D107:G107"/>
    <mergeCell ref="A108:C108"/>
    <mergeCell ref="D108:G108"/>
    <mergeCell ref="A115:N115"/>
    <mergeCell ref="A117:G117"/>
    <mergeCell ref="A118:C118"/>
    <mergeCell ref="D118:G118"/>
    <mergeCell ref="A119:C119"/>
    <mergeCell ref="D119:G119"/>
    <mergeCell ref="A120:C120"/>
    <mergeCell ref="D120:G120"/>
    <mergeCell ref="A127:N127"/>
    <mergeCell ref="A132:C132"/>
    <mergeCell ref="D132:G132"/>
    <mergeCell ref="A138:N138"/>
    <mergeCell ref="A129:G129"/>
    <mergeCell ref="A130:C130"/>
    <mergeCell ref="D130:G130"/>
    <mergeCell ref="A131:C131"/>
    <mergeCell ref="D131:G131"/>
  </mergeCells>
  <hyperlinks>
    <hyperlink ref="A1" location="Overview!A1" display="Back to Overview" xr:uid="{00000000-0004-0000-0200-000000000000}"/>
  </hyperlinks>
  <pageMargins left="0.39370078740157483" right="0.35433070866141736" top="0.86614173228346458" bottom="0.55118110236220474" header="0.27559055118110237" footer="0.27559055118110237"/>
  <pageSetup paperSize="9" scale="57" fitToHeight="0" orientation="landscape" r:id="rId1"/>
  <headerFooter differentFirst="1" scaleWithDoc="0">
    <oddHeader>&amp;C&amp;G</oddHeader>
    <oddFooter>&amp;L&amp;8Note: The list of MPANs / MSIDs provided may be incomplete; the DNO reserves the right to apply the listed charges to any other MPANs / MSIDs associated with the site.&amp;R&amp;8&amp;P of &amp;N</oddFooter>
    <firstHeader>&amp;L
Annex 2 -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site.&amp;R&amp;8&amp;P of &amp;N</first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21"/>
  <sheetViews>
    <sheetView showGridLines="0" zoomScale="80" zoomScaleNormal="80" zoomScaleSheetLayoutView="100" workbookViewId="0">
      <selection activeCell="K2" sqref="K2"/>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54" t="s">
        <v>40</v>
      </c>
      <c r="B1" s="3"/>
      <c r="D1" s="3"/>
      <c r="E1" s="3"/>
      <c r="F1" s="3"/>
      <c r="G1" s="10"/>
      <c r="H1" s="4"/>
      <c r="I1" s="4"/>
    </row>
    <row r="2" spans="1:12" s="2" customFormat="1" ht="27" customHeight="1" x14ac:dyDescent="0.25">
      <c r="A2" s="351" t="str">
        <f>Overview!B4&amp; " - Effective from "&amp;Overview!D4&amp;" - "&amp;Overview!E4&amp;" LV and HV tariffs in E &amp; W"</f>
        <v>Southern Electric Power Distribution plc - Effective from 1 April 2026 - Final LV and HV tariffs in E &amp; W</v>
      </c>
      <c r="B2" s="351"/>
      <c r="C2" s="351"/>
      <c r="D2" s="351"/>
      <c r="E2" s="351"/>
      <c r="F2" s="351"/>
      <c r="G2" s="351"/>
      <c r="H2" s="351"/>
      <c r="I2" s="351"/>
      <c r="J2" s="351"/>
      <c r="K2" s="4"/>
      <c r="L2" s="4"/>
    </row>
    <row r="3" spans="1:12" s="2" customFormat="1" ht="27" customHeight="1" x14ac:dyDescent="0.25">
      <c r="A3" s="407" t="s">
        <v>507</v>
      </c>
      <c r="B3" s="407"/>
      <c r="C3" s="407"/>
      <c r="D3" s="407"/>
      <c r="E3" s="407"/>
      <c r="F3" s="407"/>
      <c r="G3" s="407"/>
      <c r="H3" s="407"/>
      <c r="I3" s="407"/>
      <c r="J3" s="407"/>
      <c r="K3" s="4"/>
      <c r="L3" s="4"/>
    </row>
    <row r="4" spans="1:12" s="2" customFormat="1" ht="71.25" customHeight="1" x14ac:dyDescent="0.25">
      <c r="A4" s="16"/>
      <c r="B4" s="29" t="s">
        <v>71</v>
      </c>
      <c r="C4" s="15" t="s">
        <v>63</v>
      </c>
      <c r="D4" s="57" t="s">
        <v>64</v>
      </c>
      <c r="E4" s="57" t="s">
        <v>65</v>
      </c>
      <c r="F4" s="57" t="s">
        <v>66</v>
      </c>
      <c r="G4" s="15" t="s">
        <v>67</v>
      </c>
      <c r="H4" s="15"/>
      <c r="I4" s="15"/>
      <c r="J4" s="15"/>
      <c r="K4" s="4"/>
      <c r="L4" s="4"/>
    </row>
    <row r="5" spans="1:12" s="2" customFormat="1" ht="32.25" customHeight="1" x14ac:dyDescent="0.25">
      <c r="A5" s="17"/>
      <c r="B5" s="28"/>
      <c r="C5" s="18"/>
      <c r="D5" s="19"/>
      <c r="E5" s="19"/>
      <c r="F5" s="19"/>
      <c r="G5" s="20"/>
      <c r="H5" s="27"/>
      <c r="I5" s="27"/>
      <c r="J5" s="27"/>
      <c r="K5" s="4"/>
      <c r="L5" s="4"/>
    </row>
    <row r="6" spans="1:12" x14ac:dyDescent="0.25">
      <c r="A6" s="408" t="s">
        <v>508</v>
      </c>
      <c r="B6" s="405" t="s">
        <v>509</v>
      </c>
      <c r="C6" s="405"/>
      <c r="D6" s="405"/>
      <c r="E6" s="405"/>
      <c r="F6" s="405"/>
      <c r="G6" s="405"/>
      <c r="H6" s="406"/>
      <c r="I6" s="406"/>
      <c r="J6" s="406"/>
    </row>
    <row r="7" spans="1:12" x14ac:dyDescent="0.25">
      <c r="A7" s="408"/>
      <c r="B7" s="405"/>
      <c r="C7" s="405"/>
      <c r="D7" s="405"/>
      <c r="E7" s="405"/>
      <c r="F7" s="405"/>
      <c r="G7" s="405"/>
      <c r="H7" s="406"/>
      <c r="I7" s="406"/>
      <c r="J7" s="406"/>
    </row>
    <row r="8" spans="1:12" x14ac:dyDescent="0.25">
      <c r="A8" s="408"/>
      <c r="B8" s="405"/>
      <c r="C8" s="405"/>
      <c r="D8" s="405"/>
      <c r="E8" s="405"/>
      <c r="F8" s="405"/>
      <c r="G8" s="405"/>
      <c r="H8" s="406"/>
      <c r="I8" s="406"/>
      <c r="J8" s="406"/>
    </row>
    <row r="9" spans="1:12" x14ac:dyDescent="0.25">
      <c r="A9" s="53"/>
      <c r="B9" s="53"/>
      <c r="C9" s="53"/>
      <c r="D9" s="53"/>
      <c r="E9" s="53"/>
      <c r="F9" s="53"/>
      <c r="G9" s="53"/>
      <c r="H9" s="53"/>
      <c r="I9" s="53"/>
      <c r="J9" s="53"/>
    </row>
    <row r="10" spans="1:12" x14ac:dyDescent="0.25">
      <c r="A10" s="53"/>
      <c r="B10" s="53"/>
      <c r="C10" s="53"/>
      <c r="D10" s="53"/>
      <c r="E10" s="53"/>
      <c r="F10" s="53"/>
      <c r="G10" s="53"/>
      <c r="H10" s="53"/>
      <c r="I10" s="53"/>
      <c r="J10" s="53"/>
    </row>
    <row r="11" spans="1:12" s="2" customFormat="1" ht="27" customHeight="1" x14ac:dyDescent="0.25">
      <c r="A11" s="407" t="s">
        <v>510</v>
      </c>
      <c r="B11" s="407"/>
      <c r="C11" s="407"/>
      <c r="D11" s="407"/>
      <c r="E11" s="407"/>
      <c r="F11" s="407"/>
      <c r="G11" s="407"/>
      <c r="H11" s="407"/>
      <c r="I11" s="407"/>
      <c r="J11" s="407"/>
      <c r="K11" s="4"/>
      <c r="L11" s="4"/>
    </row>
    <row r="12" spans="1:12" s="2" customFormat="1" ht="58.5" customHeight="1" x14ac:dyDescent="0.25">
      <c r="A12" s="16"/>
      <c r="B12" s="29" t="s">
        <v>71</v>
      </c>
      <c r="C12" s="15" t="s">
        <v>63</v>
      </c>
      <c r="D12" s="57" t="s">
        <v>64</v>
      </c>
      <c r="E12" s="57" t="s">
        <v>65</v>
      </c>
      <c r="F12" s="57" t="s">
        <v>66</v>
      </c>
      <c r="G12" s="15" t="s">
        <v>67</v>
      </c>
      <c r="H12" s="15" t="s">
        <v>68</v>
      </c>
      <c r="I12" s="29" t="s">
        <v>69</v>
      </c>
      <c r="J12" s="15" t="s">
        <v>70</v>
      </c>
      <c r="K12" s="4"/>
      <c r="L12" s="4"/>
    </row>
    <row r="13" spans="1:12" s="2" customFormat="1" ht="32.25" customHeight="1" x14ac:dyDescent="0.25">
      <c r="A13" s="17"/>
      <c r="B13" s="28"/>
      <c r="C13" s="18">
        <v>0</v>
      </c>
      <c r="D13" s="19"/>
      <c r="E13" s="19"/>
      <c r="F13" s="19"/>
      <c r="G13" s="20"/>
      <c r="H13" s="20"/>
      <c r="I13" s="20"/>
      <c r="J13" s="19"/>
      <c r="K13" s="4"/>
      <c r="L13" s="4"/>
    </row>
    <row r="14" spans="1:12" x14ac:dyDescent="0.25">
      <c r="A14" s="408" t="s">
        <v>508</v>
      </c>
      <c r="B14" s="409" t="s">
        <v>44</v>
      </c>
      <c r="C14" s="409"/>
      <c r="D14" s="409"/>
      <c r="E14" s="409"/>
      <c r="F14" s="409"/>
      <c r="G14" s="409"/>
      <c r="H14" s="410"/>
      <c r="I14" s="410"/>
      <c r="J14" s="410"/>
    </row>
    <row r="15" spans="1:12" x14ac:dyDescent="0.25">
      <c r="A15" s="408"/>
      <c r="B15" s="405" t="s">
        <v>509</v>
      </c>
      <c r="C15" s="405"/>
      <c r="D15" s="405"/>
      <c r="E15" s="405"/>
      <c r="F15" s="405"/>
      <c r="G15" s="405"/>
      <c r="H15" s="406"/>
      <c r="I15" s="406"/>
      <c r="J15" s="406"/>
    </row>
    <row r="16" spans="1:12" x14ac:dyDescent="0.25">
      <c r="A16" s="408"/>
      <c r="B16" s="405" t="s">
        <v>511</v>
      </c>
      <c r="C16" s="405"/>
      <c r="D16" s="405"/>
      <c r="E16" s="405"/>
      <c r="F16" s="405"/>
      <c r="G16" s="405"/>
      <c r="H16" s="406"/>
      <c r="I16" s="406"/>
      <c r="J16" s="406"/>
    </row>
    <row r="17" spans="1:10" x14ac:dyDescent="0.25">
      <c r="A17" s="411"/>
      <c r="B17" s="405" t="s">
        <v>512</v>
      </c>
      <c r="C17" s="405"/>
      <c r="D17" s="405"/>
      <c r="E17" s="405"/>
      <c r="F17" s="405"/>
      <c r="G17" s="405"/>
      <c r="H17" s="406"/>
      <c r="I17" s="406"/>
      <c r="J17" s="406"/>
    </row>
    <row r="18" spans="1:10" x14ac:dyDescent="0.25">
      <c r="A18" s="411"/>
      <c r="B18" s="405" t="s">
        <v>513</v>
      </c>
      <c r="C18" s="405"/>
      <c r="D18" s="405"/>
      <c r="E18" s="405"/>
      <c r="F18" s="405"/>
      <c r="G18" s="405"/>
      <c r="H18" s="406"/>
      <c r="I18" s="406"/>
      <c r="J18" s="406"/>
    </row>
    <row r="19" spans="1:10" x14ac:dyDescent="0.25">
      <c r="A19" s="411"/>
      <c r="B19" s="405" t="s">
        <v>514</v>
      </c>
      <c r="C19" s="405"/>
      <c r="D19" s="405"/>
      <c r="E19" s="405"/>
      <c r="F19" s="405"/>
      <c r="G19" s="405"/>
      <c r="H19" s="406"/>
      <c r="I19" s="406"/>
      <c r="J19" s="406"/>
    </row>
    <row r="20" spans="1:10" x14ac:dyDescent="0.25">
      <c r="A20" s="411"/>
      <c r="B20" s="405"/>
      <c r="C20" s="405"/>
      <c r="D20" s="405"/>
      <c r="E20" s="405"/>
      <c r="F20" s="405"/>
      <c r="G20" s="405"/>
      <c r="H20" s="406"/>
      <c r="I20" s="406"/>
      <c r="J20" s="406"/>
    </row>
    <row r="21" spans="1:10" x14ac:dyDescent="0.25">
      <c r="A21" s="411"/>
      <c r="B21" s="405" t="s">
        <v>515</v>
      </c>
      <c r="C21" s="405"/>
      <c r="D21" s="405"/>
      <c r="E21" s="405"/>
      <c r="F21" s="405"/>
      <c r="G21" s="405"/>
      <c r="H21" s="406"/>
      <c r="I21" s="406"/>
      <c r="J21" s="406"/>
    </row>
  </sheetData>
  <customSheetViews>
    <customSheetView guid="{5032A364-B81A-48DA-88DA-AB3B86B47EE9}" scale="80" fitToPage="1">
      <selection activeCell="A2" sqref="A2:J2"/>
      <pageMargins left="0" right="0" top="0" bottom="0" header="0" footer="0"/>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16">
    <mergeCell ref="B19:J19"/>
    <mergeCell ref="B20:J20"/>
    <mergeCell ref="B21:J21"/>
    <mergeCell ref="B18:J18"/>
    <mergeCell ref="A2:J2"/>
    <mergeCell ref="A3:J3"/>
    <mergeCell ref="B6:J6"/>
    <mergeCell ref="B7:J7"/>
    <mergeCell ref="B17:J17"/>
    <mergeCell ref="B8:J8"/>
    <mergeCell ref="A6:A8"/>
    <mergeCell ref="A11:J11"/>
    <mergeCell ref="B14:J14"/>
    <mergeCell ref="B15:J15"/>
    <mergeCell ref="B16:J16"/>
    <mergeCell ref="A14:A21"/>
  </mergeCells>
  <phoneticPr fontId="10"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Classes&amp;C&amp;G</oddHeader>
    <oddFooter>&amp;C&amp;P of &amp;N</oddFooter>
  </headerFooter>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UKPN EPN Area (GSP Group _A)"</f>
        <v>Southern Electric Power Distribution plc - Effective from 1 April 2026 - Final LDNO tariffs in UKPN EPN Area (GSP Group _A)</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184" t="s">
        <v>50</v>
      </c>
      <c r="B6" s="86" t="s">
        <v>51</v>
      </c>
      <c r="C6" s="86" t="s">
        <v>52</v>
      </c>
      <c r="D6" s="183" t="s">
        <v>53</v>
      </c>
      <c r="E6" s="87"/>
      <c r="F6" s="360" t="s">
        <v>54</v>
      </c>
      <c r="G6" s="361"/>
      <c r="H6" s="86" t="s">
        <v>51</v>
      </c>
      <c r="I6" s="86" t="s">
        <v>52</v>
      </c>
      <c r="J6" s="183" t="s">
        <v>53</v>
      </c>
      <c r="K6" s="87"/>
      <c r="L6" s="4"/>
      <c r="M6" s="4"/>
    </row>
    <row r="7" spans="1:13" ht="56.25" customHeight="1" x14ac:dyDescent="0.25">
      <c r="A7" s="184" t="s">
        <v>55</v>
      </c>
      <c r="B7" s="22"/>
      <c r="C7" s="185"/>
      <c r="D7" s="86" t="s">
        <v>56</v>
      </c>
      <c r="E7" s="87"/>
      <c r="F7" s="360" t="s">
        <v>57</v>
      </c>
      <c r="G7" s="361"/>
      <c r="H7" s="22"/>
      <c r="I7" s="86" t="s">
        <v>58</v>
      </c>
      <c r="J7" s="183" t="s">
        <v>53</v>
      </c>
      <c r="K7" s="87"/>
      <c r="L7" s="4"/>
      <c r="M7" s="4"/>
    </row>
    <row r="8" spans="1:13" ht="55.5" customHeight="1" x14ac:dyDescent="0.25">
      <c r="A8" s="180" t="s">
        <v>59</v>
      </c>
      <c r="B8" s="348" t="s">
        <v>60</v>
      </c>
      <c r="C8" s="349"/>
      <c r="D8" s="350"/>
      <c r="E8" s="87"/>
      <c r="F8" s="360" t="s">
        <v>55</v>
      </c>
      <c r="G8" s="361"/>
      <c r="H8" s="22"/>
      <c r="I8" s="22"/>
      <c r="J8" s="86" t="s">
        <v>56</v>
      </c>
      <c r="K8" s="87"/>
      <c r="L8" s="4"/>
      <c r="M8" s="4"/>
    </row>
    <row r="9" spans="1:13" s="79" customFormat="1" ht="55.5" customHeight="1" x14ac:dyDescent="0.25">
      <c r="E9" s="91"/>
      <c r="F9" s="357" t="s">
        <v>59</v>
      </c>
      <c r="G9" s="357"/>
      <c r="H9" s="348" t="s">
        <v>60</v>
      </c>
      <c r="I9" s="349"/>
      <c r="J9" s="350"/>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74</v>
      </c>
      <c r="D14" s="128">
        <v>10.228</v>
      </c>
      <c r="E14" s="129">
        <v>1.2589999999999999</v>
      </c>
      <c r="F14" s="130">
        <v>0.161</v>
      </c>
      <c r="G14" s="158">
        <v>5.98</v>
      </c>
      <c r="H14" s="159"/>
      <c r="I14" s="161"/>
      <c r="J14" s="45"/>
    </row>
    <row r="15" spans="1:13" ht="27.75" customHeight="1" x14ac:dyDescent="0.25">
      <c r="A15" s="156" t="s">
        <v>520</v>
      </c>
      <c r="B15" s="28"/>
      <c r="C15" s="157">
        <v>2</v>
      </c>
      <c r="D15" s="128">
        <v>10.228</v>
      </c>
      <c r="E15" s="129">
        <v>1.2589999999999999</v>
      </c>
      <c r="F15" s="130">
        <v>0.161</v>
      </c>
      <c r="G15" s="159"/>
      <c r="H15" s="159"/>
      <c r="I15" s="161"/>
      <c r="J15" s="45"/>
    </row>
    <row r="16" spans="1:13" ht="27.75" customHeight="1" x14ac:dyDescent="0.25">
      <c r="A16" s="156" t="s">
        <v>521</v>
      </c>
      <c r="B16" s="28"/>
      <c r="C16" s="157" t="s">
        <v>78</v>
      </c>
      <c r="D16" s="128">
        <v>7.7350000000000003</v>
      </c>
      <c r="E16" s="129">
        <v>0.95199999999999996</v>
      </c>
      <c r="F16" s="130">
        <v>0.122</v>
      </c>
      <c r="G16" s="158">
        <v>6.22</v>
      </c>
      <c r="H16" s="159"/>
      <c r="I16" s="161"/>
      <c r="J16" s="45"/>
    </row>
    <row r="17" spans="1:10" ht="27.75" customHeight="1" x14ac:dyDescent="0.25">
      <c r="A17" s="156" t="s">
        <v>522</v>
      </c>
      <c r="B17" s="28"/>
      <c r="C17" s="157" t="s">
        <v>78</v>
      </c>
      <c r="D17" s="128">
        <v>7.7350000000000003</v>
      </c>
      <c r="E17" s="129">
        <v>0.95199999999999996</v>
      </c>
      <c r="F17" s="130">
        <v>0.122</v>
      </c>
      <c r="G17" s="158">
        <v>6.37</v>
      </c>
      <c r="H17" s="159"/>
      <c r="I17" s="161"/>
      <c r="J17" s="45"/>
    </row>
    <row r="18" spans="1:10" ht="27.75" customHeight="1" x14ac:dyDescent="0.25">
      <c r="A18" s="156" t="s">
        <v>523</v>
      </c>
      <c r="B18" s="28"/>
      <c r="C18" s="157" t="s">
        <v>78</v>
      </c>
      <c r="D18" s="128">
        <v>7.7350000000000003</v>
      </c>
      <c r="E18" s="129">
        <v>0.95199999999999996</v>
      </c>
      <c r="F18" s="130">
        <v>0.122</v>
      </c>
      <c r="G18" s="158">
        <v>6.66</v>
      </c>
      <c r="H18" s="159"/>
      <c r="I18" s="161"/>
      <c r="J18" s="45"/>
    </row>
    <row r="19" spans="1:10" ht="27.75" customHeight="1" x14ac:dyDescent="0.25">
      <c r="A19" s="156" t="s">
        <v>524</v>
      </c>
      <c r="B19" s="28"/>
      <c r="C19" s="157" t="s">
        <v>78</v>
      </c>
      <c r="D19" s="128">
        <v>7.7350000000000003</v>
      </c>
      <c r="E19" s="129">
        <v>0.95199999999999996</v>
      </c>
      <c r="F19" s="130">
        <v>0.122</v>
      </c>
      <c r="G19" s="158">
        <v>7.14</v>
      </c>
      <c r="H19" s="159"/>
      <c r="I19" s="161"/>
      <c r="J19" s="45"/>
    </row>
    <row r="20" spans="1:10" ht="27.75" customHeight="1" x14ac:dyDescent="0.25">
      <c r="A20" s="156" t="s">
        <v>525</v>
      </c>
      <c r="B20" s="28"/>
      <c r="C20" s="157" t="s">
        <v>78</v>
      </c>
      <c r="D20" s="128">
        <v>7.7350000000000003</v>
      </c>
      <c r="E20" s="129">
        <v>0.95199999999999996</v>
      </c>
      <c r="F20" s="130">
        <v>0.122</v>
      </c>
      <c r="G20" s="158">
        <v>8.61</v>
      </c>
      <c r="H20" s="159"/>
      <c r="I20" s="161"/>
      <c r="J20" s="45"/>
    </row>
    <row r="21" spans="1:10" ht="27.75" customHeight="1" x14ac:dyDescent="0.25">
      <c r="A21" s="156" t="s">
        <v>526</v>
      </c>
      <c r="B21" s="28"/>
      <c r="C21" s="157">
        <v>4</v>
      </c>
      <c r="D21" s="128">
        <v>7.7350000000000003</v>
      </c>
      <c r="E21" s="129">
        <v>0.95199999999999996</v>
      </c>
      <c r="F21" s="130">
        <v>0.122</v>
      </c>
      <c r="G21" s="159"/>
      <c r="H21" s="159"/>
      <c r="I21" s="161"/>
      <c r="J21" s="45"/>
    </row>
    <row r="22" spans="1:10" ht="27.75" customHeight="1" x14ac:dyDescent="0.25">
      <c r="A22" s="156" t="s">
        <v>527</v>
      </c>
      <c r="B22" s="28"/>
      <c r="C22" s="157">
        <v>0</v>
      </c>
      <c r="D22" s="128">
        <v>5.38</v>
      </c>
      <c r="E22" s="129">
        <v>0.61899999999999999</v>
      </c>
      <c r="F22" s="130">
        <v>7.0999999999999994E-2</v>
      </c>
      <c r="G22" s="158">
        <v>14.19</v>
      </c>
      <c r="H22" s="158">
        <v>5.31</v>
      </c>
      <c r="I22" s="162">
        <v>5.31</v>
      </c>
      <c r="J22" s="44">
        <v>0.24399999999999999</v>
      </c>
    </row>
    <row r="23" spans="1:10" ht="27.75" customHeight="1" x14ac:dyDescent="0.25">
      <c r="A23" s="156" t="s">
        <v>528</v>
      </c>
      <c r="B23" s="28"/>
      <c r="C23" s="157">
        <v>0</v>
      </c>
      <c r="D23" s="128">
        <v>5.38</v>
      </c>
      <c r="E23" s="129">
        <v>0.61899999999999999</v>
      </c>
      <c r="F23" s="130">
        <v>7.0999999999999994E-2</v>
      </c>
      <c r="G23" s="158">
        <v>18.93</v>
      </c>
      <c r="H23" s="158">
        <v>5.31</v>
      </c>
      <c r="I23" s="162">
        <v>5.31</v>
      </c>
      <c r="J23" s="44">
        <v>0.24399999999999999</v>
      </c>
    </row>
    <row r="24" spans="1:10" ht="27.75" customHeight="1" x14ac:dyDescent="0.25">
      <c r="A24" s="156" t="s">
        <v>529</v>
      </c>
      <c r="B24" s="28"/>
      <c r="C24" s="157">
        <v>0</v>
      </c>
      <c r="D24" s="128">
        <v>5.38</v>
      </c>
      <c r="E24" s="129">
        <v>0.61899999999999999</v>
      </c>
      <c r="F24" s="130">
        <v>7.0999999999999994E-2</v>
      </c>
      <c r="G24" s="158">
        <v>21.85</v>
      </c>
      <c r="H24" s="158">
        <v>5.31</v>
      </c>
      <c r="I24" s="162">
        <v>5.31</v>
      </c>
      <c r="J24" s="44">
        <v>0.24399999999999999</v>
      </c>
    </row>
    <row r="25" spans="1:10" ht="27.75" customHeight="1" x14ac:dyDescent="0.25">
      <c r="A25" s="156" t="s">
        <v>530</v>
      </c>
      <c r="B25" s="28"/>
      <c r="C25" s="157">
        <v>0</v>
      </c>
      <c r="D25" s="128">
        <v>5.38</v>
      </c>
      <c r="E25" s="129">
        <v>0.61899999999999999</v>
      </c>
      <c r="F25" s="130">
        <v>7.0999999999999994E-2</v>
      </c>
      <c r="G25" s="158">
        <v>24.72</v>
      </c>
      <c r="H25" s="158">
        <v>5.31</v>
      </c>
      <c r="I25" s="162">
        <v>5.31</v>
      </c>
      <c r="J25" s="44">
        <v>0.24399999999999999</v>
      </c>
    </row>
    <row r="26" spans="1:10" ht="27.75" customHeight="1" x14ac:dyDescent="0.25">
      <c r="A26" s="156" t="s">
        <v>531</v>
      </c>
      <c r="B26" s="28"/>
      <c r="C26" s="157">
        <v>0</v>
      </c>
      <c r="D26" s="128">
        <v>5.38</v>
      </c>
      <c r="E26" s="129">
        <v>0.61899999999999999</v>
      </c>
      <c r="F26" s="130">
        <v>7.0999999999999994E-2</v>
      </c>
      <c r="G26" s="158">
        <v>44.01</v>
      </c>
      <c r="H26" s="158">
        <v>5.31</v>
      </c>
      <c r="I26" s="162">
        <v>5.31</v>
      </c>
      <c r="J26" s="44">
        <v>0.24399999999999999</v>
      </c>
    </row>
    <row r="27" spans="1:10" ht="27.75" customHeight="1" x14ac:dyDescent="0.25">
      <c r="A27" s="156" t="s">
        <v>532</v>
      </c>
      <c r="B27" s="28"/>
      <c r="C27" s="163" t="s">
        <v>120</v>
      </c>
      <c r="D27" s="131">
        <v>26.387</v>
      </c>
      <c r="E27" s="132">
        <v>2.2349999999999999</v>
      </c>
      <c r="F27" s="130">
        <v>1.3540000000000001</v>
      </c>
      <c r="G27" s="159"/>
      <c r="H27" s="159"/>
      <c r="I27" s="161"/>
      <c r="J27" s="45"/>
    </row>
    <row r="28" spans="1:10" ht="27.75" customHeight="1" x14ac:dyDescent="0.25">
      <c r="A28" s="156" t="s">
        <v>533</v>
      </c>
      <c r="B28" s="28"/>
      <c r="C28" s="163" t="s">
        <v>534</v>
      </c>
      <c r="D28" s="128">
        <v>-9.1349999999999998</v>
      </c>
      <c r="E28" s="129">
        <v>-1.1240000000000001</v>
      </c>
      <c r="F28" s="130">
        <v>-0.14399999999999999</v>
      </c>
      <c r="G28" s="158">
        <v>0</v>
      </c>
      <c r="H28" s="159"/>
      <c r="I28" s="161"/>
      <c r="J28" s="45"/>
    </row>
    <row r="29" spans="1:10" ht="27.75" customHeight="1" x14ac:dyDescent="0.25">
      <c r="A29" s="156" t="s">
        <v>535</v>
      </c>
      <c r="B29" s="28"/>
      <c r="C29" s="163">
        <v>0</v>
      </c>
      <c r="D29" s="128">
        <v>-9.1349999999999998</v>
      </c>
      <c r="E29" s="129">
        <v>-1.1240000000000001</v>
      </c>
      <c r="F29" s="130">
        <v>-0.14399999999999999</v>
      </c>
      <c r="G29" s="158">
        <v>0</v>
      </c>
      <c r="H29" s="159"/>
      <c r="I29" s="161"/>
      <c r="J29" s="44">
        <v>0.45900000000000002</v>
      </c>
    </row>
    <row r="30" spans="1:10" ht="27.75" customHeight="1" x14ac:dyDescent="0.25">
      <c r="A30" s="160" t="s">
        <v>536</v>
      </c>
      <c r="B30" s="28"/>
      <c r="C30" s="163" t="s">
        <v>74</v>
      </c>
      <c r="D30" s="128">
        <v>7.8479999999999999</v>
      </c>
      <c r="E30" s="129">
        <v>0.96599999999999997</v>
      </c>
      <c r="F30" s="130">
        <v>0.123</v>
      </c>
      <c r="G30" s="158">
        <v>4.59</v>
      </c>
      <c r="H30" s="159"/>
      <c r="I30" s="161"/>
      <c r="J30" s="45"/>
    </row>
    <row r="31" spans="1:10" ht="27.75" customHeight="1" x14ac:dyDescent="0.25">
      <c r="A31" s="160" t="s">
        <v>537</v>
      </c>
      <c r="B31" s="28"/>
      <c r="C31" s="163">
        <v>2</v>
      </c>
      <c r="D31" s="128">
        <v>7.8479999999999999</v>
      </c>
      <c r="E31" s="129">
        <v>0.96599999999999997</v>
      </c>
      <c r="F31" s="130">
        <v>0.123</v>
      </c>
      <c r="G31" s="159"/>
      <c r="H31" s="159"/>
      <c r="I31" s="161"/>
      <c r="J31" s="45"/>
    </row>
    <row r="32" spans="1:10" ht="27.75" customHeight="1" x14ac:dyDescent="0.25">
      <c r="A32" s="160" t="s">
        <v>538</v>
      </c>
      <c r="B32" s="28"/>
      <c r="C32" s="163" t="s">
        <v>78</v>
      </c>
      <c r="D32" s="128">
        <v>5.9349999999999996</v>
      </c>
      <c r="E32" s="129">
        <v>0.73</v>
      </c>
      <c r="F32" s="130">
        <v>9.2999999999999999E-2</v>
      </c>
      <c r="G32" s="158">
        <v>4.7699999999999996</v>
      </c>
      <c r="H32" s="159"/>
      <c r="I32" s="161"/>
      <c r="J32" s="45"/>
    </row>
    <row r="33" spans="1:10" ht="27.75" customHeight="1" x14ac:dyDescent="0.25">
      <c r="A33" s="160" t="s">
        <v>539</v>
      </c>
      <c r="B33" s="28"/>
      <c r="C33" s="163" t="s">
        <v>78</v>
      </c>
      <c r="D33" s="128">
        <v>5.9349999999999996</v>
      </c>
      <c r="E33" s="129">
        <v>0.73</v>
      </c>
      <c r="F33" s="130">
        <v>9.2999999999999999E-2</v>
      </c>
      <c r="G33" s="158">
        <v>4.8899999999999997</v>
      </c>
      <c r="H33" s="159"/>
      <c r="I33" s="161"/>
      <c r="J33" s="45"/>
    </row>
    <row r="34" spans="1:10" ht="27.75" customHeight="1" x14ac:dyDescent="0.25">
      <c r="A34" s="160" t="s">
        <v>540</v>
      </c>
      <c r="B34" s="28"/>
      <c r="C34" s="163" t="s">
        <v>78</v>
      </c>
      <c r="D34" s="128">
        <v>5.9349999999999996</v>
      </c>
      <c r="E34" s="129">
        <v>0.73</v>
      </c>
      <c r="F34" s="130">
        <v>9.2999999999999999E-2</v>
      </c>
      <c r="G34" s="158">
        <v>5.1100000000000003</v>
      </c>
      <c r="H34" s="159"/>
      <c r="I34" s="161"/>
      <c r="J34" s="45"/>
    </row>
    <row r="35" spans="1:10" ht="27.75" customHeight="1" x14ac:dyDescent="0.25">
      <c r="A35" s="160" t="s">
        <v>541</v>
      </c>
      <c r="B35" s="28"/>
      <c r="C35" s="163" t="s">
        <v>78</v>
      </c>
      <c r="D35" s="128">
        <v>5.9349999999999996</v>
      </c>
      <c r="E35" s="129">
        <v>0.73</v>
      </c>
      <c r="F35" s="130">
        <v>9.2999999999999999E-2</v>
      </c>
      <c r="G35" s="158">
        <v>5.48</v>
      </c>
      <c r="H35" s="159"/>
      <c r="I35" s="161"/>
      <c r="J35" s="45"/>
    </row>
    <row r="36" spans="1:10" ht="27.75" customHeight="1" x14ac:dyDescent="0.25">
      <c r="A36" s="160" t="s">
        <v>542</v>
      </c>
      <c r="B36" s="28"/>
      <c r="C36" s="163" t="s">
        <v>78</v>
      </c>
      <c r="D36" s="128">
        <v>5.9349999999999996</v>
      </c>
      <c r="E36" s="129">
        <v>0.73</v>
      </c>
      <c r="F36" s="130">
        <v>9.2999999999999999E-2</v>
      </c>
      <c r="G36" s="158">
        <v>6.6</v>
      </c>
      <c r="H36" s="159"/>
      <c r="I36" s="161"/>
      <c r="J36" s="45"/>
    </row>
    <row r="37" spans="1:10" ht="27.75" customHeight="1" x14ac:dyDescent="0.25">
      <c r="A37" s="160" t="s">
        <v>543</v>
      </c>
      <c r="B37" s="28"/>
      <c r="C37" s="163">
        <v>4</v>
      </c>
      <c r="D37" s="128">
        <v>5.9349999999999996</v>
      </c>
      <c r="E37" s="129">
        <v>0.73</v>
      </c>
      <c r="F37" s="130">
        <v>9.2999999999999999E-2</v>
      </c>
      <c r="G37" s="159"/>
      <c r="H37" s="159"/>
      <c r="I37" s="161"/>
      <c r="J37" s="45"/>
    </row>
    <row r="38" spans="1:10" ht="27.75" customHeight="1" x14ac:dyDescent="0.25">
      <c r="A38" s="160" t="s">
        <v>544</v>
      </c>
      <c r="B38" s="28"/>
      <c r="C38" s="163">
        <v>0</v>
      </c>
      <c r="D38" s="128">
        <v>4.1280000000000001</v>
      </c>
      <c r="E38" s="129">
        <v>0.47499999999999998</v>
      </c>
      <c r="F38" s="130">
        <v>5.5E-2</v>
      </c>
      <c r="G38" s="158">
        <v>10.89</v>
      </c>
      <c r="H38" s="158">
        <v>4.07</v>
      </c>
      <c r="I38" s="162">
        <v>4.07</v>
      </c>
      <c r="J38" s="44">
        <v>0.187</v>
      </c>
    </row>
    <row r="39" spans="1:10" ht="27.75" customHeight="1" x14ac:dyDescent="0.25">
      <c r="A39" s="160" t="s">
        <v>545</v>
      </c>
      <c r="B39" s="28"/>
      <c r="C39" s="163">
        <v>0</v>
      </c>
      <c r="D39" s="128">
        <v>4.1280000000000001</v>
      </c>
      <c r="E39" s="129">
        <v>0.47499999999999998</v>
      </c>
      <c r="F39" s="130">
        <v>5.5E-2</v>
      </c>
      <c r="G39" s="158">
        <v>14.52</v>
      </c>
      <c r="H39" s="158">
        <v>4.07</v>
      </c>
      <c r="I39" s="162">
        <v>4.07</v>
      </c>
      <c r="J39" s="44">
        <v>0.187</v>
      </c>
    </row>
    <row r="40" spans="1:10" ht="27.75" customHeight="1" x14ac:dyDescent="0.25">
      <c r="A40" s="160" t="s">
        <v>546</v>
      </c>
      <c r="B40" s="28"/>
      <c r="C40" s="163">
        <v>0</v>
      </c>
      <c r="D40" s="128">
        <v>4.1280000000000001</v>
      </c>
      <c r="E40" s="129">
        <v>0.47499999999999998</v>
      </c>
      <c r="F40" s="130">
        <v>5.5E-2</v>
      </c>
      <c r="G40" s="158">
        <v>16.760000000000002</v>
      </c>
      <c r="H40" s="158">
        <v>4.07</v>
      </c>
      <c r="I40" s="162">
        <v>4.07</v>
      </c>
      <c r="J40" s="44">
        <v>0.187</v>
      </c>
    </row>
    <row r="41" spans="1:10" ht="27.75" customHeight="1" x14ac:dyDescent="0.25">
      <c r="A41" s="160" t="s">
        <v>547</v>
      </c>
      <c r="B41" s="28"/>
      <c r="C41" s="163">
        <v>0</v>
      </c>
      <c r="D41" s="128">
        <v>4.1280000000000001</v>
      </c>
      <c r="E41" s="129">
        <v>0.47499999999999998</v>
      </c>
      <c r="F41" s="130">
        <v>5.5E-2</v>
      </c>
      <c r="G41" s="158">
        <v>18.97</v>
      </c>
      <c r="H41" s="158">
        <v>4.07</v>
      </c>
      <c r="I41" s="162">
        <v>4.07</v>
      </c>
      <c r="J41" s="44">
        <v>0.187</v>
      </c>
    </row>
    <row r="42" spans="1:10" ht="27.75" customHeight="1" x14ac:dyDescent="0.25">
      <c r="A42" s="160" t="s">
        <v>548</v>
      </c>
      <c r="B42" s="28"/>
      <c r="C42" s="163">
        <v>0</v>
      </c>
      <c r="D42" s="128">
        <v>4.1280000000000001</v>
      </c>
      <c r="E42" s="129">
        <v>0.47499999999999998</v>
      </c>
      <c r="F42" s="130">
        <v>5.5E-2</v>
      </c>
      <c r="G42" s="158">
        <v>33.770000000000003</v>
      </c>
      <c r="H42" s="158">
        <v>4.07</v>
      </c>
      <c r="I42" s="162">
        <v>4.07</v>
      </c>
      <c r="J42" s="44">
        <v>0.187</v>
      </c>
    </row>
    <row r="43" spans="1:10" ht="27.75" customHeight="1" x14ac:dyDescent="0.25">
      <c r="A43" s="160" t="s">
        <v>549</v>
      </c>
      <c r="B43" s="28"/>
      <c r="C43" s="163">
        <v>0</v>
      </c>
      <c r="D43" s="128">
        <v>4.2969999999999997</v>
      </c>
      <c r="E43" s="129">
        <v>0.44</v>
      </c>
      <c r="F43" s="130">
        <v>4.1000000000000002E-2</v>
      </c>
      <c r="G43" s="158">
        <v>14.01</v>
      </c>
      <c r="H43" s="158">
        <v>4.7300000000000004</v>
      </c>
      <c r="I43" s="162">
        <v>4.7300000000000004</v>
      </c>
      <c r="J43" s="44">
        <v>0.17199999999999999</v>
      </c>
    </row>
    <row r="44" spans="1:10" ht="27.75" customHeight="1" x14ac:dyDescent="0.25">
      <c r="A44" s="160" t="s">
        <v>550</v>
      </c>
      <c r="B44" s="28"/>
      <c r="C44" s="163">
        <v>0</v>
      </c>
      <c r="D44" s="128">
        <v>4.2969999999999997</v>
      </c>
      <c r="E44" s="129">
        <v>0.44</v>
      </c>
      <c r="F44" s="130">
        <v>4.1000000000000002E-2</v>
      </c>
      <c r="G44" s="158">
        <v>19.61</v>
      </c>
      <c r="H44" s="158">
        <v>4.7300000000000004</v>
      </c>
      <c r="I44" s="162">
        <v>4.7300000000000004</v>
      </c>
      <c r="J44" s="44">
        <v>0.17199999999999999</v>
      </c>
    </row>
    <row r="45" spans="1:10" ht="27.75" customHeight="1" x14ac:dyDescent="0.25">
      <c r="A45" s="160" t="s">
        <v>551</v>
      </c>
      <c r="B45" s="28"/>
      <c r="C45" s="163">
        <v>0</v>
      </c>
      <c r="D45" s="128">
        <v>4.2969999999999997</v>
      </c>
      <c r="E45" s="129">
        <v>0.44</v>
      </c>
      <c r="F45" s="130">
        <v>4.1000000000000002E-2</v>
      </c>
      <c r="G45" s="158">
        <v>23.06</v>
      </c>
      <c r="H45" s="158">
        <v>4.7300000000000004</v>
      </c>
      <c r="I45" s="162">
        <v>4.7300000000000004</v>
      </c>
      <c r="J45" s="44">
        <v>0.17199999999999999</v>
      </c>
    </row>
    <row r="46" spans="1:10" ht="27.75" customHeight="1" x14ac:dyDescent="0.25">
      <c r="A46" s="160" t="s">
        <v>552</v>
      </c>
      <c r="B46" s="28"/>
      <c r="C46" s="163">
        <v>0</v>
      </c>
      <c r="D46" s="128">
        <v>4.2969999999999997</v>
      </c>
      <c r="E46" s="129">
        <v>0.44</v>
      </c>
      <c r="F46" s="130">
        <v>4.1000000000000002E-2</v>
      </c>
      <c r="G46" s="158">
        <v>26.46</v>
      </c>
      <c r="H46" s="158">
        <v>4.7300000000000004</v>
      </c>
      <c r="I46" s="162">
        <v>4.7300000000000004</v>
      </c>
      <c r="J46" s="44">
        <v>0.17199999999999999</v>
      </c>
    </row>
    <row r="47" spans="1:10" ht="27.75" customHeight="1" x14ac:dyDescent="0.25">
      <c r="A47" s="160" t="s">
        <v>553</v>
      </c>
      <c r="B47" s="28"/>
      <c r="C47" s="163">
        <v>0</v>
      </c>
      <c r="D47" s="128">
        <v>4.2969999999999997</v>
      </c>
      <c r="E47" s="129">
        <v>0.44</v>
      </c>
      <c r="F47" s="130">
        <v>4.1000000000000002E-2</v>
      </c>
      <c r="G47" s="158">
        <v>49.26</v>
      </c>
      <c r="H47" s="158">
        <v>4.7300000000000004</v>
      </c>
      <c r="I47" s="162">
        <v>4.7300000000000004</v>
      </c>
      <c r="J47" s="44">
        <v>0.17199999999999999</v>
      </c>
    </row>
    <row r="48" spans="1:10" ht="27.75" customHeight="1" x14ac:dyDescent="0.25">
      <c r="A48" s="160" t="s">
        <v>554</v>
      </c>
      <c r="B48" s="28"/>
      <c r="C48" s="163">
        <v>0</v>
      </c>
      <c r="D48" s="128">
        <v>4.2359999999999998</v>
      </c>
      <c r="E48" s="129">
        <v>0.4</v>
      </c>
      <c r="F48" s="130">
        <v>3.3000000000000002E-2</v>
      </c>
      <c r="G48" s="158">
        <v>159.13</v>
      </c>
      <c r="H48" s="158">
        <v>4.6500000000000004</v>
      </c>
      <c r="I48" s="162">
        <v>4.6500000000000004</v>
      </c>
      <c r="J48" s="44">
        <v>0.16</v>
      </c>
    </row>
    <row r="49" spans="1:10" ht="27.75" customHeight="1" x14ac:dyDescent="0.25">
      <c r="A49" s="160" t="s">
        <v>555</v>
      </c>
      <c r="B49" s="28"/>
      <c r="C49" s="163">
        <v>0</v>
      </c>
      <c r="D49" s="128">
        <v>4.2359999999999998</v>
      </c>
      <c r="E49" s="129">
        <v>0.4</v>
      </c>
      <c r="F49" s="130">
        <v>3.3000000000000002E-2</v>
      </c>
      <c r="G49" s="158">
        <v>210.84</v>
      </c>
      <c r="H49" s="158">
        <v>4.6500000000000004</v>
      </c>
      <c r="I49" s="162">
        <v>4.6500000000000004</v>
      </c>
      <c r="J49" s="44">
        <v>0.16</v>
      </c>
    </row>
    <row r="50" spans="1:10" ht="27.75" customHeight="1" x14ac:dyDescent="0.25">
      <c r="A50" s="160" t="s">
        <v>556</v>
      </c>
      <c r="B50" s="28"/>
      <c r="C50" s="163">
        <v>0</v>
      </c>
      <c r="D50" s="128">
        <v>4.2359999999999998</v>
      </c>
      <c r="E50" s="129">
        <v>0.4</v>
      </c>
      <c r="F50" s="130">
        <v>3.3000000000000002E-2</v>
      </c>
      <c r="G50" s="158">
        <v>267.52</v>
      </c>
      <c r="H50" s="158">
        <v>4.6500000000000004</v>
      </c>
      <c r="I50" s="162">
        <v>4.6500000000000004</v>
      </c>
      <c r="J50" s="44">
        <v>0.16</v>
      </c>
    </row>
    <row r="51" spans="1:10" ht="27.75" customHeight="1" x14ac:dyDescent="0.25">
      <c r="A51" s="160" t="s">
        <v>557</v>
      </c>
      <c r="B51" s="28"/>
      <c r="C51" s="163">
        <v>0</v>
      </c>
      <c r="D51" s="128">
        <v>4.2359999999999998</v>
      </c>
      <c r="E51" s="129">
        <v>0.4</v>
      </c>
      <c r="F51" s="130">
        <v>3.3000000000000002E-2</v>
      </c>
      <c r="G51" s="158">
        <v>357.51</v>
      </c>
      <c r="H51" s="158">
        <v>4.6500000000000004</v>
      </c>
      <c r="I51" s="162">
        <v>4.6500000000000004</v>
      </c>
      <c r="J51" s="44">
        <v>0.16</v>
      </c>
    </row>
    <row r="52" spans="1:10" ht="27.75" customHeight="1" x14ac:dyDescent="0.25">
      <c r="A52" s="160" t="s">
        <v>558</v>
      </c>
      <c r="B52" s="28"/>
      <c r="C52" s="163">
        <v>0</v>
      </c>
      <c r="D52" s="128">
        <v>4.2359999999999998</v>
      </c>
      <c r="E52" s="129">
        <v>0.4</v>
      </c>
      <c r="F52" s="130">
        <v>3.3000000000000002E-2</v>
      </c>
      <c r="G52" s="158">
        <v>749.23</v>
      </c>
      <c r="H52" s="158">
        <v>4.6500000000000004</v>
      </c>
      <c r="I52" s="162">
        <v>4.6500000000000004</v>
      </c>
      <c r="J52" s="44">
        <v>0.16</v>
      </c>
    </row>
    <row r="53" spans="1:10" ht="27.75" customHeight="1" x14ac:dyDescent="0.25">
      <c r="A53" s="160" t="s">
        <v>559</v>
      </c>
      <c r="B53" s="28"/>
      <c r="C53" s="163" t="s">
        <v>120</v>
      </c>
      <c r="D53" s="131">
        <v>20.247</v>
      </c>
      <c r="E53" s="132">
        <v>1.7150000000000001</v>
      </c>
      <c r="F53" s="130">
        <v>1.0389999999999999</v>
      </c>
      <c r="G53" s="159"/>
      <c r="H53" s="159"/>
      <c r="I53" s="161"/>
      <c r="J53" s="45"/>
    </row>
    <row r="54" spans="1:10" ht="27.75" customHeight="1" x14ac:dyDescent="0.25">
      <c r="A54" s="160" t="s">
        <v>560</v>
      </c>
      <c r="B54" s="28"/>
      <c r="C54" s="163" t="s">
        <v>534</v>
      </c>
      <c r="D54" s="128">
        <v>-9.1349999999999998</v>
      </c>
      <c r="E54" s="129">
        <v>-1.1240000000000001</v>
      </c>
      <c r="F54" s="130">
        <v>-0.14399999999999999</v>
      </c>
      <c r="G54" s="158">
        <v>0</v>
      </c>
      <c r="H54" s="159"/>
      <c r="I54" s="161"/>
      <c r="J54" s="45"/>
    </row>
    <row r="55" spans="1:10" ht="27.75" customHeight="1" x14ac:dyDescent="0.25">
      <c r="A55" s="160" t="s">
        <v>561</v>
      </c>
      <c r="B55" s="28"/>
      <c r="C55" s="163">
        <v>0</v>
      </c>
      <c r="D55" s="128">
        <v>-7.3689999999999998</v>
      </c>
      <c r="E55" s="129">
        <v>-0.86499999999999999</v>
      </c>
      <c r="F55" s="130">
        <v>-0.10299999999999999</v>
      </c>
      <c r="G55" s="158">
        <v>0</v>
      </c>
      <c r="H55" s="159"/>
      <c r="I55" s="161"/>
      <c r="J55" s="45"/>
    </row>
    <row r="56" spans="1:10" ht="27.75" customHeight="1" x14ac:dyDescent="0.25">
      <c r="A56" s="160" t="s">
        <v>562</v>
      </c>
      <c r="B56" s="28"/>
      <c r="C56" s="163">
        <v>0</v>
      </c>
      <c r="D56" s="128">
        <v>-9.1349999999999998</v>
      </c>
      <c r="E56" s="129">
        <v>-1.1240000000000001</v>
      </c>
      <c r="F56" s="130">
        <v>-0.14399999999999999</v>
      </c>
      <c r="G56" s="158">
        <v>0</v>
      </c>
      <c r="H56" s="159"/>
      <c r="I56" s="161"/>
      <c r="J56" s="44">
        <v>0.45900000000000002</v>
      </c>
    </row>
    <row r="57" spans="1:10" ht="27.75" customHeight="1" x14ac:dyDescent="0.25">
      <c r="A57" s="160" t="s">
        <v>563</v>
      </c>
      <c r="B57" s="28"/>
      <c r="C57" s="163">
        <v>0</v>
      </c>
      <c r="D57" s="128">
        <v>-7.3689999999999998</v>
      </c>
      <c r="E57" s="129">
        <v>-0.86499999999999999</v>
      </c>
      <c r="F57" s="130">
        <v>-0.10299999999999999</v>
      </c>
      <c r="G57" s="158">
        <v>0</v>
      </c>
      <c r="H57" s="159"/>
      <c r="I57" s="161"/>
      <c r="J57" s="44">
        <v>0.32800000000000001</v>
      </c>
    </row>
    <row r="58" spans="1:10" ht="27.75" customHeight="1" x14ac:dyDescent="0.25">
      <c r="A58" s="160" t="s">
        <v>564</v>
      </c>
      <c r="B58" s="28"/>
      <c r="C58" s="163">
        <v>0</v>
      </c>
      <c r="D58" s="128">
        <v>-5.4660000000000002</v>
      </c>
      <c r="E58" s="129">
        <v>-0.55900000000000005</v>
      </c>
      <c r="F58" s="130">
        <v>-5.1999999999999998E-2</v>
      </c>
      <c r="G58" s="158">
        <v>0</v>
      </c>
      <c r="H58" s="159"/>
      <c r="I58" s="161"/>
      <c r="J58" s="44">
        <v>0.27700000000000002</v>
      </c>
    </row>
    <row r="59" spans="1:10" ht="27.75" customHeight="1" x14ac:dyDescent="0.25">
      <c r="A59" s="156" t="s">
        <v>565</v>
      </c>
      <c r="B59" s="28"/>
      <c r="C59" s="163" t="s">
        <v>74</v>
      </c>
      <c r="D59" s="128">
        <v>6.7640000000000002</v>
      </c>
      <c r="E59" s="129">
        <v>0.83299999999999996</v>
      </c>
      <c r="F59" s="130">
        <v>0.106</v>
      </c>
      <c r="G59" s="158">
        <v>3.95</v>
      </c>
      <c r="H59" s="159"/>
      <c r="I59" s="161"/>
      <c r="J59" s="45"/>
    </row>
    <row r="60" spans="1:10" ht="27.75" customHeight="1" x14ac:dyDescent="0.25">
      <c r="A60" s="156" t="s">
        <v>566</v>
      </c>
      <c r="B60" s="28"/>
      <c r="C60" s="163">
        <v>2</v>
      </c>
      <c r="D60" s="128">
        <v>6.7640000000000002</v>
      </c>
      <c r="E60" s="129">
        <v>0.83299999999999996</v>
      </c>
      <c r="F60" s="130">
        <v>0.106</v>
      </c>
      <c r="G60" s="159"/>
      <c r="H60" s="159"/>
      <c r="I60" s="161"/>
      <c r="J60" s="45"/>
    </row>
    <row r="61" spans="1:10" ht="27.75" customHeight="1" x14ac:dyDescent="0.25">
      <c r="A61" s="156" t="s">
        <v>567</v>
      </c>
      <c r="B61" s="28"/>
      <c r="C61" s="163" t="s">
        <v>78</v>
      </c>
      <c r="D61" s="128">
        <v>5.1159999999999997</v>
      </c>
      <c r="E61" s="129">
        <v>0.63</v>
      </c>
      <c r="F61" s="130">
        <v>0.08</v>
      </c>
      <c r="G61" s="158">
        <v>4.1100000000000003</v>
      </c>
      <c r="H61" s="159"/>
      <c r="I61" s="161"/>
      <c r="J61" s="45"/>
    </row>
    <row r="62" spans="1:10" ht="27.75" customHeight="1" x14ac:dyDescent="0.25">
      <c r="A62" s="156" t="s">
        <v>568</v>
      </c>
      <c r="B62" s="28"/>
      <c r="C62" s="163" t="s">
        <v>78</v>
      </c>
      <c r="D62" s="128">
        <v>5.1159999999999997</v>
      </c>
      <c r="E62" s="129">
        <v>0.63</v>
      </c>
      <c r="F62" s="130">
        <v>0.08</v>
      </c>
      <c r="G62" s="158">
        <v>4.21</v>
      </c>
      <c r="H62" s="159"/>
      <c r="I62" s="161"/>
      <c r="J62" s="45"/>
    </row>
    <row r="63" spans="1:10" ht="27.75" customHeight="1" x14ac:dyDescent="0.25">
      <c r="A63" s="156" t="s">
        <v>569</v>
      </c>
      <c r="B63" s="28"/>
      <c r="C63" s="163" t="s">
        <v>78</v>
      </c>
      <c r="D63" s="128">
        <v>5.1159999999999997</v>
      </c>
      <c r="E63" s="129">
        <v>0.63</v>
      </c>
      <c r="F63" s="130">
        <v>0.08</v>
      </c>
      <c r="G63" s="158">
        <v>4.4000000000000004</v>
      </c>
      <c r="H63" s="159"/>
      <c r="I63" s="161"/>
      <c r="J63" s="45"/>
    </row>
    <row r="64" spans="1:10" ht="27.75" customHeight="1" x14ac:dyDescent="0.25">
      <c r="A64" s="156" t="s">
        <v>570</v>
      </c>
      <c r="B64" s="28"/>
      <c r="C64" s="163" t="s">
        <v>78</v>
      </c>
      <c r="D64" s="128">
        <v>5.1159999999999997</v>
      </c>
      <c r="E64" s="129">
        <v>0.63</v>
      </c>
      <c r="F64" s="130">
        <v>0.08</v>
      </c>
      <c r="G64" s="158">
        <v>4.72</v>
      </c>
      <c r="H64" s="159"/>
      <c r="I64" s="161"/>
      <c r="J64" s="45"/>
    </row>
    <row r="65" spans="1:10" ht="27.75" customHeight="1" x14ac:dyDescent="0.25">
      <c r="A65" s="156" t="s">
        <v>571</v>
      </c>
      <c r="B65" s="28"/>
      <c r="C65" s="163" t="s">
        <v>78</v>
      </c>
      <c r="D65" s="128">
        <v>5.1159999999999997</v>
      </c>
      <c r="E65" s="129">
        <v>0.63</v>
      </c>
      <c r="F65" s="130">
        <v>0.08</v>
      </c>
      <c r="G65" s="158">
        <v>5.69</v>
      </c>
      <c r="H65" s="159"/>
      <c r="I65" s="161"/>
      <c r="J65" s="45"/>
    </row>
    <row r="66" spans="1:10" ht="27.75" customHeight="1" x14ac:dyDescent="0.25">
      <c r="A66" s="156" t="s">
        <v>572</v>
      </c>
      <c r="B66" s="28"/>
      <c r="C66" s="163">
        <v>4</v>
      </c>
      <c r="D66" s="128">
        <v>5.1159999999999997</v>
      </c>
      <c r="E66" s="129">
        <v>0.63</v>
      </c>
      <c r="F66" s="130">
        <v>0.08</v>
      </c>
      <c r="G66" s="159"/>
      <c r="H66" s="159"/>
      <c r="I66" s="161"/>
      <c r="J66" s="45"/>
    </row>
    <row r="67" spans="1:10" ht="27.75" customHeight="1" x14ac:dyDescent="0.25">
      <c r="A67" s="156" t="s">
        <v>573</v>
      </c>
      <c r="B67" s="28"/>
      <c r="C67" s="163">
        <v>0</v>
      </c>
      <c r="D67" s="128">
        <v>3.5579999999999998</v>
      </c>
      <c r="E67" s="129">
        <v>0.40899999999999997</v>
      </c>
      <c r="F67" s="130">
        <v>4.7E-2</v>
      </c>
      <c r="G67" s="158">
        <v>9.39</v>
      </c>
      <c r="H67" s="158">
        <v>3.51</v>
      </c>
      <c r="I67" s="162">
        <v>3.51</v>
      </c>
      <c r="J67" s="44">
        <v>0.161</v>
      </c>
    </row>
    <row r="68" spans="1:10" ht="27.75" customHeight="1" x14ac:dyDescent="0.25">
      <c r="A68" s="156" t="s">
        <v>574</v>
      </c>
      <c r="B68" s="28"/>
      <c r="C68" s="163">
        <v>0</v>
      </c>
      <c r="D68" s="128">
        <v>3.5579999999999998</v>
      </c>
      <c r="E68" s="129">
        <v>0.40899999999999997</v>
      </c>
      <c r="F68" s="130">
        <v>4.7E-2</v>
      </c>
      <c r="G68" s="158">
        <v>12.52</v>
      </c>
      <c r="H68" s="158">
        <v>3.51</v>
      </c>
      <c r="I68" s="162">
        <v>3.51</v>
      </c>
      <c r="J68" s="44">
        <v>0.161</v>
      </c>
    </row>
    <row r="69" spans="1:10" ht="27.75" customHeight="1" x14ac:dyDescent="0.25">
      <c r="A69" s="156" t="s">
        <v>575</v>
      </c>
      <c r="B69" s="28"/>
      <c r="C69" s="163">
        <v>0</v>
      </c>
      <c r="D69" s="128">
        <v>3.5579999999999998</v>
      </c>
      <c r="E69" s="129">
        <v>0.40899999999999997</v>
      </c>
      <c r="F69" s="130">
        <v>4.7E-2</v>
      </c>
      <c r="G69" s="158">
        <v>14.45</v>
      </c>
      <c r="H69" s="158">
        <v>3.51</v>
      </c>
      <c r="I69" s="162">
        <v>3.51</v>
      </c>
      <c r="J69" s="44">
        <v>0.161</v>
      </c>
    </row>
    <row r="70" spans="1:10" ht="27.75" customHeight="1" x14ac:dyDescent="0.25">
      <c r="A70" s="156" t="s">
        <v>576</v>
      </c>
      <c r="B70" s="28"/>
      <c r="C70" s="163">
        <v>0</v>
      </c>
      <c r="D70" s="128">
        <v>3.5579999999999998</v>
      </c>
      <c r="E70" s="129">
        <v>0.40899999999999997</v>
      </c>
      <c r="F70" s="130">
        <v>4.7E-2</v>
      </c>
      <c r="G70" s="158">
        <v>16.350000000000001</v>
      </c>
      <c r="H70" s="158">
        <v>3.51</v>
      </c>
      <c r="I70" s="162">
        <v>3.51</v>
      </c>
      <c r="J70" s="44">
        <v>0.161</v>
      </c>
    </row>
    <row r="71" spans="1:10" ht="27.75" customHeight="1" x14ac:dyDescent="0.25">
      <c r="A71" s="156" t="s">
        <v>577</v>
      </c>
      <c r="B71" s="28"/>
      <c r="C71" s="163">
        <v>0</v>
      </c>
      <c r="D71" s="128">
        <v>3.5579999999999998</v>
      </c>
      <c r="E71" s="129">
        <v>0.40899999999999997</v>
      </c>
      <c r="F71" s="130">
        <v>4.7E-2</v>
      </c>
      <c r="G71" s="158">
        <v>29.11</v>
      </c>
      <c r="H71" s="158">
        <v>3.51</v>
      </c>
      <c r="I71" s="162">
        <v>3.51</v>
      </c>
      <c r="J71" s="44">
        <v>0.161</v>
      </c>
    </row>
    <row r="72" spans="1:10" ht="27.75" customHeight="1" x14ac:dyDescent="0.25">
      <c r="A72" s="156" t="s">
        <v>578</v>
      </c>
      <c r="B72" s="28"/>
      <c r="C72" s="163">
        <v>0</v>
      </c>
      <c r="D72" s="128">
        <v>3.5979999999999999</v>
      </c>
      <c r="E72" s="129">
        <v>0.36799999999999999</v>
      </c>
      <c r="F72" s="130">
        <v>3.4000000000000002E-2</v>
      </c>
      <c r="G72" s="158">
        <v>11.73</v>
      </c>
      <c r="H72" s="158">
        <v>3.96</v>
      </c>
      <c r="I72" s="162">
        <v>3.96</v>
      </c>
      <c r="J72" s="44">
        <v>0.14399999999999999</v>
      </c>
    </row>
    <row r="73" spans="1:10" ht="27.75" customHeight="1" x14ac:dyDescent="0.25">
      <c r="A73" s="156" t="s">
        <v>579</v>
      </c>
      <c r="B73" s="28"/>
      <c r="C73" s="163">
        <v>0</v>
      </c>
      <c r="D73" s="128">
        <v>3.5979999999999999</v>
      </c>
      <c r="E73" s="129">
        <v>0.36799999999999999</v>
      </c>
      <c r="F73" s="130">
        <v>3.4000000000000002E-2</v>
      </c>
      <c r="G73" s="158">
        <v>16.420000000000002</v>
      </c>
      <c r="H73" s="158">
        <v>3.96</v>
      </c>
      <c r="I73" s="162">
        <v>3.96</v>
      </c>
      <c r="J73" s="44">
        <v>0.14399999999999999</v>
      </c>
    </row>
    <row r="74" spans="1:10" ht="27.75" customHeight="1" x14ac:dyDescent="0.25">
      <c r="A74" s="156" t="s">
        <v>580</v>
      </c>
      <c r="B74" s="28"/>
      <c r="C74" s="163">
        <v>0</v>
      </c>
      <c r="D74" s="128">
        <v>3.5979999999999999</v>
      </c>
      <c r="E74" s="129">
        <v>0.36799999999999999</v>
      </c>
      <c r="F74" s="130">
        <v>3.4000000000000002E-2</v>
      </c>
      <c r="G74" s="158">
        <v>19.3</v>
      </c>
      <c r="H74" s="158">
        <v>3.96</v>
      </c>
      <c r="I74" s="162">
        <v>3.96</v>
      </c>
      <c r="J74" s="44">
        <v>0.14399999999999999</v>
      </c>
    </row>
    <row r="75" spans="1:10" ht="27.75" customHeight="1" x14ac:dyDescent="0.25">
      <c r="A75" s="156" t="s">
        <v>581</v>
      </c>
      <c r="B75" s="28"/>
      <c r="C75" s="163">
        <v>0</v>
      </c>
      <c r="D75" s="128">
        <v>3.5979999999999999</v>
      </c>
      <c r="E75" s="129">
        <v>0.36799999999999999</v>
      </c>
      <c r="F75" s="130">
        <v>3.4000000000000002E-2</v>
      </c>
      <c r="G75" s="158">
        <v>22.15</v>
      </c>
      <c r="H75" s="158">
        <v>3.96</v>
      </c>
      <c r="I75" s="162">
        <v>3.96</v>
      </c>
      <c r="J75" s="44">
        <v>0.14399999999999999</v>
      </c>
    </row>
    <row r="76" spans="1:10" ht="27.75" customHeight="1" x14ac:dyDescent="0.25">
      <c r="A76" s="156" t="s">
        <v>582</v>
      </c>
      <c r="B76" s="28"/>
      <c r="C76" s="163">
        <v>0</v>
      </c>
      <c r="D76" s="128">
        <v>3.5979999999999999</v>
      </c>
      <c r="E76" s="129">
        <v>0.36799999999999999</v>
      </c>
      <c r="F76" s="130">
        <v>3.4000000000000002E-2</v>
      </c>
      <c r="G76" s="158">
        <v>41.24</v>
      </c>
      <c r="H76" s="158">
        <v>3.96</v>
      </c>
      <c r="I76" s="162">
        <v>3.96</v>
      </c>
      <c r="J76" s="44">
        <v>0.14399999999999999</v>
      </c>
    </row>
    <row r="77" spans="1:10" ht="27.75" customHeight="1" x14ac:dyDescent="0.25">
      <c r="A77" s="156" t="s">
        <v>583</v>
      </c>
      <c r="B77" s="28"/>
      <c r="C77" s="163">
        <v>0</v>
      </c>
      <c r="D77" s="128">
        <v>3.5019999999999998</v>
      </c>
      <c r="E77" s="129">
        <v>0.33100000000000002</v>
      </c>
      <c r="F77" s="130">
        <v>2.7E-2</v>
      </c>
      <c r="G77" s="158">
        <v>131.55000000000001</v>
      </c>
      <c r="H77" s="158">
        <v>3.84</v>
      </c>
      <c r="I77" s="162">
        <v>3.84</v>
      </c>
      <c r="J77" s="44">
        <v>0.13200000000000001</v>
      </c>
    </row>
    <row r="78" spans="1:10" ht="27.75" customHeight="1" x14ac:dyDescent="0.25">
      <c r="A78" s="156" t="s">
        <v>584</v>
      </c>
      <c r="B78" s="28"/>
      <c r="C78" s="163">
        <v>0</v>
      </c>
      <c r="D78" s="128">
        <v>3.5019999999999998</v>
      </c>
      <c r="E78" s="129">
        <v>0.33100000000000002</v>
      </c>
      <c r="F78" s="130">
        <v>2.7E-2</v>
      </c>
      <c r="G78" s="158">
        <v>174.31</v>
      </c>
      <c r="H78" s="158">
        <v>3.84</v>
      </c>
      <c r="I78" s="162">
        <v>3.84</v>
      </c>
      <c r="J78" s="44">
        <v>0.13200000000000001</v>
      </c>
    </row>
    <row r="79" spans="1:10" ht="27.75" customHeight="1" x14ac:dyDescent="0.25">
      <c r="A79" s="156" t="s">
        <v>585</v>
      </c>
      <c r="B79" s="28"/>
      <c r="C79" s="163">
        <v>0</v>
      </c>
      <c r="D79" s="128">
        <v>3.5019999999999998</v>
      </c>
      <c r="E79" s="129">
        <v>0.33100000000000002</v>
      </c>
      <c r="F79" s="130">
        <v>2.7E-2</v>
      </c>
      <c r="G79" s="158">
        <v>221.16</v>
      </c>
      <c r="H79" s="158">
        <v>3.84</v>
      </c>
      <c r="I79" s="162">
        <v>3.84</v>
      </c>
      <c r="J79" s="44">
        <v>0.13200000000000001</v>
      </c>
    </row>
    <row r="80" spans="1:10" ht="27.75" customHeight="1" x14ac:dyDescent="0.25">
      <c r="A80" s="156" t="s">
        <v>586</v>
      </c>
      <c r="B80" s="28"/>
      <c r="C80" s="163">
        <v>0</v>
      </c>
      <c r="D80" s="128">
        <v>3.5019999999999998</v>
      </c>
      <c r="E80" s="129">
        <v>0.33100000000000002</v>
      </c>
      <c r="F80" s="130">
        <v>2.7E-2</v>
      </c>
      <c r="G80" s="158">
        <v>295.56</v>
      </c>
      <c r="H80" s="158">
        <v>3.84</v>
      </c>
      <c r="I80" s="162">
        <v>3.84</v>
      </c>
      <c r="J80" s="44">
        <v>0.13200000000000001</v>
      </c>
    </row>
    <row r="81" spans="1:10" ht="27.75" customHeight="1" x14ac:dyDescent="0.25">
      <c r="A81" s="156" t="s">
        <v>587</v>
      </c>
      <c r="B81" s="28"/>
      <c r="C81" s="163">
        <v>0</v>
      </c>
      <c r="D81" s="128">
        <v>3.5019999999999998</v>
      </c>
      <c r="E81" s="129">
        <v>0.33100000000000002</v>
      </c>
      <c r="F81" s="130">
        <v>2.7E-2</v>
      </c>
      <c r="G81" s="158">
        <v>619.41</v>
      </c>
      <c r="H81" s="158">
        <v>3.84</v>
      </c>
      <c r="I81" s="162">
        <v>3.84</v>
      </c>
      <c r="J81" s="44">
        <v>0.13200000000000001</v>
      </c>
    </row>
    <row r="82" spans="1:10" ht="27.75" customHeight="1" x14ac:dyDescent="0.25">
      <c r="A82" s="156" t="s">
        <v>588</v>
      </c>
      <c r="B82" s="28"/>
      <c r="C82" s="163" t="s">
        <v>120</v>
      </c>
      <c r="D82" s="131">
        <v>17.451000000000001</v>
      </c>
      <c r="E82" s="132">
        <v>1.478</v>
      </c>
      <c r="F82" s="130">
        <v>0.89500000000000002</v>
      </c>
      <c r="G82" s="159"/>
      <c r="H82" s="159"/>
      <c r="I82" s="161"/>
      <c r="J82" s="45"/>
    </row>
    <row r="83" spans="1:10" ht="27.75" customHeight="1" x14ac:dyDescent="0.25">
      <c r="A83" s="156" t="s">
        <v>589</v>
      </c>
      <c r="B83" s="28"/>
      <c r="C83" s="163" t="s">
        <v>534</v>
      </c>
      <c r="D83" s="128">
        <v>-5.9690000000000003</v>
      </c>
      <c r="E83" s="129">
        <v>-0.73499999999999999</v>
      </c>
      <c r="F83" s="130">
        <v>-9.4E-2</v>
      </c>
      <c r="G83" s="158">
        <v>0</v>
      </c>
      <c r="H83" s="159"/>
      <c r="I83" s="161"/>
      <c r="J83" s="45"/>
    </row>
    <row r="84" spans="1:10" ht="27.75" customHeight="1" x14ac:dyDescent="0.25">
      <c r="A84" s="156" t="s">
        <v>590</v>
      </c>
      <c r="B84" s="28"/>
      <c r="C84" s="163">
        <v>0</v>
      </c>
      <c r="D84" s="128">
        <v>-5.335</v>
      </c>
      <c r="E84" s="129">
        <v>-0.626</v>
      </c>
      <c r="F84" s="130">
        <v>-7.4999999999999997E-2</v>
      </c>
      <c r="G84" s="158">
        <v>0</v>
      </c>
      <c r="H84" s="159"/>
      <c r="I84" s="161"/>
      <c r="J84" s="45"/>
    </row>
    <row r="85" spans="1:10" ht="27.75" customHeight="1" x14ac:dyDescent="0.25">
      <c r="A85" s="156" t="s">
        <v>591</v>
      </c>
      <c r="B85" s="28"/>
      <c r="C85" s="163">
        <v>0</v>
      </c>
      <c r="D85" s="128">
        <v>-5.9690000000000003</v>
      </c>
      <c r="E85" s="129">
        <v>-0.73499999999999999</v>
      </c>
      <c r="F85" s="130">
        <v>-9.4E-2</v>
      </c>
      <c r="G85" s="158">
        <v>0</v>
      </c>
      <c r="H85" s="159"/>
      <c r="I85" s="161"/>
      <c r="J85" s="44">
        <v>0.3</v>
      </c>
    </row>
    <row r="86" spans="1:10" ht="27.75" customHeight="1" x14ac:dyDescent="0.25">
      <c r="A86" s="156" t="s">
        <v>592</v>
      </c>
      <c r="B86" s="28"/>
      <c r="C86" s="163">
        <v>0</v>
      </c>
      <c r="D86" s="128">
        <v>-5.335</v>
      </c>
      <c r="E86" s="129">
        <v>-0.626</v>
      </c>
      <c r="F86" s="130">
        <v>-7.4999999999999997E-2</v>
      </c>
      <c r="G86" s="158">
        <v>0</v>
      </c>
      <c r="H86" s="159"/>
      <c r="I86" s="161"/>
      <c r="J86" s="44">
        <v>0.23699999999999999</v>
      </c>
    </row>
    <row r="87" spans="1:10" ht="27.75" customHeight="1" x14ac:dyDescent="0.25">
      <c r="A87" s="156" t="s">
        <v>593</v>
      </c>
      <c r="B87" s="28"/>
      <c r="C87" s="163">
        <v>0</v>
      </c>
      <c r="D87" s="128">
        <v>-5.4660000000000002</v>
      </c>
      <c r="E87" s="129">
        <v>-0.55900000000000005</v>
      </c>
      <c r="F87" s="130">
        <v>-5.1999999999999998E-2</v>
      </c>
      <c r="G87" s="158">
        <v>12.88</v>
      </c>
      <c r="H87" s="159"/>
      <c r="I87" s="161"/>
      <c r="J87" s="44">
        <v>0.27700000000000002</v>
      </c>
    </row>
    <row r="88" spans="1:10" ht="27.75" customHeight="1" x14ac:dyDescent="0.25">
      <c r="A88" s="156" t="s">
        <v>594</v>
      </c>
      <c r="B88" s="28"/>
      <c r="C88" s="163" t="s">
        <v>74</v>
      </c>
      <c r="D88" s="128">
        <v>5.165</v>
      </c>
      <c r="E88" s="129">
        <v>0.63600000000000001</v>
      </c>
      <c r="F88" s="130">
        <v>8.1000000000000003E-2</v>
      </c>
      <c r="G88" s="158">
        <v>3.02</v>
      </c>
      <c r="H88" s="159"/>
      <c r="I88" s="161"/>
      <c r="J88" s="45"/>
    </row>
    <row r="89" spans="1:10" ht="27.75" customHeight="1" x14ac:dyDescent="0.25">
      <c r="A89" s="156" t="s">
        <v>595</v>
      </c>
      <c r="B89" s="28"/>
      <c r="C89" s="163">
        <v>2</v>
      </c>
      <c r="D89" s="128">
        <v>5.165</v>
      </c>
      <c r="E89" s="129">
        <v>0.63600000000000001</v>
      </c>
      <c r="F89" s="130">
        <v>8.1000000000000003E-2</v>
      </c>
      <c r="G89" s="159"/>
      <c r="H89" s="159"/>
      <c r="I89" s="161"/>
      <c r="J89" s="45"/>
    </row>
    <row r="90" spans="1:10" ht="27.75" customHeight="1" x14ac:dyDescent="0.25">
      <c r="A90" s="156" t="s">
        <v>596</v>
      </c>
      <c r="B90" s="28"/>
      <c r="C90" s="163" t="s">
        <v>78</v>
      </c>
      <c r="D90" s="128">
        <v>3.9060000000000001</v>
      </c>
      <c r="E90" s="129">
        <v>0.48099999999999998</v>
      </c>
      <c r="F90" s="130">
        <v>6.0999999999999999E-2</v>
      </c>
      <c r="G90" s="158">
        <v>3.14</v>
      </c>
      <c r="H90" s="159"/>
      <c r="I90" s="161"/>
      <c r="J90" s="45"/>
    </row>
    <row r="91" spans="1:10" ht="27.75" customHeight="1" x14ac:dyDescent="0.25">
      <c r="A91" s="156" t="s">
        <v>597</v>
      </c>
      <c r="B91" s="28"/>
      <c r="C91" s="163" t="s">
        <v>78</v>
      </c>
      <c r="D91" s="128">
        <v>3.9060000000000001</v>
      </c>
      <c r="E91" s="129">
        <v>0.48099999999999998</v>
      </c>
      <c r="F91" s="130">
        <v>6.0999999999999999E-2</v>
      </c>
      <c r="G91" s="158">
        <v>3.22</v>
      </c>
      <c r="H91" s="159"/>
      <c r="I91" s="161"/>
      <c r="J91" s="45"/>
    </row>
    <row r="92" spans="1:10" ht="27.75" customHeight="1" x14ac:dyDescent="0.25">
      <c r="A92" s="156" t="s">
        <v>598</v>
      </c>
      <c r="B92" s="28"/>
      <c r="C92" s="163" t="s">
        <v>78</v>
      </c>
      <c r="D92" s="128">
        <v>3.9060000000000001</v>
      </c>
      <c r="E92" s="129">
        <v>0.48099999999999998</v>
      </c>
      <c r="F92" s="130">
        <v>6.0999999999999999E-2</v>
      </c>
      <c r="G92" s="158">
        <v>3.36</v>
      </c>
      <c r="H92" s="159"/>
      <c r="I92" s="161"/>
      <c r="J92" s="45"/>
    </row>
    <row r="93" spans="1:10" ht="27.75" customHeight="1" x14ac:dyDescent="0.25">
      <c r="A93" s="156" t="s">
        <v>599</v>
      </c>
      <c r="B93" s="28"/>
      <c r="C93" s="163" t="s">
        <v>78</v>
      </c>
      <c r="D93" s="128">
        <v>3.9060000000000001</v>
      </c>
      <c r="E93" s="129">
        <v>0.48099999999999998</v>
      </c>
      <c r="F93" s="130">
        <v>6.0999999999999999E-2</v>
      </c>
      <c r="G93" s="158">
        <v>3.61</v>
      </c>
      <c r="H93" s="159"/>
      <c r="I93" s="161"/>
      <c r="J93" s="45"/>
    </row>
    <row r="94" spans="1:10" ht="27.75" customHeight="1" x14ac:dyDescent="0.25">
      <c r="A94" s="156" t="s">
        <v>600</v>
      </c>
      <c r="B94" s="28"/>
      <c r="C94" s="163" t="s">
        <v>78</v>
      </c>
      <c r="D94" s="128">
        <v>3.9060000000000001</v>
      </c>
      <c r="E94" s="129">
        <v>0.48099999999999998</v>
      </c>
      <c r="F94" s="130">
        <v>6.0999999999999999E-2</v>
      </c>
      <c r="G94" s="158">
        <v>4.3499999999999996</v>
      </c>
      <c r="H94" s="159"/>
      <c r="I94" s="161"/>
      <c r="J94" s="45"/>
    </row>
    <row r="95" spans="1:10" ht="27.75" customHeight="1" x14ac:dyDescent="0.25">
      <c r="A95" s="156" t="s">
        <v>601</v>
      </c>
      <c r="B95" s="28"/>
      <c r="C95" s="163">
        <v>4</v>
      </c>
      <c r="D95" s="128">
        <v>3.9060000000000001</v>
      </c>
      <c r="E95" s="129">
        <v>0.48099999999999998</v>
      </c>
      <c r="F95" s="130">
        <v>6.0999999999999999E-2</v>
      </c>
      <c r="G95" s="159"/>
      <c r="H95" s="159"/>
      <c r="I95" s="161"/>
      <c r="J95" s="45"/>
    </row>
    <row r="96" spans="1:10" ht="27.75" customHeight="1" x14ac:dyDescent="0.25">
      <c r="A96" s="156" t="s">
        <v>602</v>
      </c>
      <c r="B96" s="28"/>
      <c r="C96" s="163">
        <v>0</v>
      </c>
      <c r="D96" s="128">
        <v>2.7170000000000001</v>
      </c>
      <c r="E96" s="129">
        <v>0.312</v>
      </c>
      <c r="F96" s="130">
        <v>3.5999999999999997E-2</v>
      </c>
      <c r="G96" s="158">
        <v>7.17</v>
      </c>
      <c r="H96" s="158">
        <v>2.68</v>
      </c>
      <c r="I96" s="162">
        <v>2.68</v>
      </c>
      <c r="J96" s="44">
        <v>0.123</v>
      </c>
    </row>
    <row r="97" spans="1:10" ht="27.75" customHeight="1" x14ac:dyDescent="0.25">
      <c r="A97" s="156" t="s">
        <v>603</v>
      </c>
      <c r="B97" s="28"/>
      <c r="C97" s="163">
        <v>0</v>
      </c>
      <c r="D97" s="128">
        <v>2.7170000000000001</v>
      </c>
      <c r="E97" s="129">
        <v>0.312</v>
      </c>
      <c r="F97" s="130">
        <v>3.5999999999999997E-2</v>
      </c>
      <c r="G97" s="158">
        <v>9.56</v>
      </c>
      <c r="H97" s="158">
        <v>2.68</v>
      </c>
      <c r="I97" s="162">
        <v>2.68</v>
      </c>
      <c r="J97" s="44">
        <v>0.123</v>
      </c>
    </row>
    <row r="98" spans="1:10" ht="27.75" customHeight="1" x14ac:dyDescent="0.25">
      <c r="A98" s="156" t="s">
        <v>604</v>
      </c>
      <c r="B98" s="28"/>
      <c r="C98" s="163">
        <v>0</v>
      </c>
      <c r="D98" s="128">
        <v>2.7170000000000001</v>
      </c>
      <c r="E98" s="129">
        <v>0.312</v>
      </c>
      <c r="F98" s="130">
        <v>3.5999999999999997E-2</v>
      </c>
      <c r="G98" s="158">
        <v>11.03</v>
      </c>
      <c r="H98" s="158">
        <v>2.68</v>
      </c>
      <c r="I98" s="162">
        <v>2.68</v>
      </c>
      <c r="J98" s="44">
        <v>0.123</v>
      </c>
    </row>
    <row r="99" spans="1:10" ht="27.75" customHeight="1" x14ac:dyDescent="0.25">
      <c r="A99" s="156" t="s">
        <v>605</v>
      </c>
      <c r="B99" s="28"/>
      <c r="C99" s="163">
        <v>0</v>
      </c>
      <c r="D99" s="128">
        <v>2.7170000000000001</v>
      </c>
      <c r="E99" s="129">
        <v>0.312</v>
      </c>
      <c r="F99" s="130">
        <v>3.5999999999999997E-2</v>
      </c>
      <c r="G99" s="158">
        <v>12.49</v>
      </c>
      <c r="H99" s="158">
        <v>2.68</v>
      </c>
      <c r="I99" s="162">
        <v>2.68</v>
      </c>
      <c r="J99" s="44">
        <v>0.123</v>
      </c>
    </row>
    <row r="100" spans="1:10" ht="27.75" customHeight="1" x14ac:dyDescent="0.25">
      <c r="A100" s="156" t="s">
        <v>606</v>
      </c>
      <c r="B100" s="28"/>
      <c r="C100" s="163">
        <v>0</v>
      </c>
      <c r="D100" s="128">
        <v>2.7170000000000001</v>
      </c>
      <c r="E100" s="129">
        <v>0.312</v>
      </c>
      <c r="F100" s="130">
        <v>3.5999999999999997E-2</v>
      </c>
      <c r="G100" s="158">
        <v>22.23</v>
      </c>
      <c r="H100" s="158">
        <v>2.68</v>
      </c>
      <c r="I100" s="162">
        <v>2.68</v>
      </c>
      <c r="J100" s="44">
        <v>0.123</v>
      </c>
    </row>
    <row r="101" spans="1:10" ht="27.75" customHeight="1" x14ac:dyDescent="0.25">
      <c r="A101" s="156" t="s">
        <v>607</v>
      </c>
      <c r="B101" s="28"/>
      <c r="C101" s="163">
        <v>0</v>
      </c>
      <c r="D101" s="128">
        <v>2.7469999999999999</v>
      </c>
      <c r="E101" s="129">
        <v>0.28100000000000003</v>
      </c>
      <c r="F101" s="130">
        <v>2.5999999999999999E-2</v>
      </c>
      <c r="G101" s="158">
        <v>8.9600000000000009</v>
      </c>
      <c r="H101" s="158">
        <v>3.02</v>
      </c>
      <c r="I101" s="162">
        <v>3.02</v>
      </c>
      <c r="J101" s="44">
        <v>0.11</v>
      </c>
    </row>
    <row r="102" spans="1:10" ht="27.75" customHeight="1" x14ac:dyDescent="0.25">
      <c r="A102" s="156" t="s">
        <v>608</v>
      </c>
      <c r="B102" s="28"/>
      <c r="C102" s="163">
        <v>0</v>
      </c>
      <c r="D102" s="128">
        <v>2.7469999999999999</v>
      </c>
      <c r="E102" s="129">
        <v>0.28100000000000003</v>
      </c>
      <c r="F102" s="130">
        <v>2.5999999999999999E-2</v>
      </c>
      <c r="G102" s="158">
        <v>12.54</v>
      </c>
      <c r="H102" s="158">
        <v>3.02</v>
      </c>
      <c r="I102" s="162">
        <v>3.02</v>
      </c>
      <c r="J102" s="44">
        <v>0.11</v>
      </c>
    </row>
    <row r="103" spans="1:10" ht="27.75" customHeight="1" x14ac:dyDescent="0.25">
      <c r="A103" s="156" t="s">
        <v>609</v>
      </c>
      <c r="B103" s="28"/>
      <c r="C103" s="163">
        <v>0</v>
      </c>
      <c r="D103" s="128">
        <v>2.7469999999999999</v>
      </c>
      <c r="E103" s="129">
        <v>0.28100000000000003</v>
      </c>
      <c r="F103" s="130">
        <v>2.5999999999999999E-2</v>
      </c>
      <c r="G103" s="158">
        <v>14.74</v>
      </c>
      <c r="H103" s="158">
        <v>3.02</v>
      </c>
      <c r="I103" s="162">
        <v>3.02</v>
      </c>
      <c r="J103" s="44">
        <v>0.11</v>
      </c>
    </row>
    <row r="104" spans="1:10" ht="27.75" customHeight="1" x14ac:dyDescent="0.25">
      <c r="A104" s="156" t="s">
        <v>610</v>
      </c>
      <c r="B104" s="28"/>
      <c r="C104" s="163">
        <v>0</v>
      </c>
      <c r="D104" s="128">
        <v>2.7469999999999999</v>
      </c>
      <c r="E104" s="129">
        <v>0.28100000000000003</v>
      </c>
      <c r="F104" s="130">
        <v>2.5999999999999999E-2</v>
      </c>
      <c r="G104" s="158">
        <v>16.91</v>
      </c>
      <c r="H104" s="158">
        <v>3.02</v>
      </c>
      <c r="I104" s="162">
        <v>3.02</v>
      </c>
      <c r="J104" s="44">
        <v>0.11</v>
      </c>
    </row>
    <row r="105" spans="1:10" ht="27.75" customHeight="1" x14ac:dyDescent="0.25">
      <c r="A105" s="156" t="s">
        <v>611</v>
      </c>
      <c r="B105" s="28"/>
      <c r="C105" s="163">
        <v>0</v>
      </c>
      <c r="D105" s="128">
        <v>2.7469999999999999</v>
      </c>
      <c r="E105" s="129">
        <v>0.28100000000000003</v>
      </c>
      <c r="F105" s="130">
        <v>2.5999999999999999E-2</v>
      </c>
      <c r="G105" s="158">
        <v>31.49</v>
      </c>
      <c r="H105" s="158">
        <v>3.02</v>
      </c>
      <c r="I105" s="162">
        <v>3.02</v>
      </c>
      <c r="J105" s="44">
        <v>0.11</v>
      </c>
    </row>
    <row r="106" spans="1:10" ht="27.75" customHeight="1" x14ac:dyDescent="0.25">
      <c r="A106" s="156" t="s">
        <v>612</v>
      </c>
      <c r="B106" s="28"/>
      <c r="C106" s="163">
        <v>0</v>
      </c>
      <c r="D106" s="128">
        <v>2.6739999999999999</v>
      </c>
      <c r="E106" s="129">
        <v>0.253</v>
      </c>
      <c r="F106" s="130">
        <v>2.1000000000000001E-2</v>
      </c>
      <c r="G106" s="158">
        <v>100.46</v>
      </c>
      <c r="H106" s="158">
        <v>2.93</v>
      </c>
      <c r="I106" s="162">
        <v>2.93</v>
      </c>
      <c r="J106" s="44">
        <v>0.10100000000000001</v>
      </c>
    </row>
    <row r="107" spans="1:10" ht="27.75" customHeight="1" x14ac:dyDescent="0.25">
      <c r="A107" s="156" t="s">
        <v>613</v>
      </c>
      <c r="B107" s="28"/>
      <c r="C107" s="163">
        <v>0</v>
      </c>
      <c r="D107" s="128">
        <v>2.6739999999999999</v>
      </c>
      <c r="E107" s="129">
        <v>0.253</v>
      </c>
      <c r="F107" s="130">
        <v>2.1000000000000001E-2</v>
      </c>
      <c r="G107" s="158">
        <v>133.11000000000001</v>
      </c>
      <c r="H107" s="158">
        <v>2.93</v>
      </c>
      <c r="I107" s="162">
        <v>2.93</v>
      </c>
      <c r="J107" s="44">
        <v>0.10100000000000001</v>
      </c>
    </row>
    <row r="108" spans="1:10" ht="27.75" customHeight="1" x14ac:dyDescent="0.25">
      <c r="A108" s="156" t="s">
        <v>614</v>
      </c>
      <c r="B108" s="28"/>
      <c r="C108" s="163">
        <v>0</v>
      </c>
      <c r="D108" s="128">
        <v>2.6739999999999999</v>
      </c>
      <c r="E108" s="129">
        <v>0.253</v>
      </c>
      <c r="F108" s="130">
        <v>2.1000000000000001E-2</v>
      </c>
      <c r="G108" s="158">
        <v>168.89</v>
      </c>
      <c r="H108" s="158">
        <v>2.93</v>
      </c>
      <c r="I108" s="162">
        <v>2.93</v>
      </c>
      <c r="J108" s="44">
        <v>0.10100000000000001</v>
      </c>
    </row>
    <row r="109" spans="1:10" ht="27.75" customHeight="1" x14ac:dyDescent="0.25">
      <c r="A109" s="156" t="s">
        <v>615</v>
      </c>
      <c r="B109" s="28"/>
      <c r="C109" s="163">
        <v>0</v>
      </c>
      <c r="D109" s="128">
        <v>2.6739999999999999</v>
      </c>
      <c r="E109" s="129">
        <v>0.253</v>
      </c>
      <c r="F109" s="130">
        <v>2.1000000000000001E-2</v>
      </c>
      <c r="G109" s="158">
        <v>225.7</v>
      </c>
      <c r="H109" s="158">
        <v>2.93</v>
      </c>
      <c r="I109" s="162">
        <v>2.93</v>
      </c>
      <c r="J109" s="44">
        <v>0.10100000000000001</v>
      </c>
    </row>
    <row r="110" spans="1:10" ht="27.75" customHeight="1" x14ac:dyDescent="0.25">
      <c r="A110" s="156" t="s">
        <v>616</v>
      </c>
      <c r="B110" s="28"/>
      <c r="C110" s="163">
        <v>0</v>
      </c>
      <c r="D110" s="128">
        <v>2.6739999999999999</v>
      </c>
      <c r="E110" s="129">
        <v>0.253</v>
      </c>
      <c r="F110" s="130">
        <v>2.1000000000000001E-2</v>
      </c>
      <c r="G110" s="158">
        <v>473</v>
      </c>
      <c r="H110" s="158">
        <v>2.93</v>
      </c>
      <c r="I110" s="162">
        <v>2.93</v>
      </c>
      <c r="J110" s="44">
        <v>0.10100000000000001</v>
      </c>
    </row>
    <row r="111" spans="1:10" ht="27.75" customHeight="1" x14ac:dyDescent="0.25">
      <c r="A111" s="156" t="s">
        <v>617</v>
      </c>
      <c r="B111" s="28"/>
      <c r="C111" s="163" t="s">
        <v>120</v>
      </c>
      <c r="D111" s="131">
        <v>13.326000000000001</v>
      </c>
      <c r="E111" s="132">
        <v>1.129</v>
      </c>
      <c r="F111" s="130">
        <v>0.68400000000000005</v>
      </c>
      <c r="G111" s="159"/>
      <c r="H111" s="159"/>
      <c r="I111" s="161"/>
      <c r="J111" s="45"/>
    </row>
    <row r="112" spans="1:10" ht="27.75" customHeight="1" x14ac:dyDescent="0.25">
      <c r="A112" s="156" t="s">
        <v>618</v>
      </c>
      <c r="B112" s="28"/>
      <c r="C112" s="163" t="s">
        <v>534</v>
      </c>
      <c r="D112" s="128">
        <v>-4.5579999999999998</v>
      </c>
      <c r="E112" s="129">
        <v>-0.56100000000000005</v>
      </c>
      <c r="F112" s="130">
        <v>-7.1999999999999995E-2</v>
      </c>
      <c r="G112" s="158">
        <v>0</v>
      </c>
      <c r="H112" s="159"/>
      <c r="I112" s="161"/>
      <c r="J112" s="45"/>
    </row>
    <row r="113" spans="1:10" ht="27.75" customHeight="1" x14ac:dyDescent="0.25">
      <c r="A113" s="156" t="s">
        <v>619</v>
      </c>
      <c r="B113" s="28"/>
      <c r="C113" s="163">
        <v>0</v>
      </c>
      <c r="D113" s="128">
        <v>-4.0739999999999998</v>
      </c>
      <c r="E113" s="129">
        <v>-0.47799999999999998</v>
      </c>
      <c r="F113" s="130">
        <v>-5.7000000000000002E-2</v>
      </c>
      <c r="G113" s="158">
        <v>0</v>
      </c>
      <c r="H113" s="159"/>
      <c r="I113" s="161"/>
      <c r="J113" s="45"/>
    </row>
    <row r="114" spans="1:10" ht="27.75" customHeight="1" x14ac:dyDescent="0.25">
      <c r="A114" s="156" t="s">
        <v>620</v>
      </c>
      <c r="B114" s="28"/>
      <c r="C114" s="163">
        <v>0</v>
      </c>
      <c r="D114" s="128">
        <v>-4.5579999999999998</v>
      </c>
      <c r="E114" s="129">
        <v>-0.56100000000000005</v>
      </c>
      <c r="F114" s="130">
        <v>-7.1999999999999995E-2</v>
      </c>
      <c r="G114" s="158">
        <v>0</v>
      </c>
      <c r="H114" s="159"/>
      <c r="I114" s="161"/>
      <c r="J114" s="44">
        <v>0.22900000000000001</v>
      </c>
    </row>
    <row r="115" spans="1:10" ht="27.75" customHeight="1" x14ac:dyDescent="0.25">
      <c r="A115" s="156" t="s">
        <v>621</v>
      </c>
      <c r="B115" s="28"/>
      <c r="C115" s="163">
        <v>0</v>
      </c>
      <c r="D115" s="128">
        <v>-4.0739999999999998</v>
      </c>
      <c r="E115" s="129">
        <v>-0.47799999999999998</v>
      </c>
      <c r="F115" s="130">
        <v>-5.7000000000000002E-2</v>
      </c>
      <c r="G115" s="158">
        <v>0</v>
      </c>
      <c r="H115" s="159"/>
      <c r="I115" s="161"/>
      <c r="J115" s="44">
        <v>0.18099999999999999</v>
      </c>
    </row>
    <row r="116" spans="1:10" ht="27.75" customHeight="1" x14ac:dyDescent="0.25">
      <c r="A116" s="156" t="s">
        <v>622</v>
      </c>
      <c r="B116" s="28"/>
      <c r="C116" s="163">
        <v>0</v>
      </c>
      <c r="D116" s="128">
        <v>-4.1740000000000004</v>
      </c>
      <c r="E116" s="129">
        <v>-0.42699999999999999</v>
      </c>
      <c r="F116" s="130">
        <v>-3.9E-2</v>
      </c>
      <c r="G116" s="158">
        <v>9.84</v>
      </c>
      <c r="H116" s="159"/>
      <c r="I116" s="161"/>
      <c r="J116" s="44">
        <v>0.21199999999999999</v>
      </c>
    </row>
    <row r="117" spans="1:10" ht="27.75" customHeight="1" x14ac:dyDescent="0.25">
      <c r="A117" s="156" t="s">
        <v>623</v>
      </c>
      <c r="B117" s="28"/>
      <c r="C117" s="163" t="s">
        <v>74</v>
      </c>
      <c r="D117" s="128">
        <v>3.8690000000000002</v>
      </c>
      <c r="E117" s="129">
        <v>0.47599999999999998</v>
      </c>
      <c r="F117" s="130">
        <v>6.0999999999999999E-2</v>
      </c>
      <c r="G117" s="158">
        <v>2.2599999999999998</v>
      </c>
      <c r="H117" s="159"/>
      <c r="I117" s="161"/>
      <c r="J117" s="45"/>
    </row>
    <row r="118" spans="1:10" ht="27.75" customHeight="1" x14ac:dyDescent="0.25">
      <c r="A118" s="156" t="s">
        <v>624</v>
      </c>
      <c r="B118" s="28"/>
      <c r="C118" s="163">
        <v>2</v>
      </c>
      <c r="D118" s="128">
        <v>3.8690000000000002</v>
      </c>
      <c r="E118" s="129">
        <v>0.47599999999999998</v>
      </c>
      <c r="F118" s="130">
        <v>6.0999999999999999E-2</v>
      </c>
      <c r="G118" s="159"/>
      <c r="H118" s="159"/>
      <c r="I118" s="161"/>
      <c r="J118" s="45"/>
    </row>
    <row r="119" spans="1:10" ht="27.75" customHeight="1" x14ac:dyDescent="0.25">
      <c r="A119" s="156" t="s">
        <v>625</v>
      </c>
      <c r="B119" s="28"/>
      <c r="C119" s="163" t="s">
        <v>78</v>
      </c>
      <c r="D119" s="128">
        <v>2.9260000000000002</v>
      </c>
      <c r="E119" s="129">
        <v>0.36</v>
      </c>
      <c r="F119" s="130">
        <v>4.5999999999999999E-2</v>
      </c>
      <c r="G119" s="158">
        <v>2.35</v>
      </c>
      <c r="H119" s="159"/>
      <c r="I119" s="161"/>
      <c r="J119" s="45"/>
    </row>
    <row r="120" spans="1:10" ht="27.75" customHeight="1" x14ac:dyDescent="0.25">
      <c r="A120" s="156" t="s">
        <v>626</v>
      </c>
      <c r="B120" s="28"/>
      <c r="C120" s="163" t="s">
        <v>78</v>
      </c>
      <c r="D120" s="128">
        <v>2.9260000000000002</v>
      </c>
      <c r="E120" s="129">
        <v>0.36</v>
      </c>
      <c r="F120" s="130">
        <v>4.5999999999999999E-2</v>
      </c>
      <c r="G120" s="158">
        <v>2.41</v>
      </c>
      <c r="H120" s="159"/>
      <c r="I120" s="161"/>
      <c r="J120" s="45"/>
    </row>
    <row r="121" spans="1:10" ht="27.75" customHeight="1" x14ac:dyDescent="0.25">
      <c r="A121" s="156" t="s">
        <v>627</v>
      </c>
      <c r="B121" s="28"/>
      <c r="C121" s="163" t="s">
        <v>78</v>
      </c>
      <c r="D121" s="128">
        <v>2.9260000000000002</v>
      </c>
      <c r="E121" s="129">
        <v>0.36</v>
      </c>
      <c r="F121" s="130">
        <v>4.5999999999999999E-2</v>
      </c>
      <c r="G121" s="158">
        <v>2.52</v>
      </c>
      <c r="H121" s="159"/>
      <c r="I121" s="161"/>
      <c r="J121" s="45"/>
    </row>
    <row r="122" spans="1:10" ht="27.75" customHeight="1" x14ac:dyDescent="0.25">
      <c r="A122" s="156" t="s">
        <v>628</v>
      </c>
      <c r="B122" s="28"/>
      <c r="C122" s="163" t="s">
        <v>78</v>
      </c>
      <c r="D122" s="128">
        <v>2.9260000000000002</v>
      </c>
      <c r="E122" s="129">
        <v>0.36</v>
      </c>
      <c r="F122" s="130">
        <v>4.5999999999999999E-2</v>
      </c>
      <c r="G122" s="158">
        <v>2.7</v>
      </c>
      <c r="H122" s="159"/>
      <c r="I122" s="161"/>
      <c r="J122" s="45"/>
    </row>
    <row r="123" spans="1:10" ht="27.75" customHeight="1" x14ac:dyDescent="0.25">
      <c r="A123" s="156" t="s">
        <v>629</v>
      </c>
      <c r="B123" s="28"/>
      <c r="C123" s="163" t="s">
        <v>78</v>
      </c>
      <c r="D123" s="128">
        <v>2.9260000000000002</v>
      </c>
      <c r="E123" s="129">
        <v>0.36</v>
      </c>
      <c r="F123" s="130">
        <v>4.5999999999999999E-2</v>
      </c>
      <c r="G123" s="158">
        <v>3.26</v>
      </c>
      <c r="H123" s="159"/>
      <c r="I123" s="161"/>
      <c r="J123" s="45"/>
    </row>
    <row r="124" spans="1:10" ht="27.75" customHeight="1" x14ac:dyDescent="0.25">
      <c r="A124" s="156" t="s">
        <v>630</v>
      </c>
      <c r="B124" s="28"/>
      <c r="C124" s="163">
        <v>4</v>
      </c>
      <c r="D124" s="128">
        <v>2.9260000000000002</v>
      </c>
      <c r="E124" s="129">
        <v>0.36</v>
      </c>
      <c r="F124" s="130">
        <v>4.5999999999999999E-2</v>
      </c>
      <c r="G124" s="159"/>
      <c r="H124" s="159"/>
      <c r="I124" s="161"/>
      <c r="J124" s="45"/>
    </row>
    <row r="125" spans="1:10" ht="27.75" customHeight="1" x14ac:dyDescent="0.25">
      <c r="A125" s="156" t="s">
        <v>631</v>
      </c>
      <c r="B125" s="28"/>
      <c r="C125" s="163">
        <v>0</v>
      </c>
      <c r="D125" s="128">
        <v>2.0350000000000001</v>
      </c>
      <c r="E125" s="129">
        <v>0.23400000000000001</v>
      </c>
      <c r="F125" s="130">
        <v>2.7E-2</v>
      </c>
      <c r="G125" s="158">
        <v>5.37</v>
      </c>
      <c r="H125" s="158">
        <v>2.0099999999999998</v>
      </c>
      <c r="I125" s="162">
        <v>2.0099999999999998</v>
      </c>
      <c r="J125" s="44">
        <v>9.1999999999999998E-2</v>
      </c>
    </row>
    <row r="126" spans="1:10" ht="27.75" customHeight="1" x14ac:dyDescent="0.25">
      <c r="A126" s="156" t="s">
        <v>632</v>
      </c>
      <c r="B126" s="28"/>
      <c r="C126" s="163">
        <v>0</v>
      </c>
      <c r="D126" s="128">
        <v>2.0350000000000001</v>
      </c>
      <c r="E126" s="129">
        <v>0.23400000000000001</v>
      </c>
      <c r="F126" s="130">
        <v>2.7E-2</v>
      </c>
      <c r="G126" s="158">
        <v>7.16</v>
      </c>
      <c r="H126" s="158">
        <v>2.0099999999999998</v>
      </c>
      <c r="I126" s="162">
        <v>2.0099999999999998</v>
      </c>
      <c r="J126" s="44">
        <v>9.1999999999999998E-2</v>
      </c>
    </row>
    <row r="127" spans="1:10" ht="27.75" customHeight="1" x14ac:dyDescent="0.25">
      <c r="A127" s="156" t="s">
        <v>633</v>
      </c>
      <c r="B127" s="28"/>
      <c r="C127" s="163">
        <v>0</v>
      </c>
      <c r="D127" s="128">
        <v>2.0350000000000001</v>
      </c>
      <c r="E127" s="129">
        <v>0.23400000000000001</v>
      </c>
      <c r="F127" s="130">
        <v>2.7E-2</v>
      </c>
      <c r="G127" s="158">
        <v>8.26</v>
      </c>
      <c r="H127" s="158">
        <v>2.0099999999999998</v>
      </c>
      <c r="I127" s="162">
        <v>2.0099999999999998</v>
      </c>
      <c r="J127" s="44">
        <v>9.1999999999999998E-2</v>
      </c>
    </row>
    <row r="128" spans="1:10" ht="27.75" customHeight="1" x14ac:dyDescent="0.25">
      <c r="A128" s="156" t="s">
        <v>634</v>
      </c>
      <c r="B128" s="28"/>
      <c r="C128" s="163">
        <v>0</v>
      </c>
      <c r="D128" s="128">
        <v>2.0350000000000001</v>
      </c>
      <c r="E128" s="129">
        <v>0.23400000000000001</v>
      </c>
      <c r="F128" s="130">
        <v>2.7E-2</v>
      </c>
      <c r="G128" s="158">
        <v>9.35</v>
      </c>
      <c r="H128" s="158">
        <v>2.0099999999999998</v>
      </c>
      <c r="I128" s="162">
        <v>2.0099999999999998</v>
      </c>
      <c r="J128" s="44">
        <v>9.1999999999999998E-2</v>
      </c>
    </row>
    <row r="129" spans="1:10" ht="27.75" customHeight="1" x14ac:dyDescent="0.25">
      <c r="A129" s="156" t="s">
        <v>635</v>
      </c>
      <c r="B129" s="28"/>
      <c r="C129" s="163">
        <v>0</v>
      </c>
      <c r="D129" s="128">
        <v>2.0350000000000001</v>
      </c>
      <c r="E129" s="129">
        <v>0.23400000000000001</v>
      </c>
      <c r="F129" s="130">
        <v>2.7E-2</v>
      </c>
      <c r="G129" s="158">
        <v>16.649999999999999</v>
      </c>
      <c r="H129" s="158">
        <v>2.0099999999999998</v>
      </c>
      <c r="I129" s="162">
        <v>2.0099999999999998</v>
      </c>
      <c r="J129" s="44">
        <v>9.1999999999999998E-2</v>
      </c>
    </row>
    <row r="130" spans="1:10" ht="27.75" customHeight="1" x14ac:dyDescent="0.25">
      <c r="A130" s="156" t="s">
        <v>636</v>
      </c>
      <c r="B130" s="28"/>
      <c r="C130" s="163">
        <v>0</v>
      </c>
      <c r="D130" s="128">
        <v>2.0579999999999998</v>
      </c>
      <c r="E130" s="129">
        <v>0.21099999999999999</v>
      </c>
      <c r="F130" s="130">
        <v>1.9E-2</v>
      </c>
      <c r="G130" s="158">
        <v>6.71</v>
      </c>
      <c r="H130" s="158">
        <v>2.2599999999999998</v>
      </c>
      <c r="I130" s="162">
        <v>2.2599999999999998</v>
      </c>
      <c r="J130" s="44">
        <v>8.2000000000000003E-2</v>
      </c>
    </row>
    <row r="131" spans="1:10" ht="27.75" customHeight="1" x14ac:dyDescent="0.25">
      <c r="A131" s="156" t="s">
        <v>637</v>
      </c>
      <c r="B131" s="28"/>
      <c r="C131" s="163">
        <v>0</v>
      </c>
      <c r="D131" s="128">
        <v>2.0579999999999998</v>
      </c>
      <c r="E131" s="129">
        <v>0.21099999999999999</v>
      </c>
      <c r="F131" s="130">
        <v>1.9E-2</v>
      </c>
      <c r="G131" s="158">
        <v>9.39</v>
      </c>
      <c r="H131" s="158">
        <v>2.2599999999999998</v>
      </c>
      <c r="I131" s="162">
        <v>2.2599999999999998</v>
      </c>
      <c r="J131" s="44">
        <v>8.2000000000000003E-2</v>
      </c>
    </row>
    <row r="132" spans="1:10" ht="27.75" customHeight="1" x14ac:dyDescent="0.25">
      <c r="A132" s="156" t="s">
        <v>638</v>
      </c>
      <c r="B132" s="28"/>
      <c r="C132" s="163">
        <v>0</v>
      </c>
      <c r="D132" s="128">
        <v>2.0579999999999998</v>
      </c>
      <c r="E132" s="129">
        <v>0.21099999999999999</v>
      </c>
      <c r="F132" s="130">
        <v>1.9E-2</v>
      </c>
      <c r="G132" s="158">
        <v>11.04</v>
      </c>
      <c r="H132" s="158">
        <v>2.2599999999999998</v>
      </c>
      <c r="I132" s="162">
        <v>2.2599999999999998</v>
      </c>
      <c r="J132" s="44">
        <v>8.2000000000000003E-2</v>
      </c>
    </row>
    <row r="133" spans="1:10" ht="27.75" customHeight="1" x14ac:dyDescent="0.25">
      <c r="A133" s="156" t="s">
        <v>639</v>
      </c>
      <c r="B133" s="28"/>
      <c r="C133" s="163">
        <v>0</v>
      </c>
      <c r="D133" s="128">
        <v>2.0579999999999998</v>
      </c>
      <c r="E133" s="129">
        <v>0.21099999999999999</v>
      </c>
      <c r="F133" s="130">
        <v>1.9E-2</v>
      </c>
      <c r="G133" s="158">
        <v>12.67</v>
      </c>
      <c r="H133" s="158">
        <v>2.2599999999999998</v>
      </c>
      <c r="I133" s="162">
        <v>2.2599999999999998</v>
      </c>
      <c r="J133" s="44">
        <v>8.2000000000000003E-2</v>
      </c>
    </row>
    <row r="134" spans="1:10" ht="27.75" customHeight="1" x14ac:dyDescent="0.25">
      <c r="A134" s="156" t="s">
        <v>640</v>
      </c>
      <c r="B134" s="28"/>
      <c r="C134" s="163">
        <v>0</v>
      </c>
      <c r="D134" s="128">
        <v>2.0579999999999998</v>
      </c>
      <c r="E134" s="129">
        <v>0.21099999999999999</v>
      </c>
      <c r="F134" s="130">
        <v>1.9E-2</v>
      </c>
      <c r="G134" s="158">
        <v>23.59</v>
      </c>
      <c r="H134" s="158">
        <v>2.2599999999999998</v>
      </c>
      <c r="I134" s="162">
        <v>2.2599999999999998</v>
      </c>
      <c r="J134" s="44">
        <v>8.2000000000000003E-2</v>
      </c>
    </row>
    <row r="135" spans="1:10" ht="27.75" customHeight="1" x14ac:dyDescent="0.25">
      <c r="A135" s="156" t="s">
        <v>641</v>
      </c>
      <c r="B135" s="28"/>
      <c r="C135" s="163">
        <v>0</v>
      </c>
      <c r="D135" s="128">
        <v>2.0030000000000001</v>
      </c>
      <c r="E135" s="129">
        <v>0.189</v>
      </c>
      <c r="F135" s="130">
        <v>1.6E-2</v>
      </c>
      <c r="G135" s="158">
        <v>75.239999999999995</v>
      </c>
      <c r="H135" s="158">
        <v>2.2000000000000002</v>
      </c>
      <c r="I135" s="162">
        <v>2.2000000000000002</v>
      </c>
      <c r="J135" s="44">
        <v>7.5999999999999998E-2</v>
      </c>
    </row>
    <row r="136" spans="1:10" ht="27.75" customHeight="1" x14ac:dyDescent="0.25">
      <c r="A136" s="156" t="s">
        <v>642</v>
      </c>
      <c r="B136" s="28"/>
      <c r="C136" s="163">
        <v>0</v>
      </c>
      <c r="D136" s="128">
        <v>2.0030000000000001</v>
      </c>
      <c r="E136" s="129">
        <v>0.189</v>
      </c>
      <c r="F136" s="130">
        <v>1.6E-2</v>
      </c>
      <c r="G136" s="158">
        <v>99.7</v>
      </c>
      <c r="H136" s="158">
        <v>2.2000000000000002</v>
      </c>
      <c r="I136" s="162">
        <v>2.2000000000000002</v>
      </c>
      <c r="J136" s="44">
        <v>7.5999999999999998E-2</v>
      </c>
    </row>
    <row r="137" spans="1:10" ht="27.75" customHeight="1" x14ac:dyDescent="0.25">
      <c r="A137" s="156" t="s">
        <v>643</v>
      </c>
      <c r="B137" s="28"/>
      <c r="C137" s="163">
        <v>0</v>
      </c>
      <c r="D137" s="128">
        <v>2.0030000000000001</v>
      </c>
      <c r="E137" s="129">
        <v>0.189</v>
      </c>
      <c r="F137" s="130">
        <v>1.6E-2</v>
      </c>
      <c r="G137" s="158">
        <v>126.5</v>
      </c>
      <c r="H137" s="158">
        <v>2.2000000000000002</v>
      </c>
      <c r="I137" s="162">
        <v>2.2000000000000002</v>
      </c>
      <c r="J137" s="44">
        <v>7.5999999999999998E-2</v>
      </c>
    </row>
    <row r="138" spans="1:10" ht="27.75" customHeight="1" x14ac:dyDescent="0.25">
      <c r="A138" s="156" t="s">
        <v>644</v>
      </c>
      <c r="B138" s="28"/>
      <c r="C138" s="163">
        <v>0</v>
      </c>
      <c r="D138" s="128">
        <v>2.0030000000000001</v>
      </c>
      <c r="E138" s="129">
        <v>0.189</v>
      </c>
      <c r="F138" s="130">
        <v>1.6E-2</v>
      </c>
      <c r="G138" s="158">
        <v>169.05</v>
      </c>
      <c r="H138" s="158">
        <v>2.2000000000000002</v>
      </c>
      <c r="I138" s="162">
        <v>2.2000000000000002</v>
      </c>
      <c r="J138" s="44">
        <v>7.5999999999999998E-2</v>
      </c>
    </row>
    <row r="139" spans="1:10" ht="27.75" customHeight="1" x14ac:dyDescent="0.25">
      <c r="A139" s="156" t="s">
        <v>645</v>
      </c>
      <c r="B139" s="28"/>
      <c r="C139" s="163">
        <v>0</v>
      </c>
      <c r="D139" s="128">
        <v>2.0030000000000001</v>
      </c>
      <c r="E139" s="129">
        <v>0.189</v>
      </c>
      <c r="F139" s="130">
        <v>1.6E-2</v>
      </c>
      <c r="G139" s="158">
        <v>354.28</v>
      </c>
      <c r="H139" s="158">
        <v>2.2000000000000002</v>
      </c>
      <c r="I139" s="162">
        <v>2.2000000000000002</v>
      </c>
      <c r="J139" s="44">
        <v>7.5999999999999998E-2</v>
      </c>
    </row>
    <row r="140" spans="1:10" ht="27.75" customHeight="1" x14ac:dyDescent="0.25">
      <c r="A140" s="156" t="s">
        <v>646</v>
      </c>
      <c r="B140" s="28"/>
      <c r="C140" s="163" t="s">
        <v>120</v>
      </c>
      <c r="D140" s="131">
        <v>9.9819999999999993</v>
      </c>
      <c r="E140" s="132">
        <v>0.84499999999999997</v>
      </c>
      <c r="F140" s="130">
        <v>0.51200000000000001</v>
      </c>
      <c r="G140" s="159"/>
      <c r="H140" s="159"/>
      <c r="I140" s="161"/>
      <c r="J140" s="45"/>
    </row>
    <row r="141" spans="1:10" ht="27.75" customHeight="1" x14ac:dyDescent="0.25">
      <c r="A141" s="156" t="s">
        <v>647</v>
      </c>
      <c r="B141" s="28"/>
      <c r="C141" s="163" t="s">
        <v>534</v>
      </c>
      <c r="D141" s="128">
        <v>-3.4140000000000001</v>
      </c>
      <c r="E141" s="129">
        <v>-0.42</v>
      </c>
      <c r="F141" s="130">
        <v>-5.3999999999999999E-2</v>
      </c>
      <c r="G141" s="158">
        <v>0</v>
      </c>
      <c r="H141" s="159"/>
      <c r="I141" s="161"/>
      <c r="J141" s="45"/>
    </row>
    <row r="142" spans="1:10" ht="27.75" customHeight="1" x14ac:dyDescent="0.25">
      <c r="A142" s="156" t="s">
        <v>648</v>
      </c>
      <c r="B142" s="28"/>
      <c r="C142" s="163">
        <v>0</v>
      </c>
      <c r="D142" s="128">
        <v>-3.052</v>
      </c>
      <c r="E142" s="129">
        <v>-0.35799999999999998</v>
      </c>
      <c r="F142" s="130">
        <v>-4.2999999999999997E-2</v>
      </c>
      <c r="G142" s="158">
        <v>0</v>
      </c>
      <c r="H142" s="159"/>
      <c r="I142" s="161"/>
      <c r="J142" s="45"/>
    </row>
    <row r="143" spans="1:10" ht="27.75" customHeight="1" x14ac:dyDescent="0.25">
      <c r="A143" s="156" t="s">
        <v>649</v>
      </c>
      <c r="B143" s="28"/>
      <c r="C143" s="163">
        <v>0</v>
      </c>
      <c r="D143" s="128">
        <v>-3.4140000000000001</v>
      </c>
      <c r="E143" s="129">
        <v>-0.42</v>
      </c>
      <c r="F143" s="130">
        <v>-5.3999999999999999E-2</v>
      </c>
      <c r="G143" s="158">
        <v>0</v>
      </c>
      <c r="H143" s="159"/>
      <c r="I143" s="161"/>
      <c r="J143" s="44">
        <v>0.17199999999999999</v>
      </c>
    </row>
    <row r="144" spans="1:10" ht="27.75" customHeight="1" x14ac:dyDescent="0.25">
      <c r="A144" s="156" t="s">
        <v>650</v>
      </c>
      <c r="B144" s="28"/>
      <c r="C144" s="163">
        <v>0</v>
      </c>
      <c r="D144" s="128">
        <v>-3.052</v>
      </c>
      <c r="E144" s="129">
        <v>-0.35799999999999998</v>
      </c>
      <c r="F144" s="130">
        <v>-4.2999999999999997E-2</v>
      </c>
      <c r="G144" s="158">
        <v>0</v>
      </c>
      <c r="H144" s="159"/>
      <c r="I144" s="161"/>
      <c r="J144" s="44">
        <v>0.13600000000000001</v>
      </c>
    </row>
    <row r="145" spans="1:10" ht="27.75" customHeight="1" x14ac:dyDescent="0.25">
      <c r="A145" s="156" t="s">
        <v>651</v>
      </c>
      <c r="B145" s="28"/>
      <c r="C145" s="163">
        <v>0</v>
      </c>
      <c r="D145" s="128">
        <v>-3.1259999999999999</v>
      </c>
      <c r="E145" s="129">
        <v>-0.32</v>
      </c>
      <c r="F145" s="130">
        <v>-0.03</v>
      </c>
      <c r="G145" s="158">
        <v>7.37</v>
      </c>
      <c r="H145" s="159"/>
      <c r="I145" s="161"/>
      <c r="J145" s="44">
        <v>0.159</v>
      </c>
    </row>
    <row r="146" spans="1:10" ht="27.75" customHeight="1" x14ac:dyDescent="0.25">
      <c r="A146" s="156" t="s">
        <v>652</v>
      </c>
      <c r="B146" s="28"/>
      <c r="C146" s="163" t="s">
        <v>74</v>
      </c>
      <c r="D146" s="128">
        <v>2.6030000000000002</v>
      </c>
      <c r="E146" s="129">
        <v>0.32</v>
      </c>
      <c r="F146" s="130">
        <v>4.1000000000000002E-2</v>
      </c>
      <c r="G146" s="158">
        <v>1.52</v>
      </c>
      <c r="H146" s="159"/>
      <c r="I146" s="161"/>
      <c r="J146" s="45"/>
    </row>
    <row r="147" spans="1:10" ht="27.75" customHeight="1" x14ac:dyDescent="0.25">
      <c r="A147" s="156" t="s">
        <v>653</v>
      </c>
      <c r="B147" s="28"/>
      <c r="C147" s="163">
        <v>2</v>
      </c>
      <c r="D147" s="128">
        <v>2.6030000000000002</v>
      </c>
      <c r="E147" s="129">
        <v>0.32</v>
      </c>
      <c r="F147" s="130">
        <v>4.1000000000000002E-2</v>
      </c>
      <c r="G147" s="159"/>
      <c r="H147" s="159"/>
      <c r="I147" s="161"/>
      <c r="J147" s="45"/>
    </row>
    <row r="148" spans="1:10" ht="27.75" customHeight="1" x14ac:dyDescent="0.25">
      <c r="A148" s="156" t="s">
        <v>654</v>
      </c>
      <c r="B148" s="28"/>
      <c r="C148" s="163" t="s">
        <v>78</v>
      </c>
      <c r="D148" s="128">
        <v>1.968</v>
      </c>
      <c r="E148" s="129">
        <v>0.24199999999999999</v>
      </c>
      <c r="F148" s="130">
        <v>3.1E-2</v>
      </c>
      <c r="G148" s="158">
        <v>1.58</v>
      </c>
      <c r="H148" s="159"/>
      <c r="I148" s="161"/>
      <c r="J148" s="45"/>
    </row>
    <row r="149" spans="1:10" ht="27.75" customHeight="1" x14ac:dyDescent="0.25">
      <c r="A149" s="156" t="s">
        <v>655</v>
      </c>
      <c r="B149" s="28"/>
      <c r="C149" s="163" t="s">
        <v>78</v>
      </c>
      <c r="D149" s="128">
        <v>1.968</v>
      </c>
      <c r="E149" s="129">
        <v>0.24199999999999999</v>
      </c>
      <c r="F149" s="130">
        <v>3.1E-2</v>
      </c>
      <c r="G149" s="158">
        <v>1.62</v>
      </c>
      <c r="H149" s="159"/>
      <c r="I149" s="161"/>
      <c r="J149" s="45"/>
    </row>
    <row r="150" spans="1:10" ht="27.75" customHeight="1" x14ac:dyDescent="0.25">
      <c r="A150" s="156" t="s">
        <v>656</v>
      </c>
      <c r="B150" s="28"/>
      <c r="C150" s="163" t="s">
        <v>78</v>
      </c>
      <c r="D150" s="128">
        <v>1.968</v>
      </c>
      <c r="E150" s="129">
        <v>0.24199999999999999</v>
      </c>
      <c r="F150" s="130">
        <v>3.1E-2</v>
      </c>
      <c r="G150" s="158">
        <v>1.69</v>
      </c>
      <c r="H150" s="159"/>
      <c r="I150" s="161"/>
      <c r="J150" s="45"/>
    </row>
    <row r="151" spans="1:10" ht="27.75" customHeight="1" x14ac:dyDescent="0.25">
      <c r="A151" s="156" t="s">
        <v>657</v>
      </c>
      <c r="B151" s="28"/>
      <c r="C151" s="163" t="s">
        <v>78</v>
      </c>
      <c r="D151" s="128">
        <v>1.968</v>
      </c>
      <c r="E151" s="129">
        <v>0.24199999999999999</v>
      </c>
      <c r="F151" s="130">
        <v>3.1E-2</v>
      </c>
      <c r="G151" s="158">
        <v>1.82</v>
      </c>
      <c r="H151" s="159"/>
      <c r="I151" s="161"/>
      <c r="J151" s="45"/>
    </row>
    <row r="152" spans="1:10" ht="27.75" customHeight="1" x14ac:dyDescent="0.25">
      <c r="A152" s="156" t="s">
        <v>658</v>
      </c>
      <c r="B152" s="28"/>
      <c r="C152" s="163" t="s">
        <v>78</v>
      </c>
      <c r="D152" s="128">
        <v>1.968</v>
      </c>
      <c r="E152" s="129">
        <v>0.24199999999999999</v>
      </c>
      <c r="F152" s="130">
        <v>3.1E-2</v>
      </c>
      <c r="G152" s="158">
        <v>2.19</v>
      </c>
      <c r="H152" s="159"/>
      <c r="I152" s="161"/>
      <c r="J152" s="45"/>
    </row>
    <row r="153" spans="1:10" ht="27.75" customHeight="1" x14ac:dyDescent="0.25">
      <c r="A153" s="156" t="s">
        <v>659</v>
      </c>
      <c r="B153" s="28"/>
      <c r="C153" s="163">
        <v>4</v>
      </c>
      <c r="D153" s="128">
        <v>1.968</v>
      </c>
      <c r="E153" s="129">
        <v>0.24199999999999999</v>
      </c>
      <c r="F153" s="130">
        <v>3.1E-2</v>
      </c>
      <c r="G153" s="159"/>
      <c r="H153" s="159"/>
      <c r="I153" s="161"/>
      <c r="J153" s="45"/>
    </row>
    <row r="154" spans="1:10" ht="27.75" customHeight="1" x14ac:dyDescent="0.25">
      <c r="A154" s="156" t="s">
        <v>660</v>
      </c>
      <c r="B154" s="28"/>
      <c r="C154" s="163">
        <v>0</v>
      </c>
      <c r="D154" s="128">
        <v>1.369</v>
      </c>
      <c r="E154" s="129">
        <v>0.157</v>
      </c>
      <c r="F154" s="130">
        <v>1.7999999999999999E-2</v>
      </c>
      <c r="G154" s="158">
        <v>3.61</v>
      </c>
      <c r="H154" s="158">
        <v>1.35</v>
      </c>
      <c r="I154" s="162">
        <v>1.35</v>
      </c>
      <c r="J154" s="44">
        <v>6.2E-2</v>
      </c>
    </row>
    <row r="155" spans="1:10" ht="27.75" customHeight="1" x14ac:dyDescent="0.25">
      <c r="A155" s="156" t="s">
        <v>661</v>
      </c>
      <c r="B155" s="28"/>
      <c r="C155" s="163">
        <v>0</v>
      </c>
      <c r="D155" s="128">
        <v>1.369</v>
      </c>
      <c r="E155" s="129">
        <v>0.157</v>
      </c>
      <c r="F155" s="130">
        <v>1.7999999999999999E-2</v>
      </c>
      <c r="G155" s="158">
        <v>4.82</v>
      </c>
      <c r="H155" s="158">
        <v>1.35</v>
      </c>
      <c r="I155" s="162">
        <v>1.35</v>
      </c>
      <c r="J155" s="44">
        <v>6.2E-2</v>
      </c>
    </row>
    <row r="156" spans="1:10" ht="27.75" customHeight="1" x14ac:dyDescent="0.25">
      <c r="A156" s="156" t="s">
        <v>662</v>
      </c>
      <c r="B156" s="28"/>
      <c r="C156" s="163">
        <v>0</v>
      </c>
      <c r="D156" s="128">
        <v>1.369</v>
      </c>
      <c r="E156" s="129">
        <v>0.157</v>
      </c>
      <c r="F156" s="130">
        <v>1.7999999999999999E-2</v>
      </c>
      <c r="G156" s="158">
        <v>5.56</v>
      </c>
      <c r="H156" s="158">
        <v>1.35</v>
      </c>
      <c r="I156" s="162">
        <v>1.35</v>
      </c>
      <c r="J156" s="44">
        <v>6.2E-2</v>
      </c>
    </row>
    <row r="157" spans="1:10" ht="27.75" customHeight="1" x14ac:dyDescent="0.25">
      <c r="A157" s="156" t="s">
        <v>663</v>
      </c>
      <c r="B157" s="28"/>
      <c r="C157" s="163">
        <v>0</v>
      </c>
      <c r="D157" s="128">
        <v>1.369</v>
      </c>
      <c r="E157" s="129">
        <v>0.157</v>
      </c>
      <c r="F157" s="130">
        <v>1.7999999999999999E-2</v>
      </c>
      <c r="G157" s="158">
        <v>6.29</v>
      </c>
      <c r="H157" s="158">
        <v>1.35</v>
      </c>
      <c r="I157" s="162">
        <v>1.35</v>
      </c>
      <c r="J157" s="44">
        <v>6.2E-2</v>
      </c>
    </row>
    <row r="158" spans="1:10" ht="27.75" customHeight="1" x14ac:dyDescent="0.25">
      <c r="A158" s="156" t="s">
        <v>664</v>
      </c>
      <c r="B158" s="28"/>
      <c r="C158" s="163">
        <v>0</v>
      </c>
      <c r="D158" s="128">
        <v>1.369</v>
      </c>
      <c r="E158" s="129">
        <v>0.157</v>
      </c>
      <c r="F158" s="130">
        <v>1.7999999999999999E-2</v>
      </c>
      <c r="G158" s="158">
        <v>11.2</v>
      </c>
      <c r="H158" s="158">
        <v>1.35</v>
      </c>
      <c r="I158" s="162">
        <v>1.35</v>
      </c>
      <c r="J158" s="44">
        <v>6.2E-2</v>
      </c>
    </row>
    <row r="159" spans="1:10" ht="27.75" customHeight="1" x14ac:dyDescent="0.25">
      <c r="A159" s="156" t="s">
        <v>665</v>
      </c>
      <c r="B159" s="28"/>
      <c r="C159" s="163">
        <v>0</v>
      </c>
      <c r="D159" s="128">
        <v>1.3839999999999999</v>
      </c>
      <c r="E159" s="129">
        <v>0.14199999999999999</v>
      </c>
      <c r="F159" s="130">
        <v>1.2999999999999999E-2</v>
      </c>
      <c r="G159" s="158">
        <v>4.51</v>
      </c>
      <c r="H159" s="158">
        <v>1.52</v>
      </c>
      <c r="I159" s="162">
        <v>1.52</v>
      </c>
      <c r="J159" s="44">
        <v>5.5E-2</v>
      </c>
    </row>
    <row r="160" spans="1:10" ht="27.75" customHeight="1" x14ac:dyDescent="0.25">
      <c r="A160" s="156" t="s">
        <v>666</v>
      </c>
      <c r="B160" s="28"/>
      <c r="C160" s="163">
        <v>0</v>
      </c>
      <c r="D160" s="128">
        <v>1.3839999999999999</v>
      </c>
      <c r="E160" s="129">
        <v>0.14199999999999999</v>
      </c>
      <c r="F160" s="130">
        <v>1.2999999999999999E-2</v>
      </c>
      <c r="G160" s="158">
        <v>6.32</v>
      </c>
      <c r="H160" s="158">
        <v>1.52</v>
      </c>
      <c r="I160" s="162">
        <v>1.52</v>
      </c>
      <c r="J160" s="44">
        <v>5.5E-2</v>
      </c>
    </row>
    <row r="161" spans="1:10" ht="27.75" customHeight="1" x14ac:dyDescent="0.25">
      <c r="A161" s="156" t="s">
        <v>667</v>
      </c>
      <c r="B161" s="28"/>
      <c r="C161" s="163">
        <v>0</v>
      </c>
      <c r="D161" s="128">
        <v>1.3839999999999999</v>
      </c>
      <c r="E161" s="129">
        <v>0.14199999999999999</v>
      </c>
      <c r="F161" s="130">
        <v>1.2999999999999999E-2</v>
      </c>
      <c r="G161" s="158">
        <v>7.43</v>
      </c>
      <c r="H161" s="158">
        <v>1.52</v>
      </c>
      <c r="I161" s="162">
        <v>1.52</v>
      </c>
      <c r="J161" s="44">
        <v>5.5E-2</v>
      </c>
    </row>
    <row r="162" spans="1:10" ht="27.75" customHeight="1" x14ac:dyDescent="0.25">
      <c r="A162" s="156" t="s">
        <v>668</v>
      </c>
      <c r="B162" s="28"/>
      <c r="C162" s="163">
        <v>0</v>
      </c>
      <c r="D162" s="128">
        <v>1.3839999999999999</v>
      </c>
      <c r="E162" s="129">
        <v>0.14199999999999999</v>
      </c>
      <c r="F162" s="130">
        <v>1.2999999999999999E-2</v>
      </c>
      <c r="G162" s="158">
        <v>8.52</v>
      </c>
      <c r="H162" s="158">
        <v>1.52</v>
      </c>
      <c r="I162" s="162">
        <v>1.52</v>
      </c>
      <c r="J162" s="44">
        <v>5.5E-2</v>
      </c>
    </row>
    <row r="163" spans="1:10" ht="27.75" customHeight="1" x14ac:dyDescent="0.25">
      <c r="A163" s="156" t="s">
        <v>669</v>
      </c>
      <c r="B163" s="28"/>
      <c r="C163" s="163">
        <v>0</v>
      </c>
      <c r="D163" s="128">
        <v>1.3839999999999999</v>
      </c>
      <c r="E163" s="129">
        <v>0.14199999999999999</v>
      </c>
      <c r="F163" s="130">
        <v>1.2999999999999999E-2</v>
      </c>
      <c r="G163" s="158">
        <v>15.87</v>
      </c>
      <c r="H163" s="158">
        <v>1.52</v>
      </c>
      <c r="I163" s="162">
        <v>1.52</v>
      </c>
      <c r="J163" s="44">
        <v>5.5E-2</v>
      </c>
    </row>
    <row r="164" spans="1:10" ht="27.75" customHeight="1" x14ac:dyDescent="0.25">
      <c r="A164" s="156" t="s">
        <v>670</v>
      </c>
      <c r="B164" s="28"/>
      <c r="C164" s="163">
        <v>0</v>
      </c>
      <c r="D164" s="128">
        <v>1.347</v>
      </c>
      <c r="E164" s="129">
        <v>0.127</v>
      </c>
      <c r="F164" s="130">
        <v>0.01</v>
      </c>
      <c r="G164" s="158">
        <v>50.62</v>
      </c>
      <c r="H164" s="158">
        <v>1.48</v>
      </c>
      <c r="I164" s="162">
        <v>1.48</v>
      </c>
      <c r="J164" s="44">
        <v>5.0999999999999997E-2</v>
      </c>
    </row>
    <row r="165" spans="1:10" ht="27.75" customHeight="1" x14ac:dyDescent="0.25">
      <c r="A165" s="156" t="s">
        <v>671</v>
      </c>
      <c r="B165" s="28"/>
      <c r="C165" s="163">
        <v>0</v>
      </c>
      <c r="D165" s="128">
        <v>1.347</v>
      </c>
      <c r="E165" s="129">
        <v>0.127</v>
      </c>
      <c r="F165" s="130">
        <v>0.01</v>
      </c>
      <c r="G165" s="158">
        <v>67.069999999999993</v>
      </c>
      <c r="H165" s="158">
        <v>1.48</v>
      </c>
      <c r="I165" s="162">
        <v>1.48</v>
      </c>
      <c r="J165" s="44">
        <v>5.0999999999999997E-2</v>
      </c>
    </row>
    <row r="166" spans="1:10" ht="27.75" customHeight="1" x14ac:dyDescent="0.25">
      <c r="A166" s="156" t="s">
        <v>672</v>
      </c>
      <c r="B166" s="28"/>
      <c r="C166" s="163">
        <v>0</v>
      </c>
      <c r="D166" s="128">
        <v>1.347</v>
      </c>
      <c r="E166" s="129">
        <v>0.127</v>
      </c>
      <c r="F166" s="130">
        <v>0.01</v>
      </c>
      <c r="G166" s="158">
        <v>85.09</v>
      </c>
      <c r="H166" s="158">
        <v>1.48</v>
      </c>
      <c r="I166" s="162">
        <v>1.48</v>
      </c>
      <c r="J166" s="44">
        <v>5.0999999999999997E-2</v>
      </c>
    </row>
    <row r="167" spans="1:10" ht="27.75" customHeight="1" x14ac:dyDescent="0.25">
      <c r="A167" s="156" t="s">
        <v>673</v>
      </c>
      <c r="B167" s="28"/>
      <c r="C167" s="163">
        <v>0</v>
      </c>
      <c r="D167" s="128">
        <v>1.347</v>
      </c>
      <c r="E167" s="129">
        <v>0.127</v>
      </c>
      <c r="F167" s="130">
        <v>0.01</v>
      </c>
      <c r="G167" s="158">
        <v>113.72</v>
      </c>
      <c r="H167" s="158">
        <v>1.48</v>
      </c>
      <c r="I167" s="162">
        <v>1.48</v>
      </c>
      <c r="J167" s="44">
        <v>5.0999999999999997E-2</v>
      </c>
    </row>
    <row r="168" spans="1:10" ht="27.75" customHeight="1" x14ac:dyDescent="0.25">
      <c r="A168" s="156" t="s">
        <v>674</v>
      </c>
      <c r="B168" s="28"/>
      <c r="C168" s="163">
        <v>0</v>
      </c>
      <c r="D168" s="128">
        <v>1.347</v>
      </c>
      <c r="E168" s="129">
        <v>0.127</v>
      </c>
      <c r="F168" s="130">
        <v>0.01</v>
      </c>
      <c r="G168" s="158">
        <v>238.32</v>
      </c>
      <c r="H168" s="158">
        <v>1.48</v>
      </c>
      <c r="I168" s="162">
        <v>1.48</v>
      </c>
      <c r="J168" s="44">
        <v>5.0999999999999997E-2</v>
      </c>
    </row>
    <row r="169" spans="1:10" ht="27.75" customHeight="1" x14ac:dyDescent="0.25">
      <c r="A169" s="156" t="s">
        <v>675</v>
      </c>
      <c r="B169" s="28"/>
      <c r="C169" s="163" t="s">
        <v>120</v>
      </c>
      <c r="D169" s="131">
        <v>6.7140000000000004</v>
      </c>
      <c r="E169" s="132">
        <v>0.56899999999999995</v>
      </c>
      <c r="F169" s="130">
        <v>0.34499999999999997</v>
      </c>
      <c r="G169" s="159"/>
      <c r="H169" s="159"/>
      <c r="I169" s="161"/>
      <c r="J169" s="45"/>
    </row>
    <row r="170" spans="1:10" ht="27.75" customHeight="1" x14ac:dyDescent="0.25">
      <c r="A170" s="156" t="s">
        <v>676</v>
      </c>
      <c r="B170" s="28"/>
      <c r="C170" s="163" t="s">
        <v>534</v>
      </c>
      <c r="D170" s="128">
        <v>-2.2970000000000002</v>
      </c>
      <c r="E170" s="129">
        <v>-0.28299999999999997</v>
      </c>
      <c r="F170" s="130">
        <v>-3.5999999999999997E-2</v>
      </c>
      <c r="G170" s="158">
        <v>0</v>
      </c>
      <c r="H170" s="159"/>
      <c r="I170" s="161"/>
      <c r="J170" s="45"/>
    </row>
    <row r="171" spans="1:10" ht="27.75" customHeight="1" x14ac:dyDescent="0.25">
      <c r="A171" s="156" t="s">
        <v>677</v>
      </c>
      <c r="B171" s="28"/>
      <c r="C171" s="163">
        <v>0</v>
      </c>
      <c r="D171" s="128">
        <v>-2.0529999999999999</v>
      </c>
      <c r="E171" s="129">
        <v>-0.24099999999999999</v>
      </c>
      <c r="F171" s="130">
        <v>-2.9000000000000001E-2</v>
      </c>
      <c r="G171" s="158">
        <v>0</v>
      </c>
      <c r="H171" s="159"/>
      <c r="I171" s="161"/>
      <c r="J171" s="45"/>
    </row>
    <row r="172" spans="1:10" ht="27.75" customHeight="1" x14ac:dyDescent="0.25">
      <c r="A172" s="156" t="s">
        <v>678</v>
      </c>
      <c r="B172" s="28"/>
      <c r="C172" s="163">
        <v>0</v>
      </c>
      <c r="D172" s="128">
        <v>-2.2970000000000002</v>
      </c>
      <c r="E172" s="129">
        <v>-0.28299999999999997</v>
      </c>
      <c r="F172" s="130">
        <v>-3.5999999999999997E-2</v>
      </c>
      <c r="G172" s="158">
        <v>0</v>
      </c>
      <c r="H172" s="159"/>
      <c r="I172" s="161"/>
      <c r="J172" s="44">
        <v>0.11600000000000001</v>
      </c>
    </row>
    <row r="173" spans="1:10" ht="27.75" customHeight="1" x14ac:dyDescent="0.25">
      <c r="A173" s="156" t="s">
        <v>679</v>
      </c>
      <c r="B173" s="28"/>
      <c r="C173" s="163">
        <v>0</v>
      </c>
      <c r="D173" s="128">
        <v>-2.0529999999999999</v>
      </c>
      <c r="E173" s="129">
        <v>-0.24099999999999999</v>
      </c>
      <c r="F173" s="130">
        <v>-2.9000000000000001E-2</v>
      </c>
      <c r="G173" s="158">
        <v>0</v>
      </c>
      <c r="H173" s="159"/>
      <c r="I173" s="161"/>
      <c r="J173" s="44">
        <v>9.0999999999999998E-2</v>
      </c>
    </row>
    <row r="174" spans="1:10" ht="27.75" customHeight="1" x14ac:dyDescent="0.25">
      <c r="A174" s="156" t="s">
        <v>680</v>
      </c>
      <c r="B174" s="28"/>
      <c r="C174" s="163">
        <v>0</v>
      </c>
      <c r="D174" s="128">
        <v>-2.1030000000000002</v>
      </c>
      <c r="E174" s="129">
        <v>-0.215</v>
      </c>
      <c r="F174" s="130">
        <v>-0.02</v>
      </c>
      <c r="G174" s="158">
        <v>4.96</v>
      </c>
      <c r="H174" s="159"/>
      <c r="I174" s="161"/>
      <c r="J174" s="44">
        <v>0.107</v>
      </c>
    </row>
    <row r="175" spans="1:10" ht="27.75" customHeight="1" x14ac:dyDescent="0.25">
      <c r="A175" s="156" t="s">
        <v>681</v>
      </c>
      <c r="B175" s="28"/>
      <c r="C175" s="163" t="s">
        <v>74</v>
      </c>
      <c r="D175" s="128">
        <v>0.58299999999999996</v>
      </c>
      <c r="E175" s="129">
        <v>7.1999999999999995E-2</v>
      </c>
      <c r="F175" s="130">
        <v>8.9999999999999993E-3</v>
      </c>
      <c r="G175" s="158">
        <v>0.34</v>
      </c>
      <c r="H175" s="159"/>
      <c r="I175" s="161"/>
      <c r="J175" s="45"/>
    </row>
    <row r="176" spans="1:10" ht="27.75" customHeight="1" x14ac:dyDescent="0.25">
      <c r="A176" s="156" t="s">
        <v>682</v>
      </c>
      <c r="B176" s="28"/>
      <c r="C176" s="163">
        <v>2</v>
      </c>
      <c r="D176" s="128">
        <v>0.58299999999999996</v>
      </c>
      <c r="E176" s="129">
        <v>7.1999999999999995E-2</v>
      </c>
      <c r="F176" s="130">
        <v>8.9999999999999993E-3</v>
      </c>
      <c r="G176" s="159"/>
      <c r="H176" s="159"/>
      <c r="I176" s="161"/>
      <c r="J176" s="45"/>
    </row>
    <row r="177" spans="1:10" ht="27.75" customHeight="1" x14ac:dyDescent="0.25">
      <c r="A177" s="156" t="s">
        <v>683</v>
      </c>
      <c r="B177" s="28"/>
      <c r="C177" s="163" t="s">
        <v>78</v>
      </c>
      <c r="D177" s="128">
        <v>0.441</v>
      </c>
      <c r="E177" s="129">
        <v>5.3999999999999999E-2</v>
      </c>
      <c r="F177" s="130">
        <v>7.0000000000000001E-3</v>
      </c>
      <c r="G177" s="158">
        <v>0.35</v>
      </c>
      <c r="H177" s="159"/>
      <c r="I177" s="161"/>
      <c r="J177" s="45"/>
    </row>
    <row r="178" spans="1:10" ht="27.75" customHeight="1" x14ac:dyDescent="0.25">
      <c r="A178" s="156" t="s">
        <v>684</v>
      </c>
      <c r="B178" s="28"/>
      <c r="C178" s="163" t="s">
        <v>78</v>
      </c>
      <c r="D178" s="128">
        <v>0.441</v>
      </c>
      <c r="E178" s="129">
        <v>5.3999999999999999E-2</v>
      </c>
      <c r="F178" s="130">
        <v>7.0000000000000001E-3</v>
      </c>
      <c r="G178" s="158">
        <v>0.36</v>
      </c>
      <c r="H178" s="159"/>
      <c r="I178" s="161"/>
      <c r="J178" s="45"/>
    </row>
    <row r="179" spans="1:10" ht="27.75" customHeight="1" x14ac:dyDescent="0.25">
      <c r="A179" s="156" t="s">
        <v>685</v>
      </c>
      <c r="B179" s="28"/>
      <c r="C179" s="163" t="s">
        <v>78</v>
      </c>
      <c r="D179" s="128">
        <v>0.441</v>
      </c>
      <c r="E179" s="129">
        <v>5.3999999999999999E-2</v>
      </c>
      <c r="F179" s="130">
        <v>7.0000000000000001E-3</v>
      </c>
      <c r="G179" s="158">
        <v>0.38</v>
      </c>
      <c r="H179" s="159"/>
      <c r="I179" s="161"/>
      <c r="J179" s="45"/>
    </row>
    <row r="180" spans="1:10" ht="27.75" customHeight="1" x14ac:dyDescent="0.25">
      <c r="A180" s="156" t="s">
        <v>686</v>
      </c>
      <c r="B180" s="28"/>
      <c r="C180" s="163" t="s">
        <v>78</v>
      </c>
      <c r="D180" s="128">
        <v>0.441</v>
      </c>
      <c r="E180" s="129">
        <v>5.3999999999999999E-2</v>
      </c>
      <c r="F180" s="130">
        <v>7.0000000000000001E-3</v>
      </c>
      <c r="G180" s="158">
        <v>0.41</v>
      </c>
      <c r="H180" s="159"/>
      <c r="I180" s="161"/>
      <c r="J180" s="45"/>
    </row>
    <row r="181" spans="1:10" ht="27.75" customHeight="1" x14ac:dyDescent="0.25">
      <c r="A181" s="156" t="s">
        <v>687</v>
      </c>
      <c r="B181" s="28"/>
      <c r="C181" s="163" t="s">
        <v>78</v>
      </c>
      <c r="D181" s="128">
        <v>0.441</v>
      </c>
      <c r="E181" s="129">
        <v>5.3999999999999999E-2</v>
      </c>
      <c r="F181" s="130">
        <v>7.0000000000000001E-3</v>
      </c>
      <c r="G181" s="158">
        <v>0.49</v>
      </c>
      <c r="H181" s="159"/>
      <c r="I181" s="161"/>
      <c r="J181" s="45"/>
    </row>
    <row r="182" spans="1:10" ht="27.75" customHeight="1" x14ac:dyDescent="0.25">
      <c r="A182" s="156" t="s">
        <v>688</v>
      </c>
      <c r="B182" s="28"/>
      <c r="C182" s="163">
        <v>4</v>
      </c>
      <c r="D182" s="128">
        <v>0.441</v>
      </c>
      <c r="E182" s="129">
        <v>5.3999999999999999E-2</v>
      </c>
      <c r="F182" s="130">
        <v>7.0000000000000001E-3</v>
      </c>
      <c r="G182" s="159"/>
      <c r="H182" s="159"/>
      <c r="I182" s="161"/>
      <c r="J182" s="45"/>
    </row>
    <row r="183" spans="1:10" ht="27.75" customHeight="1" x14ac:dyDescent="0.25">
      <c r="A183" s="156" t="s">
        <v>689</v>
      </c>
      <c r="B183" s="28"/>
      <c r="C183" s="163">
        <v>0</v>
      </c>
      <c r="D183" s="128">
        <v>0.307</v>
      </c>
      <c r="E183" s="129">
        <v>3.5000000000000003E-2</v>
      </c>
      <c r="F183" s="130">
        <v>4.0000000000000001E-3</v>
      </c>
      <c r="G183" s="158">
        <v>0.81</v>
      </c>
      <c r="H183" s="158">
        <v>0.3</v>
      </c>
      <c r="I183" s="162">
        <v>0.3</v>
      </c>
      <c r="J183" s="44">
        <v>1.4E-2</v>
      </c>
    </row>
    <row r="184" spans="1:10" ht="27.75" customHeight="1" x14ac:dyDescent="0.25">
      <c r="A184" s="156" t="s">
        <v>690</v>
      </c>
      <c r="B184" s="28"/>
      <c r="C184" s="163">
        <v>0</v>
      </c>
      <c r="D184" s="128">
        <v>0.307</v>
      </c>
      <c r="E184" s="129">
        <v>3.5000000000000003E-2</v>
      </c>
      <c r="F184" s="130">
        <v>4.0000000000000001E-3</v>
      </c>
      <c r="G184" s="158">
        <v>1.08</v>
      </c>
      <c r="H184" s="158">
        <v>0.3</v>
      </c>
      <c r="I184" s="162">
        <v>0.3</v>
      </c>
      <c r="J184" s="44">
        <v>1.4E-2</v>
      </c>
    </row>
    <row r="185" spans="1:10" ht="27.75" customHeight="1" x14ac:dyDescent="0.25">
      <c r="A185" s="156" t="s">
        <v>691</v>
      </c>
      <c r="B185" s="28"/>
      <c r="C185" s="163">
        <v>0</v>
      </c>
      <c r="D185" s="128">
        <v>0.307</v>
      </c>
      <c r="E185" s="129">
        <v>3.5000000000000003E-2</v>
      </c>
      <c r="F185" s="130">
        <v>4.0000000000000001E-3</v>
      </c>
      <c r="G185" s="158">
        <v>1.25</v>
      </c>
      <c r="H185" s="158">
        <v>0.3</v>
      </c>
      <c r="I185" s="162">
        <v>0.3</v>
      </c>
      <c r="J185" s="44">
        <v>1.4E-2</v>
      </c>
    </row>
    <row r="186" spans="1:10" ht="27.75" customHeight="1" x14ac:dyDescent="0.25">
      <c r="A186" s="156" t="s">
        <v>692</v>
      </c>
      <c r="B186" s="28"/>
      <c r="C186" s="163">
        <v>0</v>
      </c>
      <c r="D186" s="128">
        <v>0.307</v>
      </c>
      <c r="E186" s="129">
        <v>3.5000000000000003E-2</v>
      </c>
      <c r="F186" s="130">
        <v>4.0000000000000001E-3</v>
      </c>
      <c r="G186" s="158">
        <v>1.41</v>
      </c>
      <c r="H186" s="158">
        <v>0.3</v>
      </c>
      <c r="I186" s="162">
        <v>0.3</v>
      </c>
      <c r="J186" s="44">
        <v>1.4E-2</v>
      </c>
    </row>
    <row r="187" spans="1:10" ht="27.75" customHeight="1" x14ac:dyDescent="0.25">
      <c r="A187" s="156" t="s">
        <v>693</v>
      </c>
      <c r="B187" s="28"/>
      <c r="C187" s="163">
        <v>0</v>
      </c>
      <c r="D187" s="128">
        <v>0.307</v>
      </c>
      <c r="E187" s="129">
        <v>3.5000000000000003E-2</v>
      </c>
      <c r="F187" s="130">
        <v>4.0000000000000001E-3</v>
      </c>
      <c r="G187" s="158">
        <v>2.5099999999999998</v>
      </c>
      <c r="H187" s="158">
        <v>0.3</v>
      </c>
      <c r="I187" s="162">
        <v>0.3</v>
      </c>
      <c r="J187" s="44">
        <v>1.4E-2</v>
      </c>
    </row>
    <row r="188" spans="1:10" ht="27.75" customHeight="1" x14ac:dyDescent="0.25">
      <c r="A188" s="156" t="s">
        <v>694</v>
      </c>
      <c r="B188" s="28"/>
      <c r="C188" s="163">
        <v>0</v>
      </c>
      <c r="D188" s="128">
        <v>0.31</v>
      </c>
      <c r="E188" s="129">
        <v>3.2000000000000001E-2</v>
      </c>
      <c r="F188" s="130">
        <v>3.0000000000000001E-3</v>
      </c>
      <c r="G188" s="158">
        <v>1.01</v>
      </c>
      <c r="H188" s="158">
        <v>0.34</v>
      </c>
      <c r="I188" s="162">
        <v>0.34</v>
      </c>
      <c r="J188" s="44">
        <v>1.2E-2</v>
      </c>
    </row>
    <row r="189" spans="1:10" ht="27.75" customHeight="1" x14ac:dyDescent="0.25">
      <c r="A189" s="156" t="s">
        <v>695</v>
      </c>
      <c r="B189" s="28"/>
      <c r="C189" s="163">
        <v>0</v>
      </c>
      <c r="D189" s="128">
        <v>0.31</v>
      </c>
      <c r="E189" s="129">
        <v>3.2000000000000001E-2</v>
      </c>
      <c r="F189" s="130">
        <v>3.0000000000000001E-3</v>
      </c>
      <c r="G189" s="158">
        <v>1.42</v>
      </c>
      <c r="H189" s="158">
        <v>0.34</v>
      </c>
      <c r="I189" s="162">
        <v>0.34</v>
      </c>
      <c r="J189" s="44">
        <v>1.2E-2</v>
      </c>
    </row>
    <row r="190" spans="1:10" ht="27.75" customHeight="1" x14ac:dyDescent="0.25">
      <c r="A190" s="156" t="s">
        <v>696</v>
      </c>
      <c r="B190" s="28"/>
      <c r="C190" s="163">
        <v>0</v>
      </c>
      <c r="D190" s="128">
        <v>0.31</v>
      </c>
      <c r="E190" s="129">
        <v>3.2000000000000001E-2</v>
      </c>
      <c r="F190" s="130">
        <v>3.0000000000000001E-3</v>
      </c>
      <c r="G190" s="158">
        <v>1.66</v>
      </c>
      <c r="H190" s="158">
        <v>0.34</v>
      </c>
      <c r="I190" s="162">
        <v>0.34</v>
      </c>
      <c r="J190" s="44">
        <v>1.2E-2</v>
      </c>
    </row>
    <row r="191" spans="1:10" ht="27.75" customHeight="1" x14ac:dyDescent="0.25">
      <c r="A191" s="156" t="s">
        <v>697</v>
      </c>
      <c r="B191" s="28"/>
      <c r="C191" s="163">
        <v>0</v>
      </c>
      <c r="D191" s="128">
        <v>0.31</v>
      </c>
      <c r="E191" s="129">
        <v>3.2000000000000001E-2</v>
      </c>
      <c r="F191" s="130">
        <v>3.0000000000000001E-3</v>
      </c>
      <c r="G191" s="158">
        <v>1.91</v>
      </c>
      <c r="H191" s="158">
        <v>0.34</v>
      </c>
      <c r="I191" s="162">
        <v>0.34</v>
      </c>
      <c r="J191" s="44">
        <v>1.2E-2</v>
      </c>
    </row>
    <row r="192" spans="1:10" ht="27.75" customHeight="1" x14ac:dyDescent="0.25">
      <c r="A192" s="156" t="s">
        <v>698</v>
      </c>
      <c r="B192" s="28"/>
      <c r="C192" s="163">
        <v>0</v>
      </c>
      <c r="D192" s="128">
        <v>0.31</v>
      </c>
      <c r="E192" s="129">
        <v>3.2000000000000001E-2</v>
      </c>
      <c r="F192" s="130">
        <v>3.0000000000000001E-3</v>
      </c>
      <c r="G192" s="158">
        <v>3.56</v>
      </c>
      <c r="H192" s="158">
        <v>0.34</v>
      </c>
      <c r="I192" s="162">
        <v>0.34</v>
      </c>
      <c r="J192" s="44">
        <v>1.2E-2</v>
      </c>
    </row>
    <row r="193" spans="1:10" ht="27.75" customHeight="1" x14ac:dyDescent="0.25">
      <c r="A193" s="156" t="s">
        <v>699</v>
      </c>
      <c r="B193" s="28"/>
      <c r="C193" s="163">
        <v>0</v>
      </c>
      <c r="D193" s="128">
        <v>0.30199999999999999</v>
      </c>
      <c r="E193" s="129">
        <v>2.9000000000000001E-2</v>
      </c>
      <c r="F193" s="130">
        <v>2E-3</v>
      </c>
      <c r="G193" s="158">
        <v>11.35</v>
      </c>
      <c r="H193" s="158">
        <v>0.33</v>
      </c>
      <c r="I193" s="162">
        <v>0.33</v>
      </c>
      <c r="J193" s="44">
        <v>1.0999999999999999E-2</v>
      </c>
    </row>
    <row r="194" spans="1:10" ht="27.75" customHeight="1" x14ac:dyDescent="0.25">
      <c r="A194" s="156" t="s">
        <v>700</v>
      </c>
      <c r="B194" s="28"/>
      <c r="C194" s="163">
        <v>0</v>
      </c>
      <c r="D194" s="128">
        <v>0.30199999999999999</v>
      </c>
      <c r="E194" s="129">
        <v>2.9000000000000001E-2</v>
      </c>
      <c r="F194" s="130">
        <v>2E-3</v>
      </c>
      <c r="G194" s="158">
        <v>15.03</v>
      </c>
      <c r="H194" s="158">
        <v>0.33</v>
      </c>
      <c r="I194" s="162">
        <v>0.33</v>
      </c>
      <c r="J194" s="44">
        <v>1.0999999999999999E-2</v>
      </c>
    </row>
    <row r="195" spans="1:10" ht="27.75" customHeight="1" x14ac:dyDescent="0.25">
      <c r="A195" s="156" t="s">
        <v>701</v>
      </c>
      <c r="B195" s="28"/>
      <c r="C195" s="163">
        <v>0</v>
      </c>
      <c r="D195" s="128">
        <v>0.30199999999999999</v>
      </c>
      <c r="E195" s="129">
        <v>2.9000000000000001E-2</v>
      </c>
      <c r="F195" s="130">
        <v>2E-3</v>
      </c>
      <c r="G195" s="158">
        <v>19.07</v>
      </c>
      <c r="H195" s="158">
        <v>0.33</v>
      </c>
      <c r="I195" s="162">
        <v>0.33</v>
      </c>
      <c r="J195" s="44">
        <v>1.0999999999999999E-2</v>
      </c>
    </row>
    <row r="196" spans="1:10" ht="27.75" customHeight="1" x14ac:dyDescent="0.25">
      <c r="A196" s="156" t="s">
        <v>702</v>
      </c>
      <c r="B196" s="28"/>
      <c r="C196" s="163">
        <v>0</v>
      </c>
      <c r="D196" s="128">
        <v>0.30199999999999999</v>
      </c>
      <c r="E196" s="129">
        <v>2.9000000000000001E-2</v>
      </c>
      <c r="F196" s="130">
        <v>2E-3</v>
      </c>
      <c r="G196" s="158">
        <v>25.49</v>
      </c>
      <c r="H196" s="158">
        <v>0.33</v>
      </c>
      <c r="I196" s="162">
        <v>0.33</v>
      </c>
      <c r="J196" s="44">
        <v>1.0999999999999999E-2</v>
      </c>
    </row>
    <row r="197" spans="1:10" ht="27.75" customHeight="1" x14ac:dyDescent="0.25">
      <c r="A197" s="156" t="s">
        <v>703</v>
      </c>
      <c r="B197" s="28"/>
      <c r="C197" s="163">
        <v>0</v>
      </c>
      <c r="D197" s="128">
        <v>0.30199999999999999</v>
      </c>
      <c r="E197" s="129">
        <v>2.9000000000000001E-2</v>
      </c>
      <c r="F197" s="130">
        <v>2E-3</v>
      </c>
      <c r="G197" s="158">
        <v>53.42</v>
      </c>
      <c r="H197" s="158">
        <v>0.33</v>
      </c>
      <c r="I197" s="162">
        <v>0.33</v>
      </c>
      <c r="J197" s="44">
        <v>1.0999999999999999E-2</v>
      </c>
    </row>
    <row r="198" spans="1:10" ht="27.75" customHeight="1" x14ac:dyDescent="0.25">
      <c r="A198" s="156" t="s">
        <v>704</v>
      </c>
      <c r="B198" s="28"/>
      <c r="C198" s="163" t="s">
        <v>120</v>
      </c>
      <c r="D198" s="131">
        <v>1.5049999999999999</v>
      </c>
      <c r="E198" s="132">
        <v>0.127</v>
      </c>
      <c r="F198" s="130">
        <v>7.6999999999999999E-2</v>
      </c>
      <c r="G198" s="159"/>
      <c r="H198" s="159"/>
      <c r="I198" s="161"/>
      <c r="J198" s="45"/>
    </row>
    <row r="199" spans="1:10" ht="27.75" customHeight="1" x14ac:dyDescent="0.25">
      <c r="A199" s="156" t="s">
        <v>705</v>
      </c>
      <c r="B199" s="28"/>
      <c r="C199" s="163" t="s">
        <v>534</v>
      </c>
      <c r="D199" s="128">
        <v>-0.51500000000000001</v>
      </c>
      <c r="E199" s="129">
        <v>-6.3E-2</v>
      </c>
      <c r="F199" s="130">
        <v>-8.0000000000000002E-3</v>
      </c>
      <c r="G199" s="158">
        <v>0</v>
      </c>
      <c r="H199" s="159"/>
      <c r="I199" s="161"/>
      <c r="J199" s="45"/>
    </row>
    <row r="200" spans="1:10" ht="27.75" customHeight="1" x14ac:dyDescent="0.25">
      <c r="A200" s="156" t="s">
        <v>706</v>
      </c>
      <c r="B200" s="28"/>
      <c r="C200" s="163">
        <v>0</v>
      </c>
      <c r="D200" s="128">
        <v>-0.46</v>
      </c>
      <c r="E200" s="129">
        <v>-5.3999999999999999E-2</v>
      </c>
      <c r="F200" s="130">
        <v>-6.0000000000000001E-3</v>
      </c>
      <c r="G200" s="158">
        <v>0</v>
      </c>
      <c r="H200" s="159"/>
      <c r="I200" s="161"/>
      <c r="J200" s="45"/>
    </row>
    <row r="201" spans="1:10" ht="27.75" customHeight="1" x14ac:dyDescent="0.25">
      <c r="A201" s="156" t="s">
        <v>707</v>
      </c>
      <c r="B201" s="28"/>
      <c r="C201" s="163">
        <v>0</v>
      </c>
      <c r="D201" s="128">
        <v>-0.51500000000000001</v>
      </c>
      <c r="E201" s="129">
        <v>-6.3E-2</v>
      </c>
      <c r="F201" s="130">
        <v>-8.0000000000000002E-3</v>
      </c>
      <c r="G201" s="158">
        <v>0</v>
      </c>
      <c r="H201" s="159"/>
      <c r="I201" s="161"/>
      <c r="J201" s="44">
        <v>2.5999999999999999E-2</v>
      </c>
    </row>
    <row r="202" spans="1:10" ht="27.75" customHeight="1" x14ac:dyDescent="0.25">
      <c r="A202" s="156" t="s">
        <v>708</v>
      </c>
      <c r="B202" s="28"/>
      <c r="C202" s="163">
        <v>0</v>
      </c>
      <c r="D202" s="128">
        <v>-0.46</v>
      </c>
      <c r="E202" s="129">
        <v>-5.3999999999999999E-2</v>
      </c>
      <c r="F202" s="130">
        <v>-6.0000000000000001E-3</v>
      </c>
      <c r="G202" s="158">
        <v>0</v>
      </c>
      <c r="H202" s="159"/>
      <c r="I202" s="161"/>
      <c r="J202" s="44">
        <v>0.02</v>
      </c>
    </row>
    <row r="203" spans="1:10" ht="27.75" customHeight="1" x14ac:dyDescent="0.25">
      <c r="A203" s="156" t="s">
        <v>709</v>
      </c>
      <c r="B203" s="28"/>
      <c r="C203" s="163">
        <v>0</v>
      </c>
      <c r="D203" s="128">
        <v>-0.47099999999999997</v>
      </c>
      <c r="E203" s="129">
        <v>-4.8000000000000001E-2</v>
      </c>
      <c r="F203" s="130">
        <v>-4.0000000000000001E-3</v>
      </c>
      <c r="G203" s="158">
        <v>1.1100000000000001</v>
      </c>
      <c r="H203" s="159"/>
      <c r="I203" s="161"/>
      <c r="J203" s="44">
        <v>2.4E-2</v>
      </c>
    </row>
  </sheetData>
  <customSheetViews>
    <customSheetView guid="{5032A364-B81A-48DA-88DA-AB3B86B47EE9}" scale="70" fitToPage="1">
      <selection activeCell="D11" sqref="D11"/>
      <pageMargins left="0" right="0" top="0" bottom="0" header="0" footer="0"/>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2">
    <mergeCell ref="H9:J9"/>
    <mergeCell ref="B1:D1"/>
    <mergeCell ref="F1:H1"/>
    <mergeCell ref="A2:J2"/>
    <mergeCell ref="F4:J4"/>
    <mergeCell ref="F5:G5"/>
    <mergeCell ref="F9:G9"/>
    <mergeCell ref="B8:D8"/>
    <mergeCell ref="A4:D4"/>
    <mergeCell ref="F6:G6"/>
    <mergeCell ref="F7:G7"/>
    <mergeCell ref="F8:G8"/>
  </mergeCells>
  <phoneticPr fontId="5"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A1337-CE0E-4D78-A089-A957CB1489A7}">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NGED EM Area (GSP Group _B)"</f>
        <v>Southern Electric Power Distribution plc - Effective from 1 April 2026 - Final LDNO tariffs in NGED EM Area (GSP Group _B)</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81" t="s">
        <v>50</v>
      </c>
      <c r="B6" s="197" t="s">
        <v>140</v>
      </c>
      <c r="C6" s="198" t="s">
        <v>137</v>
      </c>
      <c r="D6" s="199" t="s">
        <v>138</v>
      </c>
      <c r="E6" s="87"/>
      <c r="F6" s="357" t="s">
        <v>139</v>
      </c>
      <c r="G6" s="357"/>
      <c r="H6" s="197" t="s">
        <v>140</v>
      </c>
      <c r="I6" s="197" t="s">
        <v>137</v>
      </c>
      <c r="J6" s="197" t="s">
        <v>138</v>
      </c>
      <c r="K6" s="87"/>
      <c r="L6" s="4"/>
      <c r="M6" s="4"/>
    </row>
    <row r="7" spans="1:13" ht="56.25" customHeight="1" x14ac:dyDescent="0.25">
      <c r="A7" s="81" t="s">
        <v>55</v>
      </c>
      <c r="B7" s="200" t="s">
        <v>710</v>
      </c>
      <c r="C7" s="201" t="s">
        <v>710</v>
      </c>
      <c r="D7" s="199" t="s">
        <v>141</v>
      </c>
      <c r="E7" s="87"/>
      <c r="F7" s="357" t="s">
        <v>142</v>
      </c>
      <c r="G7" s="357"/>
      <c r="H7" s="200" t="s">
        <v>710</v>
      </c>
      <c r="I7" s="197" t="s">
        <v>143</v>
      </c>
      <c r="J7" s="197" t="s">
        <v>138</v>
      </c>
      <c r="K7" s="87"/>
      <c r="L7" s="4"/>
      <c r="M7" s="4"/>
    </row>
    <row r="8" spans="1:13" ht="55.5" customHeight="1" x14ac:dyDescent="0.25">
      <c r="A8" s="82" t="s">
        <v>59</v>
      </c>
      <c r="B8" s="399" t="s">
        <v>60</v>
      </c>
      <c r="C8" s="400"/>
      <c r="D8" s="401"/>
      <c r="E8" s="87"/>
      <c r="F8" s="357" t="s">
        <v>55</v>
      </c>
      <c r="G8" s="357"/>
      <c r="H8" s="200" t="s">
        <v>710</v>
      </c>
      <c r="I8" s="200" t="s">
        <v>710</v>
      </c>
      <c r="J8" s="197" t="s">
        <v>141</v>
      </c>
      <c r="K8" s="87"/>
      <c r="L8" s="4"/>
      <c r="M8" s="4"/>
    </row>
    <row r="9" spans="1:13" s="79" customFormat="1" ht="55.5" customHeight="1" x14ac:dyDescent="0.25">
      <c r="E9" s="91"/>
      <c r="F9" s="360" t="s">
        <v>59</v>
      </c>
      <c r="G9" s="361"/>
      <c r="H9" s="399" t="s">
        <v>60</v>
      </c>
      <c r="I9" s="400"/>
      <c r="J9" s="401"/>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74</v>
      </c>
      <c r="D14" s="128">
        <v>8.1709999999999994</v>
      </c>
      <c r="E14" s="129">
        <v>1.0569999999999999</v>
      </c>
      <c r="F14" s="130">
        <v>6.3E-2</v>
      </c>
      <c r="G14" s="158">
        <v>5.86</v>
      </c>
      <c r="H14" s="191">
        <v>0</v>
      </c>
      <c r="I14" s="191">
        <v>0</v>
      </c>
      <c r="J14" s="191">
        <v>0</v>
      </c>
    </row>
    <row r="15" spans="1:13" ht="27.75" customHeight="1" x14ac:dyDescent="0.25">
      <c r="A15" s="156" t="s">
        <v>520</v>
      </c>
      <c r="B15" s="28"/>
      <c r="C15" s="157">
        <v>2</v>
      </c>
      <c r="D15" s="128">
        <v>8.1709999999999994</v>
      </c>
      <c r="E15" s="129">
        <v>1.0569999999999999</v>
      </c>
      <c r="F15" s="130">
        <v>6.3E-2</v>
      </c>
      <c r="G15" s="191">
        <v>0</v>
      </c>
      <c r="H15" s="191">
        <v>0</v>
      </c>
      <c r="I15" s="191">
        <v>0</v>
      </c>
      <c r="J15" s="191">
        <v>0</v>
      </c>
    </row>
    <row r="16" spans="1:13" ht="27.75" customHeight="1" x14ac:dyDescent="0.25">
      <c r="A16" s="156" t="s">
        <v>521</v>
      </c>
      <c r="B16" s="28"/>
      <c r="C16" s="157" t="s">
        <v>78</v>
      </c>
      <c r="D16" s="128">
        <v>8.2739999999999991</v>
      </c>
      <c r="E16" s="129">
        <v>1.071</v>
      </c>
      <c r="F16" s="130">
        <v>6.4000000000000001E-2</v>
      </c>
      <c r="G16" s="158">
        <v>7.93</v>
      </c>
      <c r="H16" s="191">
        <v>0</v>
      </c>
      <c r="I16" s="191">
        <v>0</v>
      </c>
      <c r="J16" s="191">
        <v>0</v>
      </c>
    </row>
    <row r="17" spans="1:10" ht="27.75" customHeight="1" x14ac:dyDescent="0.25">
      <c r="A17" s="156" t="s">
        <v>522</v>
      </c>
      <c r="B17" s="28"/>
      <c r="C17" s="157" t="s">
        <v>78</v>
      </c>
      <c r="D17" s="128">
        <v>8.2739999999999991</v>
      </c>
      <c r="E17" s="129">
        <v>1.071</v>
      </c>
      <c r="F17" s="130">
        <v>6.4000000000000001E-2</v>
      </c>
      <c r="G17" s="158">
        <v>8.66</v>
      </c>
      <c r="H17" s="191">
        <v>0</v>
      </c>
      <c r="I17" s="191">
        <v>0</v>
      </c>
      <c r="J17" s="191">
        <v>0</v>
      </c>
    </row>
    <row r="18" spans="1:10" ht="27.75" customHeight="1" x14ac:dyDescent="0.25">
      <c r="A18" s="156" t="s">
        <v>523</v>
      </c>
      <c r="B18" s="28"/>
      <c r="C18" s="157" t="s">
        <v>78</v>
      </c>
      <c r="D18" s="128">
        <v>8.2739999999999991</v>
      </c>
      <c r="E18" s="129">
        <v>1.071</v>
      </c>
      <c r="F18" s="130">
        <v>6.4000000000000001E-2</v>
      </c>
      <c r="G18" s="158">
        <v>10.71</v>
      </c>
      <c r="H18" s="191">
        <v>0</v>
      </c>
      <c r="I18" s="191">
        <v>0</v>
      </c>
      <c r="J18" s="191">
        <v>0</v>
      </c>
    </row>
    <row r="19" spans="1:10" ht="27.75" customHeight="1" x14ac:dyDescent="0.25">
      <c r="A19" s="156" t="s">
        <v>524</v>
      </c>
      <c r="B19" s="28"/>
      <c r="C19" s="157" t="s">
        <v>78</v>
      </c>
      <c r="D19" s="128">
        <v>8.2739999999999991</v>
      </c>
      <c r="E19" s="129">
        <v>1.071</v>
      </c>
      <c r="F19" s="130">
        <v>6.4000000000000001E-2</v>
      </c>
      <c r="G19" s="158">
        <v>14.05</v>
      </c>
      <c r="H19" s="191">
        <v>0</v>
      </c>
      <c r="I19" s="191">
        <v>0</v>
      </c>
      <c r="J19" s="191">
        <v>0</v>
      </c>
    </row>
    <row r="20" spans="1:10" ht="27.75" customHeight="1" x14ac:dyDescent="0.25">
      <c r="A20" s="156" t="s">
        <v>525</v>
      </c>
      <c r="B20" s="28"/>
      <c r="C20" s="157" t="s">
        <v>78</v>
      </c>
      <c r="D20" s="128">
        <v>8.2739999999999991</v>
      </c>
      <c r="E20" s="129">
        <v>1.071</v>
      </c>
      <c r="F20" s="130">
        <v>6.4000000000000001E-2</v>
      </c>
      <c r="G20" s="158">
        <v>24.08</v>
      </c>
      <c r="H20" s="191">
        <v>0</v>
      </c>
      <c r="I20" s="191">
        <v>0</v>
      </c>
      <c r="J20" s="191">
        <v>0</v>
      </c>
    </row>
    <row r="21" spans="1:10" ht="27.75" customHeight="1" x14ac:dyDescent="0.25">
      <c r="A21" s="156" t="s">
        <v>526</v>
      </c>
      <c r="B21" s="28"/>
      <c r="C21" s="157">
        <v>4</v>
      </c>
      <c r="D21" s="128">
        <v>8.2739999999999991</v>
      </c>
      <c r="E21" s="129">
        <v>1.071</v>
      </c>
      <c r="F21" s="130">
        <v>6.4000000000000001E-2</v>
      </c>
      <c r="G21" s="191">
        <v>0</v>
      </c>
      <c r="H21" s="191">
        <v>0</v>
      </c>
      <c r="I21" s="191">
        <v>0</v>
      </c>
      <c r="J21" s="191">
        <v>0</v>
      </c>
    </row>
    <row r="22" spans="1:10" ht="27.75" customHeight="1" x14ac:dyDescent="0.25">
      <c r="A22" s="156" t="s">
        <v>527</v>
      </c>
      <c r="B22" s="28"/>
      <c r="C22" s="157">
        <v>0</v>
      </c>
      <c r="D22" s="128">
        <v>5.3490000000000002</v>
      </c>
      <c r="E22" s="129">
        <v>0.65900000000000003</v>
      </c>
      <c r="F22" s="130">
        <v>3.6999999999999998E-2</v>
      </c>
      <c r="G22" s="158">
        <v>9.3800000000000008</v>
      </c>
      <c r="H22" s="158">
        <v>5.28</v>
      </c>
      <c r="I22" s="162">
        <v>5.28</v>
      </c>
      <c r="J22" s="44">
        <v>0.16800000000000001</v>
      </c>
    </row>
    <row r="23" spans="1:10" ht="27.75" customHeight="1" x14ac:dyDescent="0.25">
      <c r="A23" s="156" t="s">
        <v>528</v>
      </c>
      <c r="B23" s="28"/>
      <c r="C23" s="157">
        <v>0</v>
      </c>
      <c r="D23" s="128">
        <v>5.3490000000000002</v>
      </c>
      <c r="E23" s="129">
        <v>0.65900000000000003</v>
      </c>
      <c r="F23" s="130">
        <v>3.6999999999999998E-2</v>
      </c>
      <c r="G23" s="158">
        <v>38.33</v>
      </c>
      <c r="H23" s="158">
        <v>5.28</v>
      </c>
      <c r="I23" s="162">
        <v>5.28</v>
      </c>
      <c r="J23" s="44">
        <v>0.16800000000000001</v>
      </c>
    </row>
    <row r="24" spans="1:10" ht="27.75" customHeight="1" x14ac:dyDescent="0.25">
      <c r="A24" s="156" t="s">
        <v>529</v>
      </c>
      <c r="B24" s="28"/>
      <c r="C24" s="157">
        <v>0</v>
      </c>
      <c r="D24" s="128">
        <v>5.3490000000000002</v>
      </c>
      <c r="E24" s="129">
        <v>0.65900000000000003</v>
      </c>
      <c r="F24" s="130">
        <v>3.6999999999999998E-2</v>
      </c>
      <c r="G24" s="158">
        <v>58.52</v>
      </c>
      <c r="H24" s="158">
        <v>5.28</v>
      </c>
      <c r="I24" s="162">
        <v>5.28</v>
      </c>
      <c r="J24" s="44">
        <v>0.16800000000000001</v>
      </c>
    </row>
    <row r="25" spans="1:10" ht="27.75" customHeight="1" x14ac:dyDescent="0.25">
      <c r="A25" s="156" t="s">
        <v>530</v>
      </c>
      <c r="B25" s="28"/>
      <c r="C25" s="157">
        <v>0</v>
      </c>
      <c r="D25" s="128">
        <v>5.3490000000000002</v>
      </c>
      <c r="E25" s="129">
        <v>0.65900000000000003</v>
      </c>
      <c r="F25" s="130">
        <v>3.6999999999999998E-2</v>
      </c>
      <c r="G25" s="158">
        <v>88.72</v>
      </c>
      <c r="H25" s="158">
        <v>5.28</v>
      </c>
      <c r="I25" s="162">
        <v>5.28</v>
      </c>
      <c r="J25" s="44">
        <v>0.16800000000000001</v>
      </c>
    </row>
    <row r="26" spans="1:10" ht="27.75" customHeight="1" x14ac:dyDescent="0.25">
      <c r="A26" s="156" t="s">
        <v>531</v>
      </c>
      <c r="B26" s="28"/>
      <c r="C26" s="157">
        <v>0</v>
      </c>
      <c r="D26" s="128">
        <v>5.3490000000000002</v>
      </c>
      <c r="E26" s="129">
        <v>0.65900000000000003</v>
      </c>
      <c r="F26" s="130">
        <v>3.6999999999999998E-2</v>
      </c>
      <c r="G26" s="158">
        <v>164.88</v>
      </c>
      <c r="H26" s="158">
        <v>5.28</v>
      </c>
      <c r="I26" s="162">
        <v>5.28</v>
      </c>
      <c r="J26" s="44">
        <v>0.16800000000000001</v>
      </c>
    </row>
    <row r="27" spans="1:10" ht="27.75" customHeight="1" x14ac:dyDescent="0.25">
      <c r="A27" s="156" t="s">
        <v>532</v>
      </c>
      <c r="B27" s="28"/>
      <c r="C27" s="163" t="s">
        <v>120</v>
      </c>
      <c r="D27" s="131">
        <v>22.61</v>
      </c>
      <c r="E27" s="132">
        <v>2.0750000000000002</v>
      </c>
      <c r="F27" s="130">
        <v>0.84499999999999997</v>
      </c>
      <c r="G27" s="191">
        <v>0</v>
      </c>
      <c r="H27" s="191">
        <v>0</v>
      </c>
      <c r="I27" s="191">
        <v>0</v>
      </c>
      <c r="J27" s="191">
        <v>0</v>
      </c>
    </row>
    <row r="28" spans="1:10" ht="27.75" customHeight="1" x14ac:dyDescent="0.25">
      <c r="A28" s="156" t="s">
        <v>533</v>
      </c>
      <c r="B28" s="28"/>
      <c r="C28" s="163">
        <v>0</v>
      </c>
      <c r="D28" s="128">
        <v>-7.7110000000000003</v>
      </c>
      <c r="E28" s="129">
        <v>-0.998</v>
      </c>
      <c r="F28" s="130">
        <v>-0.06</v>
      </c>
      <c r="G28" s="158">
        <v>0</v>
      </c>
      <c r="H28" s="191">
        <v>0</v>
      </c>
      <c r="I28" s="191">
        <v>0</v>
      </c>
      <c r="J28" s="191">
        <v>0</v>
      </c>
    </row>
    <row r="29" spans="1:10" ht="27.75" customHeight="1" x14ac:dyDescent="0.25">
      <c r="A29" s="156" t="s">
        <v>535</v>
      </c>
      <c r="B29" s="28"/>
      <c r="C29" s="163">
        <v>0</v>
      </c>
      <c r="D29" s="128">
        <v>-7.7110000000000003</v>
      </c>
      <c r="E29" s="129">
        <v>-0.998</v>
      </c>
      <c r="F29" s="130">
        <v>-0.06</v>
      </c>
      <c r="G29" s="158">
        <v>0</v>
      </c>
      <c r="H29" s="191">
        <v>0</v>
      </c>
      <c r="I29" s="191">
        <v>0</v>
      </c>
      <c r="J29" s="44">
        <v>0.27900000000000003</v>
      </c>
    </row>
    <row r="30" spans="1:10" ht="27.75" customHeight="1" x14ac:dyDescent="0.25">
      <c r="A30" s="160" t="s">
        <v>536</v>
      </c>
      <c r="B30" s="28"/>
      <c r="C30" s="163" t="s">
        <v>74</v>
      </c>
      <c r="D30" s="128">
        <v>6.4539999999999997</v>
      </c>
      <c r="E30" s="129">
        <v>0.83499999999999996</v>
      </c>
      <c r="F30" s="130">
        <v>0.05</v>
      </c>
      <c r="G30" s="158">
        <v>4.63</v>
      </c>
      <c r="H30" s="191">
        <v>0</v>
      </c>
      <c r="I30" s="191">
        <v>0</v>
      </c>
      <c r="J30" s="191">
        <v>0</v>
      </c>
    </row>
    <row r="31" spans="1:10" ht="27.75" customHeight="1" x14ac:dyDescent="0.25">
      <c r="A31" s="160" t="s">
        <v>537</v>
      </c>
      <c r="B31" s="28"/>
      <c r="C31" s="163" t="s">
        <v>711</v>
      </c>
      <c r="D31" s="128">
        <v>6.4539999999999997</v>
      </c>
      <c r="E31" s="129">
        <v>0.83499999999999996</v>
      </c>
      <c r="F31" s="130">
        <v>0.05</v>
      </c>
      <c r="G31" s="191">
        <v>0</v>
      </c>
      <c r="H31" s="191">
        <v>0</v>
      </c>
      <c r="I31" s="191">
        <v>0</v>
      </c>
      <c r="J31" s="191">
        <v>0</v>
      </c>
    </row>
    <row r="32" spans="1:10" ht="27.75" customHeight="1" x14ac:dyDescent="0.25">
      <c r="A32" s="160" t="s">
        <v>538</v>
      </c>
      <c r="B32" s="28"/>
      <c r="C32" s="163" t="s">
        <v>78</v>
      </c>
      <c r="D32" s="128">
        <v>6.5350000000000001</v>
      </c>
      <c r="E32" s="129">
        <v>0.84599999999999997</v>
      </c>
      <c r="F32" s="130">
        <v>5.0999999999999997E-2</v>
      </c>
      <c r="G32" s="158">
        <v>6.26</v>
      </c>
      <c r="H32" s="191">
        <v>0</v>
      </c>
      <c r="I32" s="191">
        <v>0</v>
      </c>
      <c r="J32" s="191">
        <v>0</v>
      </c>
    </row>
    <row r="33" spans="1:10" ht="27.75" customHeight="1" x14ac:dyDescent="0.25">
      <c r="A33" s="160" t="s">
        <v>539</v>
      </c>
      <c r="B33" s="28"/>
      <c r="C33" s="163" t="s">
        <v>78</v>
      </c>
      <c r="D33" s="128">
        <v>6.5350000000000001</v>
      </c>
      <c r="E33" s="129">
        <v>0.84599999999999997</v>
      </c>
      <c r="F33" s="130">
        <v>5.0999999999999997E-2</v>
      </c>
      <c r="G33" s="158">
        <v>6.84</v>
      </c>
      <c r="H33" s="191">
        <v>0</v>
      </c>
      <c r="I33" s="191">
        <v>0</v>
      </c>
      <c r="J33" s="191">
        <v>0</v>
      </c>
    </row>
    <row r="34" spans="1:10" ht="27.75" customHeight="1" x14ac:dyDescent="0.25">
      <c r="A34" s="160" t="s">
        <v>540</v>
      </c>
      <c r="B34" s="28"/>
      <c r="C34" s="163" t="s">
        <v>78</v>
      </c>
      <c r="D34" s="128">
        <v>6.5350000000000001</v>
      </c>
      <c r="E34" s="129">
        <v>0.84599999999999997</v>
      </c>
      <c r="F34" s="130">
        <v>5.0999999999999997E-2</v>
      </c>
      <c r="G34" s="158">
        <v>8.4600000000000009</v>
      </c>
      <c r="H34" s="191">
        <v>0</v>
      </c>
      <c r="I34" s="191">
        <v>0</v>
      </c>
      <c r="J34" s="191">
        <v>0</v>
      </c>
    </row>
    <row r="35" spans="1:10" ht="27.75" customHeight="1" x14ac:dyDescent="0.25">
      <c r="A35" s="160" t="s">
        <v>541</v>
      </c>
      <c r="B35" s="28"/>
      <c r="C35" s="163" t="s">
        <v>78</v>
      </c>
      <c r="D35" s="128">
        <v>6.5350000000000001</v>
      </c>
      <c r="E35" s="129">
        <v>0.84599999999999997</v>
      </c>
      <c r="F35" s="130">
        <v>5.0999999999999997E-2</v>
      </c>
      <c r="G35" s="158">
        <v>11.1</v>
      </c>
      <c r="H35" s="191">
        <v>0</v>
      </c>
      <c r="I35" s="191">
        <v>0</v>
      </c>
      <c r="J35" s="191">
        <v>0</v>
      </c>
    </row>
    <row r="36" spans="1:10" ht="27.75" customHeight="1" x14ac:dyDescent="0.25">
      <c r="A36" s="160" t="s">
        <v>542</v>
      </c>
      <c r="B36" s="28"/>
      <c r="C36" s="163" t="s">
        <v>78</v>
      </c>
      <c r="D36" s="128">
        <v>6.5350000000000001</v>
      </c>
      <c r="E36" s="129">
        <v>0.84599999999999997</v>
      </c>
      <c r="F36" s="130">
        <v>5.0999999999999997E-2</v>
      </c>
      <c r="G36" s="158">
        <v>19.02</v>
      </c>
      <c r="H36" s="191">
        <v>0</v>
      </c>
      <c r="I36" s="191">
        <v>0</v>
      </c>
      <c r="J36" s="191">
        <v>0</v>
      </c>
    </row>
    <row r="37" spans="1:10" ht="27.75" customHeight="1" x14ac:dyDescent="0.25">
      <c r="A37" s="160" t="s">
        <v>543</v>
      </c>
      <c r="B37" s="28"/>
      <c r="C37" s="163" t="s">
        <v>712</v>
      </c>
      <c r="D37" s="128">
        <v>6.5350000000000001</v>
      </c>
      <c r="E37" s="129">
        <v>0.84599999999999997</v>
      </c>
      <c r="F37" s="130">
        <v>5.0999999999999997E-2</v>
      </c>
      <c r="G37" s="191">
        <v>0</v>
      </c>
      <c r="H37" s="191">
        <v>0</v>
      </c>
      <c r="I37" s="191">
        <v>0</v>
      </c>
      <c r="J37" s="191">
        <v>0</v>
      </c>
    </row>
    <row r="38" spans="1:10" ht="27.75" customHeight="1" x14ac:dyDescent="0.25">
      <c r="A38" s="160" t="s">
        <v>544</v>
      </c>
      <c r="B38" s="28"/>
      <c r="C38" s="163">
        <v>0</v>
      </c>
      <c r="D38" s="128">
        <v>4.2249999999999996</v>
      </c>
      <c r="E38" s="129">
        <v>0.52</v>
      </c>
      <c r="F38" s="130">
        <v>2.9000000000000001E-2</v>
      </c>
      <c r="G38" s="158">
        <v>7.41</v>
      </c>
      <c r="H38" s="158">
        <v>4.17</v>
      </c>
      <c r="I38" s="162">
        <v>4.17</v>
      </c>
      <c r="J38" s="44">
        <v>0.13200000000000001</v>
      </c>
    </row>
    <row r="39" spans="1:10" ht="27.75" customHeight="1" x14ac:dyDescent="0.25">
      <c r="A39" s="160" t="s">
        <v>545</v>
      </c>
      <c r="B39" s="28"/>
      <c r="C39" s="163">
        <v>0</v>
      </c>
      <c r="D39" s="128">
        <v>4.2249999999999996</v>
      </c>
      <c r="E39" s="129">
        <v>0.52</v>
      </c>
      <c r="F39" s="130">
        <v>2.9000000000000001E-2</v>
      </c>
      <c r="G39" s="158">
        <v>30.27</v>
      </c>
      <c r="H39" s="158">
        <v>4.17</v>
      </c>
      <c r="I39" s="162">
        <v>4.17</v>
      </c>
      <c r="J39" s="44">
        <v>0.13200000000000001</v>
      </c>
    </row>
    <row r="40" spans="1:10" ht="27.75" customHeight="1" x14ac:dyDescent="0.25">
      <c r="A40" s="160" t="s">
        <v>546</v>
      </c>
      <c r="B40" s="28"/>
      <c r="C40" s="163">
        <v>0</v>
      </c>
      <c r="D40" s="128">
        <v>4.2249999999999996</v>
      </c>
      <c r="E40" s="129">
        <v>0.52</v>
      </c>
      <c r="F40" s="130">
        <v>2.9000000000000001E-2</v>
      </c>
      <c r="G40" s="158">
        <v>46.22</v>
      </c>
      <c r="H40" s="158">
        <v>4.17</v>
      </c>
      <c r="I40" s="162">
        <v>4.17</v>
      </c>
      <c r="J40" s="44">
        <v>0.13200000000000001</v>
      </c>
    </row>
    <row r="41" spans="1:10" ht="27.75" customHeight="1" x14ac:dyDescent="0.25">
      <c r="A41" s="160" t="s">
        <v>547</v>
      </c>
      <c r="B41" s="28"/>
      <c r="C41" s="163">
        <v>0</v>
      </c>
      <c r="D41" s="128">
        <v>4.2249999999999996</v>
      </c>
      <c r="E41" s="129">
        <v>0.52</v>
      </c>
      <c r="F41" s="130">
        <v>2.9000000000000001E-2</v>
      </c>
      <c r="G41" s="158">
        <v>70.08</v>
      </c>
      <c r="H41" s="158">
        <v>4.17</v>
      </c>
      <c r="I41" s="162">
        <v>4.17</v>
      </c>
      <c r="J41" s="44">
        <v>0.13200000000000001</v>
      </c>
    </row>
    <row r="42" spans="1:10" ht="27.75" customHeight="1" x14ac:dyDescent="0.25">
      <c r="A42" s="160" t="s">
        <v>548</v>
      </c>
      <c r="B42" s="28"/>
      <c r="C42" s="163">
        <v>0</v>
      </c>
      <c r="D42" s="128">
        <v>4.2249999999999996</v>
      </c>
      <c r="E42" s="129">
        <v>0.52</v>
      </c>
      <c r="F42" s="130">
        <v>2.9000000000000001E-2</v>
      </c>
      <c r="G42" s="158">
        <v>130.22999999999999</v>
      </c>
      <c r="H42" s="158">
        <v>4.17</v>
      </c>
      <c r="I42" s="162">
        <v>4.17</v>
      </c>
      <c r="J42" s="44">
        <v>0.13200000000000001</v>
      </c>
    </row>
    <row r="43" spans="1:10" ht="27.75" customHeight="1" x14ac:dyDescent="0.25">
      <c r="A43" s="160" t="s">
        <v>549</v>
      </c>
      <c r="B43" s="28"/>
      <c r="C43" s="163">
        <v>0</v>
      </c>
      <c r="D43" s="128">
        <v>4.1580000000000004</v>
      </c>
      <c r="E43" s="129">
        <v>0.45300000000000001</v>
      </c>
      <c r="F43" s="130">
        <v>2.1999999999999999E-2</v>
      </c>
      <c r="G43" s="158">
        <v>8.6</v>
      </c>
      <c r="H43" s="158">
        <v>5.98</v>
      </c>
      <c r="I43" s="162">
        <v>5.98</v>
      </c>
      <c r="J43" s="44">
        <v>0.126</v>
      </c>
    </row>
    <row r="44" spans="1:10" ht="27.75" customHeight="1" x14ac:dyDescent="0.25">
      <c r="A44" s="160" t="s">
        <v>550</v>
      </c>
      <c r="B44" s="28"/>
      <c r="C44" s="163">
        <v>0</v>
      </c>
      <c r="D44" s="128">
        <v>4.1580000000000004</v>
      </c>
      <c r="E44" s="129">
        <v>0.45300000000000001</v>
      </c>
      <c r="F44" s="130">
        <v>2.1999999999999999E-2</v>
      </c>
      <c r="G44" s="158">
        <v>42.6</v>
      </c>
      <c r="H44" s="158">
        <v>5.98</v>
      </c>
      <c r="I44" s="162">
        <v>5.98</v>
      </c>
      <c r="J44" s="44">
        <v>0.126</v>
      </c>
    </row>
    <row r="45" spans="1:10" ht="27.75" customHeight="1" x14ac:dyDescent="0.25">
      <c r="A45" s="160" t="s">
        <v>551</v>
      </c>
      <c r="B45" s="28"/>
      <c r="C45" s="163">
        <v>0</v>
      </c>
      <c r="D45" s="128">
        <v>4.1580000000000004</v>
      </c>
      <c r="E45" s="129">
        <v>0.45300000000000001</v>
      </c>
      <c r="F45" s="130">
        <v>2.1999999999999999E-2</v>
      </c>
      <c r="G45" s="158">
        <v>66.31</v>
      </c>
      <c r="H45" s="158">
        <v>5.98</v>
      </c>
      <c r="I45" s="162">
        <v>5.98</v>
      </c>
      <c r="J45" s="44">
        <v>0.126</v>
      </c>
    </row>
    <row r="46" spans="1:10" ht="27.75" customHeight="1" x14ac:dyDescent="0.25">
      <c r="A46" s="160" t="s">
        <v>552</v>
      </c>
      <c r="B46" s="28"/>
      <c r="C46" s="163">
        <v>0</v>
      </c>
      <c r="D46" s="128">
        <v>4.1580000000000004</v>
      </c>
      <c r="E46" s="129">
        <v>0.45300000000000001</v>
      </c>
      <c r="F46" s="130">
        <v>2.1999999999999999E-2</v>
      </c>
      <c r="G46" s="158">
        <v>101.79</v>
      </c>
      <c r="H46" s="158">
        <v>5.98</v>
      </c>
      <c r="I46" s="162">
        <v>5.98</v>
      </c>
      <c r="J46" s="44">
        <v>0.126</v>
      </c>
    </row>
    <row r="47" spans="1:10" ht="27.75" customHeight="1" x14ac:dyDescent="0.25">
      <c r="A47" s="160" t="s">
        <v>553</v>
      </c>
      <c r="B47" s="28"/>
      <c r="C47" s="163">
        <v>0</v>
      </c>
      <c r="D47" s="128">
        <v>4.1580000000000004</v>
      </c>
      <c r="E47" s="129">
        <v>0.45300000000000001</v>
      </c>
      <c r="F47" s="130">
        <v>2.1999999999999999E-2</v>
      </c>
      <c r="G47" s="158">
        <v>191.23</v>
      </c>
      <c r="H47" s="158">
        <v>5.98</v>
      </c>
      <c r="I47" s="162">
        <v>5.98</v>
      </c>
      <c r="J47" s="44">
        <v>0.126</v>
      </c>
    </row>
    <row r="48" spans="1:10" ht="27.75" customHeight="1" x14ac:dyDescent="0.25">
      <c r="A48" s="160" t="s">
        <v>554</v>
      </c>
      <c r="B48" s="28"/>
      <c r="C48" s="163">
        <v>0</v>
      </c>
      <c r="D48" s="128">
        <v>2.6080000000000001</v>
      </c>
      <c r="E48" s="129">
        <v>0.23599999999999999</v>
      </c>
      <c r="F48" s="130">
        <v>8.0000000000000002E-3</v>
      </c>
      <c r="G48" s="158">
        <v>90.34</v>
      </c>
      <c r="H48" s="158">
        <v>7.88</v>
      </c>
      <c r="I48" s="162">
        <v>7.88</v>
      </c>
      <c r="J48" s="44">
        <v>7.0000000000000007E-2</v>
      </c>
    </row>
    <row r="49" spans="1:10" ht="27.75" customHeight="1" x14ac:dyDescent="0.25">
      <c r="A49" s="160" t="s">
        <v>555</v>
      </c>
      <c r="B49" s="28"/>
      <c r="C49" s="163">
        <v>0</v>
      </c>
      <c r="D49" s="128">
        <v>2.6080000000000001</v>
      </c>
      <c r="E49" s="129">
        <v>0.23599999999999999</v>
      </c>
      <c r="F49" s="130">
        <v>8.0000000000000002E-3</v>
      </c>
      <c r="G49" s="158">
        <v>331.53</v>
      </c>
      <c r="H49" s="158">
        <v>7.88</v>
      </c>
      <c r="I49" s="162">
        <v>7.88</v>
      </c>
      <c r="J49" s="44">
        <v>7.0000000000000007E-2</v>
      </c>
    </row>
    <row r="50" spans="1:10" ht="27.75" customHeight="1" x14ac:dyDescent="0.25">
      <c r="A50" s="160" t="s">
        <v>556</v>
      </c>
      <c r="B50" s="28"/>
      <c r="C50" s="163">
        <v>0</v>
      </c>
      <c r="D50" s="128">
        <v>2.6080000000000001</v>
      </c>
      <c r="E50" s="129">
        <v>0.23599999999999999</v>
      </c>
      <c r="F50" s="130">
        <v>8.0000000000000002E-3</v>
      </c>
      <c r="G50" s="158">
        <v>796.4</v>
      </c>
      <c r="H50" s="158">
        <v>7.88</v>
      </c>
      <c r="I50" s="162">
        <v>7.88</v>
      </c>
      <c r="J50" s="44">
        <v>7.0000000000000007E-2</v>
      </c>
    </row>
    <row r="51" spans="1:10" ht="27.75" customHeight="1" x14ac:dyDescent="0.25">
      <c r="A51" s="160" t="s">
        <v>557</v>
      </c>
      <c r="B51" s="28"/>
      <c r="C51" s="163">
        <v>0</v>
      </c>
      <c r="D51" s="128">
        <v>2.6080000000000001</v>
      </c>
      <c r="E51" s="129">
        <v>0.23599999999999999</v>
      </c>
      <c r="F51" s="130">
        <v>8.0000000000000002E-3</v>
      </c>
      <c r="G51" s="158">
        <v>1418.43</v>
      </c>
      <c r="H51" s="158">
        <v>7.88</v>
      </c>
      <c r="I51" s="162">
        <v>7.88</v>
      </c>
      <c r="J51" s="44">
        <v>7.0000000000000007E-2</v>
      </c>
    </row>
    <row r="52" spans="1:10" ht="27.75" customHeight="1" x14ac:dyDescent="0.25">
      <c r="A52" s="160" t="s">
        <v>558</v>
      </c>
      <c r="B52" s="28"/>
      <c r="C52" s="163">
        <v>0</v>
      </c>
      <c r="D52" s="128">
        <v>2.6080000000000001</v>
      </c>
      <c r="E52" s="129">
        <v>0.23599999999999999</v>
      </c>
      <c r="F52" s="130">
        <v>8.0000000000000002E-3</v>
      </c>
      <c r="G52" s="158">
        <v>3434.56</v>
      </c>
      <c r="H52" s="158">
        <v>7.88</v>
      </c>
      <c r="I52" s="162">
        <v>7.88</v>
      </c>
      <c r="J52" s="44">
        <v>7.0000000000000007E-2</v>
      </c>
    </row>
    <row r="53" spans="1:10" ht="27.75" customHeight="1" x14ac:dyDescent="0.25">
      <c r="A53" s="160" t="s">
        <v>559</v>
      </c>
      <c r="B53" s="28"/>
      <c r="C53" s="163" t="s">
        <v>120</v>
      </c>
      <c r="D53" s="131">
        <v>17.859000000000002</v>
      </c>
      <c r="E53" s="132">
        <v>1.639</v>
      </c>
      <c r="F53" s="130">
        <v>0.66800000000000004</v>
      </c>
      <c r="G53" s="191">
        <v>0</v>
      </c>
      <c r="H53" s="191">
        <v>0</v>
      </c>
      <c r="I53" s="191">
        <v>0</v>
      </c>
      <c r="J53" s="191">
        <v>0</v>
      </c>
    </row>
    <row r="54" spans="1:10" ht="27.75" customHeight="1" x14ac:dyDescent="0.25">
      <c r="A54" s="160" t="s">
        <v>560</v>
      </c>
      <c r="B54" s="28"/>
      <c r="C54" s="163">
        <v>0</v>
      </c>
      <c r="D54" s="128">
        <v>-7.7110000000000003</v>
      </c>
      <c r="E54" s="129">
        <v>-0.998</v>
      </c>
      <c r="F54" s="130">
        <v>-0.06</v>
      </c>
      <c r="G54" s="158">
        <v>0</v>
      </c>
      <c r="H54" s="191">
        <v>0</v>
      </c>
      <c r="I54" s="191">
        <v>0</v>
      </c>
      <c r="J54" s="191">
        <v>0</v>
      </c>
    </row>
    <row r="55" spans="1:10" ht="27.75" customHeight="1" x14ac:dyDescent="0.25">
      <c r="A55" s="160" t="s">
        <v>561</v>
      </c>
      <c r="B55" s="28"/>
      <c r="C55" s="163">
        <v>0</v>
      </c>
      <c r="D55" s="128">
        <v>-6.4219999999999997</v>
      </c>
      <c r="E55" s="129">
        <v>-0.80500000000000005</v>
      </c>
      <c r="F55" s="130">
        <v>-4.7E-2</v>
      </c>
      <c r="G55" s="158">
        <v>0</v>
      </c>
      <c r="H55" s="191">
        <v>0</v>
      </c>
      <c r="I55" s="191">
        <v>0</v>
      </c>
      <c r="J55" s="191">
        <v>0</v>
      </c>
    </row>
    <row r="56" spans="1:10" ht="27.75" customHeight="1" x14ac:dyDescent="0.25">
      <c r="A56" s="160" t="s">
        <v>562</v>
      </c>
      <c r="B56" s="28"/>
      <c r="C56" s="163">
        <v>0</v>
      </c>
      <c r="D56" s="128">
        <v>-7.7110000000000003</v>
      </c>
      <c r="E56" s="129">
        <v>-0.998</v>
      </c>
      <c r="F56" s="130">
        <v>-0.06</v>
      </c>
      <c r="G56" s="158">
        <v>0</v>
      </c>
      <c r="H56" s="191">
        <v>0</v>
      </c>
      <c r="I56" s="191">
        <v>0</v>
      </c>
      <c r="J56" s="44">
        <v>0.27900000000000003</v>
      </c>
    </row>
    <row r="57" spans="1:10" ht="27.75" customHeight="1" x14ac:dyDescent="0.25">
      <c r="A57" s="160" t="s">
        <v>563</v>
      </c>
      <c r="B57" s="28"/>
      <c r="C57" s="163">
        <v>0</v>
      </c>
      <c r="D57" s="128">
        <v>-6.4219999999999997</v>
      </c>
      <c r="E57" s="129">
        <v>-0.80500000000000005</v>
      </c>
      <c r="F57" s="130">
        <v>-4.7E-2</v>
      </c>
      <c r="G57" s="158">
        <v>0</v>
      </c>
      <c r="H57" s="191">
        <v>0</v>
      </c>
      <c r="I57" s="191">
        <v>0</v>
      </c>
      <c r="J57" s="44">
        <v>0.20699999999999999</v>
      </c>
    </row>
    <row r="58" spans="1:10" ht="27.75" customHeight="1" x14ac:dyDescent="0.25">
      <c r="A58" s="160" t="s">
        <v>564</v>
      </c>
      <c r="B58" s="28"/>
      <c r="C58" s="163">
        <v>0</v>
      </c>
      <c r="D58" s="128">
        <v>-3.9580000000000002</v>
      </c>
      <c r="E58" s="129">
        <v>-0.43099999999999999</v>
      </c>
      <c r="F58" s="130">
        <v>-2.1000000000000001E-2</v>
      </c>
      <c r="G58" s="158">
        <v>0</v>
      </c>
      <c r="H58" s="191">
        <v>0</v>
      </c>
      <c r="I58" s="191">
        <v>0</v>
      </c>
      <c r="J58" s="44">
        <v>0.17199999999999999</v>
      </c>
    </row>
    <row r="59" spans="1:10" ht="27.75" customHeight="1" x14ac:dyDescent="0.25">
      <c r="A59" s="156" t="s">
        <v>565</v>
      </c>
      <c r="B59" s="28"/>
      <c r="C59" s="163" t="s">
        <v>74</v>
      </c>
      <c r="D59" s="128">
        <v>5.0190000000000001</v>
      </c>
      <c r="E59" s="129">
        <v>0.65</v>
      </c>
      <c r="F59" s="130">
        <v>3.9E-2</v>
      </c>
      <c r="G59" s="158">
        <v>3.6</v>
      </c>
      <c r="H59" s="191">
        <v>0</v>
      </c>
      <c r="I59" s="191">
        <v>0</v>
      </c>
      <c r="J59" s="191">
        <v>0</v>
      </c>
    </row>
    <row r="60" spans="1:10" ht="27.75" customHeight="1" x14ac:dyDescent="0.25">
      <c r="A60" s="156" t="s">
        <v>566</v>
      </c>
      <c r="B60" s="28"/>
      <c r="C60" s="163" t="s">
        <v>711</v>
      </c>
      <c r="D60" s="128">
        <v>5.0190000000000001</v>
      </c>
      <c r="E60" s="129">
        <v>0.65</v>
      </c>
      <c r="F60" s="130">
        <v>3.9E-2</v>
      </c>
      <c r="G60" s="191">
        <v>0</v>
      </c>
      <c r="H60" s="191">
        <v>0</v>
      </c>
      <c r="I60" s="191">
        <v>0</v>
      </c>
      <c r="J60" s="191">
        <v>0</v>
      </c>
    </row>
    <row r="61" spans="1:10" ht="27.75" customHeight="1" x14ac:dyDescent="0.25">
      <c r="A61" s="156" t="s">
        <v>567</v>
      </c>
      <c r="B61" s="28"/>
      <c r="C61" s="163" t="s">
        <v>78</v>
      </c>
      <c r="D61" s="128">
        <v>5.0830000000000002</v>
      </c>
      <c r="E61" s="129">
        <v>0.65800000000000003</v>
      </c>
      <c r="F61" s="130">
        <v>3.9E-2</v>
      </c>
      <c r="G61" s="158">
        <v>4.87</v>
      </c>
      <c r="H61" s="191">
        <v>0</v>
      </c>
      <c r="I61" s="191">
        <v>0</v>
      </c>
      <c r="J61" s="191">
        <v>0</v>
      </c>
    </row>
    <row r="62" spans="1:10" ht="27.75" customHeight="1" x14ac:dyDescent="0.25">
      <c r="A62" s="156" t="s">
        <v>568</v>
      </c>
      <c r="B62" s="28"/>
      <c r="C62" s="163" t="s">
        <v>78</v>
      </c>
      <c r="D62" s="128">
        <v>5.0830000000000002</v>
      </c>
      <c r="E62" s="129">
        <v>0.65800000000000003</v>
      </c>
      <c r="F62" s="130">
        <v>3.9E-2</v>
      </c>
      <c r="G62" s="158">
        <v>5.32</v>
      </c>
      <c r="H62" s="191">
        <v>0</v>
      </c>
      <c r="I62" s="191">
        <v>0</v>
      </c>
      <c r="J62" s="191">
        <v>0</v>
      </c>
    </row>
    <row r="63" spans="1:10" ht="27.75" customHeight="1" x14ac:dyDescent="0.25">
      <c r="A63" s="156" t="s">
        <v>569</v>
      </c>
      <c r="B63" s="28"/>
      <c r="C63" s="163" t="s">
        <v>78</v>
      </c>
      <c r="D63" s="128">
        <v>5.0830000000000002</v>
      </c>
      <c r="E63" s="129">
        <v>0.65800000000000003</v>
      </c>
      <c r="F63" s="130">
        <v>3.9E-2</v>
      </c>
      <c r="G63" s="158">
        <v>6.58</v>
      </c>
      <c r="H63" s="191">
        <v>0</v>
      </c>
      <c r="I63" s="191">
        <v>0</v>
      </c>
      <c r="J63" s="191">
        <v>0</v>
      </c>
    </row>
    <row r="64" spans="1:10" ht="27.75" customHeight="1" x14ac:dyDescent="0.25">
      <c r="A64" s="156" t="s">
        <v>570</v>
      </c>
      <c r="B64" s="28"/>
      <c r="C64" s="163" t="s">
        <v>78</v>
      </c>
      <c r="D64" s="128">
        <v>5.0830000000000002</v>
      </c>
      <c r="E64" s="129">
        <v>0.65800000000000003</v>
      </c>
      <c r="F64" s="130">
        <v>3.9E-2</v>
      </c>
      <c r="G64" s="158">
        <v>8.6300000000000008</v>
      </c>
      <c r="H64" s="191">
        <v>0</v>
      </c>
      <c r="I64" s="191">
        <v>0</v>
      </c>
      <c r="J64" s="191">
        <v>0</v>
      </c>
    </row>
    <row r="65" spans="1:10" ht="27.75" customHeight="1" x14ac:dyDescent="0.25">
      <c r="A65" s="156" t="s">
        <v>571</v>
      </c>
      <c r="B65" s="28"/>
      <c r="C65" s="163" t="s">
        <v>78</v>
      </c>
      <c r="D65" s="128">
        <v>5.0830000000000002</v>
      </c>
      <c r="E65" s="129">
        <v>0.65800000000000003</v>
      </c>
      <c r="F65" s="130">
        <v>3.9E-2</v>
      </c>
      <c r="G65" s="158">
        <v>14.79</v>
      </c>
      <c r="H65" s="191">
        <v>0</v>
      </c>
      <c r="I65" s="191">
        <v>0</v>
      </c>
      <c r="J65" s="191">
        <v>0</v>
      </c>
    </row>
    <row r="66" spans="1:10" ht="27.75" customHeight="1" x14ac:dyDescent="0.25">
      <c r="A66" s="156" t="s">
        <v>572</v>
      </c>
      <c r="B66" s="28"/>
      <c r="C66" s="163" t="s">
        <v>712</v>
      </c>
      <c r="D66" s="128">
        <v>5.0830000000000002</v>
      </c>
      <c r="E66" s="129">
        <v>0.65800000000000003</v>
      </c>
      <c r="F66" s="130">
        <v>3.9E-2</v>
      </c>
      <c r="G66" s="191">
        <v>0</v>
      </c>
      <c r="H66" s="191">
        <v>0</v>
      </c>
      <c r="I66" s="191">
        <v>0</v>
      </c>
      <c r="J66" s="191">
        <v>0</v>
      </c>
    </row>
    <row r="67" spans="1:10" ht="27.75" customHeight="1" x14ac:dyDescent="0.25">
      <c r="A67" s="156" t="s">
        <v>573</v>
      </c>
      <c r="B67" s="28"/>
      <c r="C67" s="163">
        <v>0</v>
      </c>
      <c r="D67" s="128">
        <v>3.286</v>
      </c>
      <c r="E67" s="129">
        <v>0.40500000000000003</v>
      </c>
      <c r="F67" s="130">
        <v>2.3E-2</v>
      </c>
      <c r="G67" s="158">
        <v>5.76</v>
      </c>
      <c r="H67" s="158">
        <v>3.25</v>
      </c>
      <c r="I67" s="162">
        <v>3.25</v>
      </c>
      <c r="J67" s="44">
        <v>0.10299999999999999</v>
      </c>
    </row>
    <row r="68" spans="1:10" ht="27.75" customHeight="1" x14ac:dyDescent="0.25">
      <c r="A68" s="156" t="s">
        <v>574</v>
      </c>
      <c r="B68" s="28"/>
      <c r="C68" s="163">
        <v>0</v>
      </c>
      <c r="D68" s="128">
        <v>3.286</v>
      </c>
      <c r="E68" s="129">
        <v>0.40500000000000003</v>
      </c>
      <c r="F68" s="130">
        <v>2.3E-2</v>
      </c>
      <c r="G68" s="158">
        <v>23.54</v>
      </c>
      <c r="H68" s="158">
        <v>3.25</v>
      </c>
      <c r="I68" s="162">
        <v>3.25</v>
      </c>
      <c r="J68" s="44">
        <v>0.10299999999999999</v>
      </c>
    </row>
    <row r="69" spans="1:10" ht="27.75" customHeight="1" x14ac:dyDescent="0.25">
      <c r="A69" s="156" t="s">
        <v>575</v>
      </c>
      <c r="B69" s="28"/>
      <c r="C69" s="163">
        <v>0</v>
      </c>
      <c r="D69" s="128">
        <v>3.286</v>
      </c>
      <c r="E69" s="129">
        <v>0.40500000000000003</v>
      </c>
      <c r="F69" s="130">
        <v>2.3E-2</v>
      </c>
      <c r="G69" s="158">
        <v>35.950000000000003</v>
      </c>
      <c r="H69" s="158">
        <v>3.25</v>
      </c>
      <c r="I69" s="162">
        <v>3.25</v>
      </c>
      <c r="J69" s="44">
        <v>0.10299999999999999</v>
      </c>
    </row>
    <row r="70" spans="1:10" ht="27.75" customHeight="1" x14ac:dyDescent="0.25">
      <c r="A70" s="156" t="s">
        <v>576</v>
      </c>
      <c r="B70" s="28"/>
      <c r="C70" s="163">
        <v>0</v>
      </c>
      <c r="D70" s="128">
        <v>3.286</v>
      </c>
      <c r="E70" s="129">
        <v>0.40500000000000003</v>
      </c>
      <c r="F70" s="130">
        <v>2.3E-2</v>
      </c>
      <c r="G70" s="158">
        <v>54.5</v>
      </c>
      <c r="H70" s="158">
        <v>3.25</v>
      </c>
      <c r="I70" s="162">
        <v>3.25</v>
      </c>
      <c r="J70" s="44">
        <v>0.10299999999999999</v>
      </c>
    </row>
    <row r="71" spans="1:10" ht="27.75" customHeight="1" x14ac:dyDescent="0.25">
      <c r="A71" s="156" t="s">
        <v>577</v>
      </c>
      <c r="B71" s="28"/>
      <c r="C71" s="163">
        <v>0</v>
      </c>
      <c r="D71" s="128">
        <v>3.286</v>
      </c>
      <c r="E71" s="129">
        <v>0.40500000000000003</v>
      </c>
      <c r="F71" s="130">
        <v>2.3E-2</v>
      </c>
      <c r="G71" s="158">
        <v>101.28</v>
      </c>
      <c r="H71" s="158">
        <v>3.25</v>
      </c>
      <c r="I71" s="162">
        <v>3.25</v>
      </c>
      <c r="J71" s="44">
        <v>0.10299999999999999</v>
      </c>
    </row>
    <row r="72" spans="1:10" ht="27.75" customHeight="1" x14ac:dyDescent="0.25">
      <c r="A72" s="156" t="s">
        <v>578</v>
      </c>
      <c r="B72" s="28"/>
      <c r="C72" s="163">
        <v>0</v>
      </c>
      <c r="D72" s="128">
        <v>3.1589999999999998</v>
      </c>
      <c r="E72" s="129">
        <v>0.34399999999999997</v>
      </c>
      <c r="F72" s="130">
        <v>1.6E-2</v>
      </c>
      <c r="G72" s="158">
        <v>6.53</v>
      </c>
      <c r="H72" s="158">
        <v>4.54</v>
      </c>
      <c r="I72" s="162">
        <v>4.54</v>
      </c>
      <c r="J72" s="44">
        <v>9.5000000000000001E-2</v>
      </c>
    </row>
    <row r="73" spans="1:10" ht="27.75" customHeight="1" x14ac:dyDescent="0.25">
      <c r="A73" s="156" t="s">
        <v>579</v>
      </c>
      <c r="B73" s="28"/>
      <c r="C73" s="163">
        <v>0</v>
      </c>
      <c r="D73" s="128">
        <v>3.1589999999999998</v>
      </c>
      <c r="E73" s="129">
        <v>0.34399999999999997</v>
      </c>
      <c r="F73" s="130">
        <v>1.6E-2</v>
      </c>
      <c r="G73" s="158">
        <v>32.36</v>
      </c>
      <c r="H73" s="158">
        <v>4.54</v>
      </c>
      <c r="I73" s="162">
        <v>4.54</v>
      </c>
      <c r="J73" s="44">
        <v>9.5000000000000001E-2</v>
      </c>
    </row>
    <row r="74" spans="1:10" ht="27.75" customHeight="1" x14ac:dyDescent="0.25">
      <c r="A74" s="156" t="s">
        <v>580</v>
      </c>
      <c r="B74" s="28"/>
      <c r="C74" s="163">
        <v>0</v>
      </c>
      <c r="D74" s="128">
        <v>3.1589999999999998</v>
      </c>
      <c r="E74" s="129">
        <v>0.34399999999999997</v>
      </c>
      <c r="F74" s="130">
        <v>1.6E-2</v>
      </c>
      <c r="G74" s="158">
        <v>50.38</v>
      </c>
      <c r="H74" s="158">
        <v>4.54</v>
      </c>
      <c r="I74" s="162">
        <v>4.54</v>
      </c>
      <c r="J74" s="44">
        <v>9.5000000000000001E-2</v>
      </c>
    </row>
    <row r="75" spans="1:10" ht="27.75" customHeight="1" x14ac:dyDescent="0.25">
      <c r="A75" s="156" t="s">
        <v>581</v>
      </c>
      <c r="B75" s="28"/>
      <c r="C75" s="163">
        <v>0</v>
      </c>
      <c r="D75" s="128">
        <v>3.1589999999999998</v>
      </c>
      <c r="E75" s="129">
        <v>0.34399999999999997</v>
      </c>
      <c r="F75" s="130">
        <v>1.6E-2</v>
      </c>
      <c r="G75" s="158">
        <v>77.34</v>
      </c>
      <c r="H75" s="158">
        <v>4.54</v>
      </c>
      <c r="I75" s="162">
        <v>4.54</v>
      </c>
      <c r="J75" s="44">
        <v>9.5000000000000001E-2</v>
      </c>
    </row>
    <row r="76" spans="1:10" ht="27.75" customHeight="1" x14ac:dyDescent="0.25">
      <c r="A76" s="156" t="s">
        <v>582</v>
      </c>
      <c r="B76" s="28"/>
      <c r="C76" s="163">
        <v>0</v>
      </c>
      <c r="D76" s="128">
        <v>3.1589999999999998</v>
      </c>
      <c r="E76" s="129">
        <v>0.34399999999999997</v>
      </c>
      <c r="F76" s="130">
        <v>1.6E-2</v>
      </c>
      <c r="G76" s="158">
        <v>145.29</v>
      </c>
      <c r="H76" s="158">
        <v>4.54</v>
      </c>
      <c r="I76" s="162">
        <v>4.54</v>
      </c>
      <c r="J76" s="44">
        <v>9.5000000000000001E-2</v>
      </c>
    </row>
    <row r="77" spans="1:10" ht="27.75" customHeight="1" x14ac:dyDescent="0.25">
      <c r="A77" s="156" t="s">
        <v>583</v>
      </c>
      <c r="B77" s="28"/>
      <c r="C77" s="163">
        <v>0</v>
      </c>
      <c r="D77" s="128">
        <v>1.9590000000000001</v>
      </c>
      <c r="E77" s="129">
        <v>0.17799999999999999</v>
      </c>
      <c r="F77" s="130">
        <v>6.0000000000000001E-3</v>
      </c>
      <c r="G77" s="158">
        <v>67.86</v>
      </c>
      <c r="H77" s="158">
        <v>5.92</v>
      </c>
      <c r="I77" s="162">
        <v>5.92</v>
      </c>
      <c r="J77" s="44">
        <v>5.2999999999999999E-2</v>
      </c>
    </row>
    <row r="78" spans="1:10" ht="27.75" customHeight="1" x14ac:dyDescent="0.25">
      <c r="A78" s="156" t="s">
        <v>584</v>
      </c>
      <c r="B78" s="28"/>
      <c r="C78" s="163">
        <v>0</v>
      </c>
      <c r="D78" s="128">
        <v>1.9590000000000001</v>
      </c>
      <c r="E78" s="129">
        <v>0.17799999999999999</v>
      </c>
      <c r="F78" s="130">
        <v>6.0000000000000001E-3</v>
      </c>
      <c r="G78" s="158">
        <v>249.03</v>
      </c>
      <c r="H78" s="158">
        <v>5.92</v>
      </c>
      <c r="I78" s="162">
        <v>5.92</v>
      </c>
      <c r="J78" s="44">
        <v>5.2999999999999999E-2</v>
      </c>
    </row>
    <row r="79" spans="1:10" ht="27.75" customHeight="1" x14ac:dyDescent="0.25">
      <c r="A79" s="156" t="s">
        <v>585</v>
      </c>
      <c r="B79" s="28"/>
      <c r="C79" s="163">
        <v>0</v>
      </c>
      <c r="D79" s="128">
        <v>1.9590000000000001</v>
      </c>
      <c r="E79" s="129">
        <v>0.17799999999999999</v>
      </c>
      <c r="F79" s="130">
        <v>6.0000000000000001E-3</v>
      </c>
      <c r="G79" s="158">
        <v>598.21</v>
      </c>
      <c r="H79" s="158">
        <v>5.92</v>
      </c>
      <c r="I79" s="162">
        <v>5.92</v>
      </c>
      <c r="J79" s="44">
        <v>5.2999999999999999E-2</v>
      </c>
    </row>
    <row r="80" spans="1:10" ht="27.75" customHeight="1" x14ac:dyDescent="0.25">
      <c r="A80" s="156" t="s">
        <v>586</v>
      </c>
      <c r="B80" s="28"/>
      <c r="C80" s="163">
        <v>0</v>
      </c>
      <c r="D80" s="128">
        <v>1.9590000000000001</v>
      </c>
      <c r="E80" s="129">
        <v>0.17799999999999999</v>
      </c>
      <c r="F80" s="130">
        <v>6.0000000000000001E-3</v>
      </c>
      <c r="G80" s="158">
        <v>1065.45</v>
      </c>
      <c r="H80" s="158">
        <v>5.92</v>
      </c>
      <c r="I80" s="162">
        <v>5.92</v>
      </c>
      <c r="J80" s="44">
        <v>5.2999999999999999E-2</v>
      </c>
    </row>
    <row r="81" spans="1:10" ht="27.75" customHeight="1" x14ac:dyDescent="0.25">
      <c r="A81" s="156" t="s">
        <v>587</v>
      </c>
      <c r="B81" s="28"/>
      <c r="C81" s="163">
        <v>0</v>
      </c>
      <c r="D81" s="128">
        <v>1.9590000000000001</v>
      </c>
      <c r="E81" s="129">
        <v>0.17799999999999999</v>
      </c>
      <c r="F81" s="130">
        <v>6.0000000000000001E-3</v>
      </c>
      <c r="G81" s="158">
        <v>2579.86</v>
      </c>
      <c r="H81" s="158">
        <v>5.92</v>
      </c>
      <c r="I81" s="162">
        <v>5.92</v>
      </c>
      <c r="J81" s="44">
        <v>5.2999999999999999E-2</v>
      </c>
    </row>
    <row r="82" spans="1:10" ht="27.75" customHeight="1" x14ac:dyDescent="0.25">
      <c r="A82" s="156" t="s">
        <v>588</v>
      </c>
      <c r="B82" s="28"/>
      <c r="C82" s="163" t="s">
        <v>120</v>
      </c>
      <c r="D82" s="131">
        <v>13.888999999999999</v>
      </c>
      <c r="E82" s="132">
        <v>1.2749999999999999</v>
      </c>
      <c r="F82" s="130">
        <v>0.51900000000000002</v>
      </c>
      <c r="G82" s="191">
        <v>0</v>
      </c>
      <c r="H82" s="191">
        <v>0</v>
      </c>
      <c r="I82" s="191">
        <v>0</v>
      </c>
      <c r="J82" s="191">
        <v>0</v>
      </c>
    </row>
    <row r="83" spans="1:10" ht="27.75" customHeight="1" x14ac:dyDescent="0.25">
      <c r="A83" s="156" t="s">
        <v>589</v>
      </c>
      <c r="B83" s="28"/>
      <c r="C83" s="163">
        <v>0</v>
      </c>
      <c r="D83" s="128">
        <v>-4.7329999999999997</v>
      </c>
      <c r="E83" s="129">
        <v>-0.61199999999999999</v>
      </c>
      <c r="F83" s="130">
        <v>-3.6999999999999998E-2</v>
      </c>
      <c r="G83" s="158">
        <v>0</v>
      </c>
      <c r="H83" s="191">
        <v>0</v>
      </c>
      <c r="I83" s="191">
        <v>0</v>
      </c>
      <c r="J83" s="191">
        <v>0</v>
      </c>
    </row>
    <row r="84" spans="1:10" ht="27.75" customHeight="1" x14ac:dyDescent="0.25">
      <c r="A84" s="156" t="s">
        <v>590</v>
      </c>
      <c r="B84" s="28"/>
      <c r="C84" s="163">
        <v>0</v>
      </c>
      <c r="D84" s="128">
        <v>-4.4349999999999996</v>
      </c>
      <c r="E84" s="129">
        <v>-0.55600000000000005</v>
      </c>
      <c r="F84" s="130">
        <v>-3.2000000000000001E-2</v>
      </c>
      <c r="G84" s="158">
        <v>0</v>
      </c>
      <c r="H84" s="191">
        <v>0</v>
      </c>
      <c r="I84" s="191">
        <v>0</v>
      </c>
      <c r="J84" s="191">
        <v>0</v>
      </c>
    </row>
    <row r="85" spans="1:10" ht="27.75" customHeight="1" x14ac:dyDescent="0.25">
      <c r="A85" s="156" t="s">
        <v>591</v>
      </c>
      <c r="B85" s="28"/>
      <c r="C85" s="163">
        <v>0</v>
      </c>
      <c r="D85" s="128">
        <v>-4.7329999999999997</v>
      </c>
      <c r="E85" s="129">
        <v>-0.61199999999999999</v>
      </c>
      <c r="F85" s="130">
        <v>-3.6999999999999998E-2</v>
      </c>
      <c r="G85" s="158">
        <v>0</v>
      </c>
      <c r="H85" s="191">
        <v>0</v>
      </c>
      <c r="I85" s="191">
        <v>0</v>
      </c>
      <c r="J85" s="44">
        <v>0.17100000000000001</v>
      </c>
    </row>
    <row r="86" spans="1:10" ht="27.75" customHeight="1" x14ac:dyDescent="0.25">
      <c r="A86" s="156" t="s">
        <v>592</v>
      </c>
      <c r="B86" s="28"/>
      <c r="C86" s="163">
        <v>0</v>
      </c>
      <c r="D86" s="128">
        <v>-4.4349999999999996</v>
      </c>
      <c r="E86" s="129">
        <v>-0.55600000000000005</v>
      </c>
      <c r="F86" s="130">
        <v>-3.2000000000000001E-2</v>
      </c>
      <c r="G86" s="158">
        <v>0</v>
      </c>
      <c r="H86" s="191">
        <v>0</v>
      </c>
      <c r="I86" s="191">
        <v>0</v>
      </c>
      <c r="J86" s="44">
        <v>0.14299999999999999</v>
      </c>
    </row>
    <row r="87" spans="1:10" ht="27.75" customHeight="1" x14ac:dyDescent="0.25">
      <c r="A87" s="156" t="s">
        <v>593</v>
      </c>
      <c r="B87" s="28"/>
      <c r="C87" s="163">
        <v>0</v>
      </c>
      <c r="D87" s="128">
        <v>-3.9580000000000002</v>
      </c>
      <c r="E87" s="129">
        <v>-0.43099999999999999</v>
      </c>
      <c r="F87" s="130">
        <v>-2.1000000000000001E-2</v>
      </c>
      <c r="G87" s="158">
        <v>61.51</v>
      </c>
      <c r="H87" s="191">
        <v>0</v>
      </c>
      <c r="I87" s="191">
        <v>0</v>
      </c>
      <c r="J87" s="44">
        <v>0.17199999999999999</v>
      </c>
    </row>
    <row r="88" spans="1:10" ht="27.75" customHeight="1" x14ac:dyDescent="0.25">
      <c r="A88" s="156" t="s">
        <v>594</v>
      </c>
      <c r="B88" s="28"/>
      <c r="C88" s="163" t="s">
        <v>74</v>
      </c>
      <c r="D88" s="128">
        <v>4.3559999999999999</v>
      </c>
      <c r="E88" s="129">
        <v>0.56399999999999995</v>
      </c>
      <c r="F88" s="130">
        <v>3.4000000000000002E-2</v>
      </c>
      <c r="G88" s="158">
        <v>3.12</v>
      </c>
      <c r="H88" s="191">
        <v>0</v>
      </c>
      <c r="I88" s="191">
        <v>0</v>
      </c>
      <c r="J88" s="191">
        <v>0</v>
      </c>
    </row>
    <row r="89" spans="1:10" ht="27.75" customHeight="1" x14ac:dyDescent="0.25">
      <c r="A89" s="156" t="s">
        <v>595</v>
      </c>
      <c r="B89" s="28"/>
      <c r="C89" s="163" t="s">
        <v>711</v>
      </c>
      <c r="D89" s="128">
        <v>4.3559999999999999</v>
      </c>
      <c r="E89" s="129">
        <v>0.56399999999999995</v>
      </c>
      <c r="F89" s="130">
        <v>3.4000000000000002E-2</v>
      </c>
      <c r="G89" s="191">
        <v>0</v>
      </c>
      <c r="H89" s="191">
        <v>0</v>
      </c>
      <c r="I89" s="191">
        <v>0</v>
      </c>
      <c r="J89" s="191">
        <v>0</v>
      </c>
    </row>
    <row r="90" spans="1:10" ht="27.75" customHeight="1" x14ac:dyDescent="0.25">
      <c r="A90" s="156" t="s">
        <v>596</v>
      </c>
      <c r="B90" s="28"/>
      <c r="C90" s="163" t="s">
        <v>78</v>
      </c>
      <c r="D90" s="128">
        <v>4.4109999999999996</v>
      </c>
      <c r="E90" s="129">
        <v>0.57099999999999995</v>
      </c>
      <c r="F90" s="130">
        <v>3.4000000000000002E-2</v>
      </c>
      <c r="G90" s="158">
        <v>4.2300000000000004</v>
      </c>
      <c r="H90" s="191">
        <v>0</v>
      </c>
      <c r="I90" s="191">
        <v>0</v>
      </c>
      <c r="J90" s="191">
        <v>0</v>
      </c>
    </row>
    <row r="91" spans="1:10" ht="27.75" customHeight="1" x14ac:dyDescent="0.25">
      <c r="A91" s="156" t="s">
        <v>597</v>
      </c>
      <c r="B91" s="28"/>
      <c r="C91" s="163" t="s">
        <v>78</v>
      </c>
      <c r="D91" s="128">
        <v>4.4109999999999996</v>
      </c>
      <c r="E91" s="129">
        <v>0.57099999999999995</v>
      </c>
      <c r="F91" s="130">
        <v>3.4000000000000002E-2</v>
      </c>
      <c r="G91" s="158">
        <v>4.62</v>
      </c>
      <c r="H91" s="191">
        <v>0</v>
      </c>
      <c r="I91" s="191">
        <v>0</v>
      </c>
      <c r="J91" s="191">
        <v>0</v>
      </c>
    </row>
    <row r="92" spans="1:10" ht="27.75" customHeight="1" x14ac:dyDescent="0.25">
      <c r="A92" s="156" t="s">
        <v>598</v>
      </c>
      <c r="B92" s="28"/>
      <c r="C92" s="163" t="s">
        <v>78</v>
      </c>
      <c r="D92" s="128">
        <v>4.4109999999999996</v>
      </c>
      <c r="E92" s="129">
        <v>0.57099999999999995</v>
      </c>
      <c r="F92" s="130">
        <v>3.4000000000000002E-2</v>
      </c>
      <c r="G92" s="158">
        <v>5.71</v>
      </c>
      <c r="H92" s="191">
        <v>0</v>
      </c>
      <c r="I92" s="191">
        <v>0</v>
      </c>
      <c r="J92" s="191">
        <v>0</v>
      </c>
    </row>
    <row r="93" spans="1:10" ht="27.75" customHeight="1" x14ac:dyDescent="0.25">
      <c r="A93" s="156" t="s">
        <v>599</v>
      </c>
      <c r="B93" s="28"/>
      <c r="C93" s="163" t="s">
        <v>78</v>
      </c>
      <c r="D93" s="128">
        <v>4.4109999999999996</v>
      </c>
      <c r="E93" s="129">
        <v>0.57099999999999995</v>
      </c>
      <c r="F93" s="130">
        <v>3.4000000000000002E-2</v>
      </c>
      <c r="G93" s="158">
        <v>7.49</v>
      </c>
      <c r="H93" s="191">
        <v>0</v>
      </c>
      <c r="I93" s="191">
        <v>0</v>
      </c>
      <c r="J93" s="191">
        <v>0</v>
      </c>
    </row>
    <row r="94" spans="1:10" ht="27.75" customHeight="1" x14ac:dyDescent="0.25">
      <c r="A94" s="156" t="s">
        <v>600</v>
      </c>
      <c r="B94" s="28"/>
      <c r="C94" s="163" t="s">
        <v>78</v>
      </c>
      <c r="D94" s="128">
        <v>4.4109999999999996</v>
      </c>
      <c r="E94" s="129">
        <v>0.57099999999999995</v>
      </c>
      <c r="F94" s="130">
        <v>3.4000000000000002E-2</v>
      </c>
      <c r="G94" s="158">
        <v>12.84</v>
      </c>
      <c r="H94" s="191">
        <v>0</v>
      </c>
      <c r="I94" s="191">
        <v>0</v>
      </c>
      <c r="J94" s="191">
        <v>0</v>
      </c>
    </row>
    <row r="95" spans="1:10" ht="27.75" customHeight="1" x14ac:dyDescent="0.25">
      <c r="A95" s="156" t="s">
        <v>601</v>
      </c>
      <c r="B95" s="28"/>
      <c r="C95" s="163" t="s">
        <v>712</v>
      </c>
      <c r="D95" s="128">
        <v>4.4109999999999996</v>
      </c>
      <c r="E95" s="129">
        <v>0.57099999999999995</v>
      </c>
      <c r="F95" s="130">
        <v>3.4000000000000002E-2</v>
      </c>
      <c r="G95" s="191">
        <v>0</v>
      </c>
      <c r="H95" s="191">
        <v>0</v>
      </c>
      <c r="I95" s="191">
        <v>0</v>
      </c>
      <c r="J95" s="191">
        <v>0</v>
      </c>
    </row>
    <row r="96" spans="1:10" ht="27.75" customHeight="1" x14ac:dyDescent="0.25">
      <c r="A96" s="156" t="s">
        <v>602</v>
      </c>
      <c r="B96" s="28"/>
      <c r="C96" s="163">
        <v>0</v>
      </c>
      <c r="D96" s="128">
        <v>2.8519999999999999</v>
      </c>
      <c r="E96" s="129">
        <v>0.35099999999999998</v>
      </c>
      <c r="F96" s="130">
        <v>0.02</v>
      </c>
      <c r="G96" s="158">
        <v>5</v>
      </c>
      <c r="H96" s="158">
        <v>2.82</v>
      </c>
      <c r="I96" s="162">
        <v>2.82</v>
      </c>
      <c r="J96" s="44">
        <v>8.8999999999999996E-2</v>
      </c>
    </row>
    <row r="97" spans="1:10" ht="27.75" customHeight="1" x14ac:dyDescent="0.25">
      <c r="A97" s="156" t="s">
        <v>603</v>
      </c>
      <c r="B97" s="28"/>
      <c r="C97" s="163">
        <v>0</v>
      </c>
      <c r="D97" s="128">
        <v>2.8519999999999999</v>
      </c>
      <c r="E97" s="129">
        <v>0.35099999999999998</v>
      </c>
      <c r="F97" s="130">
        <v>0.02</v>
      </c>
      <c r="G97" s="158">
        <v>20.43</v>
      </c>
      <c r="H97" s="158">
        <v>2.82</v>
      </c>
      <c r="I97" s="162">
        <v>2.82</v>
      </c>
      <c r="J97" s="44">
        <v>8.8999999999999996E-2</v>
      </c>
    </row>
    <row r="98" spans="1:10" ht="27.75" customHeight="1" x14ac:dyDescent="0.25">
      <c r="A98" s="156" t="s">
        <v>604</v>
      </c>
      <c r="B98" s="28"/>
      <c r="C98" s="163">
        <v>0</v>
      </c>
      <c r="D98" s="128">
        <v>2.8519999999999999</v>
      </c>
      <c r="E98" s="129">
        <v>0.35099999999999998</v>
      </c>
      <c r="F98" s="130">
        <v>0.02</v>
      </c>
      <c r="G98" s="158">
        <v>31.2</v>
      </c>
      <c r="H98" s="158">
        <v>2.82</v>
      </c>
      <c r="I98" s="162">
        <v>2.82</v>
      </c>
      <c r="J98" s="44">
        <v>8.8999999999999996E-2</v>
      </c>
    </row>
    <row r="99" spans="1:10" ht="27.75" customHeight="1" x14ac:dyDescent="0.25">
      <c r="A99" s="156" t="s">
        <v>605</v>
      </c>
      <c r="B99" s="28"/>
      <c r="C99" s="163">
        <v>0</v>
      </c>
      <c r="D99" s="128">
        <v>2.8519999999999999</v>
      </c>
      <c r="E99" s="129">
        <v>0.35099999999999998</v>
      </c>
      <c r="F99" s="130">
        <v>0.02</v>
      </c>
      <c r="G99" s="158">
        <v>47.3</v>
      </c>
      <c r="H99" s="158">
        <v>2.82</v>
      </c>
      <c r="I99" s="162">
        <v>2.82</v>
      </c>
      <c r="J99" s="44">
        <v>8.8999999999999996E-2</v>
      </c>
    </row>
    <row r="100" spans="1:10" ht="27.75" customHeight="1" x14ac:dyDescent="0.25">
      <c r="A100" s="156" t="s">
        <v>606</v>
      </c>
      <c r="B100" s="28"/>
      <c r="C100" s="163">
        <v>0</v>
      </c>
      <c r="D100" s="128">
        <v>2.8519999999999999</v>
      </c>
      <c r="E100" s="129">
        <v>0.35099999999999998</v>
      </c>
      <c r="F100" s="130">
        <v>0.02</v>
      </c>
      <c r="G100" s="158">
        <v>87.9</v>
      </c>
      <c r="H100" s="158">
        <v>2.82</v>
      </c>
      <c r="I100" s="162">
        <v>2.82</v>
      </c>
      <c r="J100" s="44">
        <v>8.8999999999999996E-2</v>
      </c>
    </row>
    <row r="101" spans="1:10" ht="27.75" customHeight="1" x14ac:dyDescent="0.25">
      <c r="A101" s="156" t="s">
        <v>607</v>
      </c>
      <c r="B101" s="28"/>
      <c r="C101" s="163">
        <v>0</v>
      </c>
      <c r="D101" s="128">
        <v>2.742</v>
      </c>
      <c r="E101" s="129">
        <v>0.29899999999999999</v>
      </c>
      <c r="F101" s="130">
        <v>1.4E-2</v>
      </c>
      <c r="G101" s="158">
        <v>5.67</v>
      </c>
      <c r="H101" s="158">
        <v>3.94</v>
      </c>
      <c r="I101" s="162">
        <v>3.94</v>
      </c>
      <c r="J101" s="44">
        <v>8.3000000000000004E-2</v>
      </c>
    </row>
    <row r="102" spans="1:10" ht="27.75" customHeight="1" x14ac:dyDescent="0.25">
      <c r="A102" s="156" t="s">
        <v>608</v>
      </c>
      <c r="B102" s="28"/>
      <c r="C102" s="163">
        <v>0</v>
      </c>
      <c r="D102" s="128">
        <v>2.742</v>
      </c>
      <c r="E102" s="129">
        <v>0.29899999999999999</v>
      </c>
      <c r="F102" s="130">
        <v>1.4E-2</v>
      </c>
      <c r="G102" s="158">
        <v>28.09</v>
      </c>
      <c r="H102" s="158">
        <v>3.94</v>
      </c>
      <c r="I102" s="162">
        <v>3.94</v>
      </c>
      <c r="J102" s="44">
        <v>8.3000000000000004E-2</v>
      </c>
    </row>
    <row r="103" spans="1:10" ht="27.75" customHeight="1" x14ac:dyDescent="0.25">
      <c r="A103" s="156" t="s">
        <v>609</v>
      </c>
      <c r="B103" s="28"/>
      <c r="C103" s="163">
        <v>0</v>
      </c>
      <c r="D103" s="128">
        <v>2.742</v>
      </c>
      <c r="E103" s="129">
        <v>0.29899999999999999</v>
      </c>
      <c r="F103" s="130">
        <v>1.4E-2</v>
      </c>
      <c r="G103" s="158">
        <v>43.73</v>
      </c>
      <c r="H103" s="158">
        <v>3.94</v>
      </c>
      <c r="I103" s="162">
        <v>3.94</v>
      </c>
      <c r="J103" s="44">
        <v>8.3000000000000004E-2</v>
      </c>
    </row>
    <row r="104" spans="1:10" ht="27.75" customHeight="1" x14ac:dyDescent="0.25">
      <c r="A104" s="156" t="s">
        <v>610</v>
      </c>
      <c r="B104" s="28"/>
      <c r="C104" s="163">
        <v>0</v>
      </c>
      <c r="D104" s="128">
        <v>2.742</v>
      </c>
      <c r="E104" s="129">
        <v>0.29899999999999999</v>
      </c>
      <c r="F104" s="130">
        <v>1.4E-2</v>
      </c>
      <c r="G104" s="158">
        <v>67.12</v>
      </c>
      <c r="H104" s="158">
        <v>3.94</v>
      </c>
      <c r="I104" s="162">
        <v>3.94</v>
      </c>
      <c r="J104" s="44">
        <v>8.3000000000000004E-2</v>
      </c>
    </row>
    <row r="105" spans="1:10" ht="27.75" customHeight="1" x14ac:dyDescent="0.25">
      <c r="A105" s="156" t="s">
        <v>611</v>
      </c>
      <c r="B105" s="28"/>
      <c r="C105" s="163">
        <v>0</v>
      </c>
      <c r="D105" s="128">
        <v>2.742</v>
      </c>
      <c r="E105" s="129">
        <v>0.29899999999999999</v>
      </c>
      <c r="F105" s="130">
        <v>1.4E-2</v>
      </c>
      <c r="G105" s="158">
        <v>126.1</v>
      </c>
      <c r="H105" s="158">
        <v>3.94</v>
      </c>
      <c r="I105" s="162">
        <v>3.94</v>
      </c>
      <c r="J105" s="44">
        <v>8.3000000000000004E-2</v>
      </c>
    </row>
    <row r="106" spans="1:10" ht="27.75" customHeight="1" x14ac:dyDescent="0.25">
      <c r="A106" s="156" t="s">
        <v>612</v>
      </c>
      <c r="B106" s="28"/>
      <c r="C106" s="163">
        <v>0</v>
      </c>
      <c r="D106" s="128">
        <v>1.7</v>
      </c>
      <c r="E106" s="129">
        <v>0.154</v>
      </c>
      <c r="F106" s="130">
        <v>5.0000000000000001E-3</v>
      </c>
      <c r="G106" s="158">
        <v>58.9</v>
      </c>
      <c r="H106" s="158">
        <v>5.14</v>
      </c>
      <c r="I106" s="162">
        <v>5.14</v>
      </c>
      <c r="J106" s="44">
        <v>4.5999999999999999E-2</v>
      </c>
    </row>
    <row r="107" spans="1:10" ht="27.75" customHeight="1" x14ac:dyDescent="0.25">
      <c r="A107" s="156" t="s">
        <v>613</v>
      </c>
      <c r="B107" s="28"/>
      <c r="C107" s="163">
        <v>0</v>
      </c>
      <c r="D107" s="128">
        <v>1.7</v>
      </c>
      <c r="E107" s="129">
        <v>0.154</v>
      </c>
      <c r="F107" s="130">
        <v>5.0000000000000001E-3</v>
      </c>
      <c r="G107" s="158">
        <v>216.14</v>
      </c>
      <c r="H107" s="158">
        <v>5.14</v>
      </c>
      <c r="I107" s="162">
        <v>5.14</v>
      </c>
      <c r="J107" s="44">
        <v>4.5999999999999999E-2</v>
      </c>
    </row>
    <row r="108" spans="1:10" ht="27.75" customHeight="1" x14ac:dyDescent="0.25">
      <c r="A108" s="156" t="s">
        <v>614</v>
      </c>
      <c r="B108" s="28"/>
      <c r="C108" s="163">
        <v>0</v>
      </c>
      <c r="D108" s="128">
        <v>1.7</v>
      </c>
      <c r="E108" s="129">
        <v>0.154</v>
      </c>
      <c r="F108" s="130">
        <v>5.0000000000000001E-3</v>
      </c>
      <c r="G108" s="158">
        <v>519.20000000000005</v>
      </c>
      <c r="H108" s="158">
        <v>5.14</v>
      </c>
      <c r="I108" s="162">
        <v>5.14</v>
      </c>
      <c r="J108" s="44">
        <v>4.5999999999999999E-2</v>
      </c>
    </row>
    <row r="109" spans="1:10" ht="27.75" customHeight="1" x14ac:dyDescent="0.25">
      <c r="A109" s="156" t="s">
        <v>615</v>
      </c>
      <c r="B109" s="28"/>
      <c r="C109" s="163">
        <v>0</v>
      </c>
      <c r="D109" s="128">
        <v>1.7</v>
      </c>
      <c r="E109" s="129">
        <v>0.154</v>
      </c>
      <c r="F109" s="130">
        <v>5.0000000000000001E-3</v>
      </c>
      <c r="G109" s="158">
        <v>924.72</v>
      </c>
      <c r="H109" s="158">
        <v>5.14</v>
      </c>
      <c r="I109" s="162">
        <v>5.14</v>
      </c>
      <c r="J109" s="44">
        <v>4.5999999999999999E-2</v>
      </c>
    </row>
    <row r="110" spans="1:10" ht="27.75" customHeight="1" x14ac:dyDescent="0.25">
      <c r="A110" s="156" t="s">
        <v>616</v>
      </c>
      <c r="B110" s="28"/>
      <c r="C110" s="163">
        <v>0</v>
      </c>
      <c r="D110" s="128">
        <v>1.7</v>
      </c>
      <c r="E110" s="129">
        <v>0.154</v>
      </c>
      <c r="F110" s="130">
        <v>5.0000000000000001E-3</v>
      </c>
      <c r="G110" s="158">
        <v>2239.1</v>
      </c>
      <c r="H110" s="158">
        <v>5.14</v>
      </c>
      <c r="I110" s="162">
        <v>5.14</v>
      </c>
      <c r="J110" s="44">
        <v>4.5999999999999999E-2</v>
      </c>
    </row>
    <row r="111" spans="1:10" ht="27.75" customHeight="1" x14ac:dyDescent="0.25">
      <c r="A111" s="156" t="s">
        <v>617</v>
      </c>
      <c r="B111" s="28"/>
      <c r="C111" s="163" t="s">
        <v>120</v>
      </c>
      <c r="D111" s="131">
        <v>12.054</v>
      </c>
      <c r="E111" s="132">
        <v>1.1060000000000001</v>
      </c>
      <c r="F111" s="130">
        <v>0.45100000000000001</v>
      </c>
      <c r="G111" s="191">
        <v>0</v>
      </c>
      <c r="H111" s="191">
        <v>0</v>
      </c>
      <c r="I111" s="191">
        <v>0</v>
      </c>
      <c r="J111" s="191">
        <v>0</v>
      </c>
    </row>
    <row r="112" spans="1:10" ht="27.75" customHeight="1" x14ac:dyDescent="0.25">
      <c r="A112" s="156" t="s">
        <v>618</v>
      </c>
      <c r="B112" s="28"/>
      <c r="C112" s="163">
        <v>0</v>
      </c>
      <c r="D112" s="128">
        <v>-4.1079999999999997</v>
      </c>
      <c r="E112" s="129">
        <v>-0.53200000000000003</v>
      </c>
      <c r="F112" s="130">
        <v>-3.2000000000000001E-2</v>
      </c>
      <c r="G112" s="158">
        <v>0</v>
      </c>
      <c r="H112" s="191">
        <v>0</v>
      </c>
      <c r="I112" s="191">
        <v>0</v>
      </c>
      <c r="J112" s="191">
        <v>0</v>
      </c>
    </row>
    <row r="113" spans="1:10" ht="27.75" customHeight="1" x14ac:dyDescent="0.25">
      <c r="A113" s="156" t="s">
        <v>619</v>
      </c>
      <c r="B113" s="28"/>
      <c r="C113" s="163">
        <v>0</v>
      </c>
      <c r="D113" s="128">
        <v>-3.8490000000000002</v>
      </c>
      <c r="E113" s="129">
        <v>-0.48299999999999998</v>
      </c>
      <c r="F113" s="130">
        <v>-2.8000000000000001E-2</v>
      </c>
      <c r="G113" s="158">
        <v>0</v>
      </c>
      <c r="H113" s="191">
        <v>0</v>
      </c>
      <c r="I113" s="191">
        <v>0</v>
      </c>
      <c r="J113" s="191">
        <v>0</v>
      </c>
    </row>
    <row r="114" spans="1:10" ht="27.75" customHeight="1" x14ac:dyDescent="0.25">
      <c r="A114" s="156" t="s">
        <v>620</v>
      </c>
      <c r="B114" s="28"/>
      <c r="C114" s="163">
        <v>0</v>
      </c>
      <c r="D114" s="128">
        <v>-4.1079999999999997</v>
      </c>
      <c r="E114" s="129">
        <v>-0.53200000000000003</v>
      </c>
      <c r="F114" s="130">
        <v>-3.2000000000000001E-2</v>
      </c>
      <c r="G114" s="158">
        <v>0</v>
      </c>
      <c r="H114" s="191">
        <v>0</v>
      </c>
      <c r="I114" s="191">
        <v>0</v>
      </c>
      <c r="J114" s="44">
        <v>0.14899999999999999</v>
      </c>
    </row>
    <row r="115" spans="1:10" ht="27.75" customHeight="1" x14ac:dyDescent="0.25">
      <c r="A115" s="156" t="s">
        <v>621</v>
      </c>
      <c r="B115" s="28"/>
      <c r="C115" s="163">
        <v>0</v>
      </c>
      <c r="D115" s="128">
        <v>-3.8490000000000002</v>
      </c>
      <c r="E115" s="129">
        <v>-0.48299999999999998</v>
      </c>
      <c r="F115" s="130">
        <v>-2.8000000000000001E-2</v>
      </c>
      <c r="G115" s="158">
        <v>0</v>
      </c>
      <c r="H115" s="191">
        <v>0</v>
      </c>
      <c r="I115" s="191">
        <v>0</v>
      </c>
      <c r="J115" s="44">
        <v>0.124</v>
      </c>
    </row>
    <row r="116" spans="1:10" ht="27.75" customHeight="1" x14ac:dyDescent="0.25">
      <c r="A116" s="156" t="s">
        <v>622</v>
      </c>
      <c r="B116" s="28"/>
      <c r="C116" s="163">
        <v>0</v>
      </c>
      <c r="D116" s="128">
        <v>-3.4350000000000001</v>
      </c>
      <c r="E116" s="129">
        <v>-0.374</v>
      </c>
      <c r="F116" s="130">
        <v>-1.7999999999999999E-2</v>
      </c>
      <c r="G116" s="158">
        <v>53.38</v>
      </c>
      <c r="H116" s="191">
        <v>0</v>
      </c>
      <c r="I116" s="191">
        <v>0</v>
      </c>
      <c r="J116" s="44">
        <v>0.15</v>
      </c>
    </row>
    <row r="117" spans="1:10" ht="27.75" customHeight="1" x14ac:dyDescent="0.25">
      <c r="A117" s="156" t="s">
        <v>623</v>
      </c>
      <c r="B117" s="28"/>
      <c r="C117" s="163" t="s">
        <v>74</v>
      </c>
      <c r="D117" s="128">
        <v>4.0679999999999996</v>
      </c>
      <c r="E117" s="129">
        <v>0.52700000000000002</v>
      </c>
      <c r="F117" s="130">
        <v>3.2000000000000001E-2</v>
      </c>
      <c r="G117" s="158">
        <v>2.92</v>
      </c>
      <c r="H117" s="191">
        <v>0</v>
      </c>
      <c r="I117" s="191">
        <v>0</v>
      </c>
      <c r="J117" s="191">
        <v>0</v>
      </c>
    </row>
    <row r="118" spans="1:10" ht="27.75" customHeight="1" x14ac:dyDescent="0.25">
      <c r="A118" s="156" t="s">
        <v>624</v>
      </c>
      <c r="B118" s="28"/>
      <c r="C118" s="163" t="s">
        <v>711</v>
      </c>
      <c r="D118" s="128">
        <v>4.0679999999999996</v>
      </c>
      <c r="E118" s="129">
        <v>0.52700000000000002</v>
      </c>
      <c r="F118" s="130">
        <v>3.2000000000000001E-2</v>
      </c>
      <c r="G118" s="191">
        <v>0</v>
      </c>
      <c r="H118" s="191">
        <v>0</v>
      </c>
      <c r="I118" s="191">
        <v>0</v>
      </c>
      <c r="J118" s="191">
        <v>0</v>
      </c>
    </row>
    <row r="119" spans="1:10" ht="27.75" customHeight="1" x14ac:dyDescent="0.25">
      <c r="A119" s="156" t="s">
        <v>625</v>
      </c>
      <c r="B119" s="28"/>
      <c r="C119" s="163" t="s">
        <v>78</v>
      </c>
      <c r="D119" s="128">
        <v>4.12</v>
      </c>
      <c r="E119" s="129">
        <v>0.53300000000000003</v>
      </c>
      <c r="F119" s="130">
        <v>3.2000000000000001E-2</v>
      </c>
      <c r="G119" s="158">
        <v>3.95</v>
      </c>
      <c r="H119" s="191">
        <v>0</v>
      </c>
      <c r="I119" s="191">
        <v>0</v>
      </c>
      <c r="J119" s="191">
        <v>0</v>
      </c>
    </row>
    <row r="120" spans="1:10" ht="27.75" customHeight="1" x14ac:dyDescent="0.25">
      <c r="A120" s="156" t="s">
        <v>626</v>
      </c>
      <c r="B120" s="28"/>
      <c r="C120" s="163" t="s">
        <v>78</v>
      </c>
      <c r="D120" s="128">
        <v>4.12</v>
      </c>
      <c r="E120" s="129">
        <v>0.53300000000000003</v>
      </c>
      <c r="F120" s="130">
        <v>3.2000000000000001E-2</v>
      </c>
      <c r="G120" s="158">
        <v>4.3099999999999996</v>
      </c>
      <c r="H120" s="191">
        <v>0</v>
      </c>
      <c r="I120" s="191">
        <v>0</v>
      </c>
      <c r="J120" s="191">
        <v>0</v>
      </c>
    </row>
    <row r="121" spans="1:10" ht="27.75" customHeight="1" x14ac:dyDescent="0.25">
      <c r="A121" s="156" t="s">
        <v>627</v>
      </c>
      <c r="B121" s="28"/>
      <c r="C121" s="163" t="s">
        <v>78</v>
      </c>
      <c r="D121" s="128">
        <v>4.12</v>
      </c>
      <c r="E121" s="129">
        <v>0.53300000000000003</v>
      </c>
      <c r="F121" s="130">
        <v>3.2000000000000001E-2</v>
      </c>
      <c r="G121" s="158">
        <v>5.33</v>
      </c>
      <c r="H121" s="191">
        <v>0</v>
      </c>
      <c r="I121" s="191">
        <v>0</v>
      </c>
      <c r="J121" s="191">
        <v>0</v>
      </c>
    </row>
    <row r="122" spans="1:10" ht="27.75" customHeight="1" x14ac:dyDescent="0.25">
      <c r="A122" s="156" t="s">
        <v>628</v>
      </c>
      <c r="B122" s="28"/>
      <c r="C122" s="163" t="s">
        <v>78</v>
      </c>
      <c r="D122" s="128">
        <v>4.12</v>
      </c>
      <c r="E122" s="129">
        <v>0.53300000000000003</v>
      </c>
      <c r="F122" s="130">
        <v>3.2000000000000001E-2</v>
      </c>
      <c r="G122" s="158">
        <v>7</v>
      </c>
      <c r="H122" s="191">
        <v>0</v>
      </c>
      <c r="I122" s="191">
        <v>0</v>
      </c>
      <c r="J122" s="191">
        <v>0</v>
      </c>
    </row>
    <row r="123" spans="1:10" ht="27.75" customHeight="1" x14ac:dyDescent="0.25">
      <c r="A123" s="156" t="s">
        <v>629</v>
      </c>
      <c r="B123" s="28"/>
      <c r="C123" s="163" t="s">
        <v>78</v>
      </c>
      <c r="D123" s="128">
        <v>4.12</v>
      </c>
      <c r="E123" s="129">
        <v>0.53300000000000003</v>
      </c>
      <c r="F123" s="130">
        <v>3.2000000000000001E-2</v>
      </c>
      <c r="G123" s="158">
        <v>11.99</v>
      </c>
      <c r="H123" s="191">
        <v>0</v>
      </c>
      <c r="I123" s="191">
        <v>0</v>
      </c>
      <c r="J123" s="191">
        <v>0</v>
      </c>
    </row>
    <row r="124" spans="1:10" ht="27.75" customHeight="1" x14ac:dyDescent="0.25">
      <c r="A124" s="156" t="s">
        <v>630</v>
      </c>
      <c r="B124" s="28"/>
      <c r="C124" s="163" t="s">
        <v>712</v>
      </c>
      <c r="D124" s="128">
        <v>4.12</v>
      </c>
      <c r="E124" s="129">
        <v>0.53300000000000003</v>
      </c>
      <c r="F124" s="130">
        <v>3.2000000000000001E-2</v>
      </c>
      <c r="G124" s="191">
        <v>0</v>
      </c>
      <c r="H124" s="191">
        <v>0</v>
      </c>
      <c r="I124" s="191">
        <v>0</v>
      </c>
      <c r="J124" s="191">
        <v>0</v>
      </c>
    </row>
    <row r="125" spans="1:10" ht="27.75" customHeight="1" x14ac:dyDescent="0.25">
      <c r="A125" s="156" t="s">
        <v>631</v>
      </c>
      <c r="B125" s="28"/>
      <c r="C125" s="163">
        <v>0</v>
      </c>
      <c r="D125" s="128">
        <v>2.6629999999999998</v>
      </c>
      <c r="E125" s="129">
        <v>0.32800000000000001</v>
      </c>
      <c r="F125" s="130">
        <v>1.9E-2</v>
      </c>
      <c r="G125" s="158">
        <v>4.67</v>
      </c>
      <c r="H125" s="158">
        <v>2.63</v>
      </c>
      <c r="I125" s="162">
        <v>2.63</v>
      </c>
      <c r="J125" s="44">
        <v>8.3000000000000004E-2</v>
      </c>
    </row>
    <row r="126" spans="1:10" ht="27.75" customHeight="1" x14ac:dyDescent="0.25">
      <c r="A126" s="156" t="s">
        <v>632</v>
      </c>
      <c r="B126" s="28"/>
      <c r="C126" s="163">
        <v>0</v>
      </c>
      <c r="D126" s="128">
        <v>2.6629999999999998</v>
      </c>
      <c r="E126" s="129">
        <v>0.32800000000000001</v>
      </c>
      <c r="F126" s="130">
        <v>1.9E-2</v>
      </c>
      <c r="G126" s="158">
        <v>19.079999999999998</v>
      </c>
      <c r="H126" s="158">
        <v>2.63</v>
      </c>
      <c r="I126" s="162">
        <v>2.63</v>
      </c>
      <c r="J126" s="44">
        <v>8.3000000000000004E-2</v>
      </c>
    </row>
    <row r="127" spans="1:10" ht="27.75" customHeight="1" x14ac:dyDescent="0.25">
      <c r="A127" s="156" t="s">
        <v>633</v>
      </c>
      <c r="B127" s="28"/>
      <c r="C127" s="163">
        <v>0</v>
      </c>
      <c r="D127" s="128">
        <v>2.6629999999999998</v>
      </c>
      <c r="E127" s="129">
        <v>0.32800000000000001</v>
      </c>
      <c r="F127" s="130">
        <v>1.9E-2</v>
      </c>
      <c r="G127" s="158">
        <v>29.14</v>
      </c>
      <c r="H127" s="158">
        <v>2.63</v>
      </c>
      <c r="I127" s="162">
        <v>2.63</v>
      </c>
      <c r="J127" s="44">
        <v>8.3000000000000004E-2</v>
      </c>
    </row>
    <row r="128" spans="1:10" ht="27.75" customHeight="1" x14ac:dyDescent="0.25">
      <c r="A128" s="156" t="s">
        <v>634</v>
      </c>
      <c r="B128" s="28"/>
      <c r="C128" s="163">
        <v>0</v>
      </c>
      <c r="D128" s="128">
        <v>2.6629999999999998</v>
      </c>
      <c r="E128" s="129">
        <v>0.32800000000000001</v>
      </c>
      <c r="F128" s="130">
        <v>1.9E-2</v>
      </c>
      <c r="G128" s="158">
        <v>44.18</v>
      </c>
      <c r="H128" s="158">
        <v>2.63</v>
      </c>
      <c r="I128" s="162">
        <v>2.63</v>
      </c>
      <c r="J128" s="44">
        <v>8.3000000000000004E-2</v>
      </c>
    </row>
    <row r="129" spans="1:10" ht="27.75" customHeight="1" x14ac:dyDescent="0.25">
      <c r="A129" s="156" t="s">
        <v>635</v>
      </c>
      <c r="B129" s="28"/>
      <c r="C129" s="163">
        <v>0</v>
      </c>
      <c r="D129" s="128">
        <v>2.6629999999999998</v>
      </c>
      <c r="E129" s="129">
        <v>0.32800000000000001</v>
      </c>
      <c r="F129" s="130">
        <v>1.9E-2</v>
      </c>
      <c r="G129" s="158">
        <v>82.09</v>
      </c>
      <c r="H129" s="158">
        <v>2.63</v>
      </c>
      <c r="I129" s="162">
        <v>2.63</v>
      </c>
      <c r="J129" s="44">
        <v>8.3000000000000004E-2</v>
      </c>
    </row>
    <row r="130" spans="1:10" ht="27.75" customHeight="1" x14ac:dyDescent="0.25">
      <c r="A130" s="156" t="s">
        <v>636</v>
      </c>
      <c r="B130" s="28"/>
      <c r="C130" s="163">
        <v>0</v>
      </c>
      <c r="D130" s="128">
        <v>2.5609999999999999</v>
      </c>
      <c r="E130" s="129">
        <v>0.27900000000000003</v>
      </c>
      <c r="F130" s="130">
        <v>1.2999999999999999E-2</v>
      </c>
      <c r="G130" s="158">
        <v>5.3</v>
      </c>
      <c r="H130" s="158">
        <v>3.68</v>
      </c>
      <c r="I130" s="162">
        <v>3.68</v>
      </c>
      <c r="J130" s="44">
        <v>7.6999999999999999E-2</v>
      </c>
    </row>
    <row r="131" spans="1:10" ht="27.75" customHeight="1" x14ac:dyDescent="0.25">
      <c r="A131" s="156" t="s">
        <v>637</v>
      </c>
      <c r="B131" s="28"/>
      <c r="C131" s="163">
        <v>0</v>
      </c>
      <c r="D131" s="128">
        <v>2.5609999999999999</v>
      </c>
      <c r="E131" s="129">
        <v>0.27900000000000003</v>
      </c>
      <c r="F131" s="130">
        <v>1.2999999999999999E-2</v>
      </c>
      <c r="G131" s="158">
        <v>26.23</v>
      </c>
      <c r="H131" s="158">
        <v>3.68</v>
      </c>
      <c r="I131" s="162">
        <v>3.68</v>
      </c>
      <c r="J131" s="44">
        <v>7.6999999999999999E-2</v>
      </c>
    </row>
    <row r="132" spans="1:10" ht="27.75" customHeight="1" x14ac:dyDescent="0.25">
      <c r="A132" s="156" t="s">
        <v>638</v>
      </c>
      <c r="B132" s="28"/>
      <c r="C132" s="163">
        <v>0</v>
      </c>
      <c r="D132" s="128">
        <v>2.5609999999999999</v>
      </c>
      <c r="E132" s="129">
        <v>0.27900000000000003</v>
      </c>
      <c r="F132" s="130">
        <v>1.2999999999999999E-2</v>
      </c>
      <c r="G132" s="158">
        <v>40.840000000000003</v>
      </c>
      <c r="H132" s="158">
        <v>3.68</v>
      </c>
      <c r="I132" s="162">
        <v>3.68</v>
      </c>
      <c r="J132" s="44">
        <v>7.6999999999999999E-2</v>
      </c>
    </row>
    <row r="133" spans="1:10" ht="27.75" customHeight="1" x14ac:dyDescent="0.25">
      <c r="A133" s="156" t="s">
        <v>639</v>
      </c>
      <c r="B133" s="28"/>
      <c r="C133" s="163">
        <v>0</v>
      </c>
      <c r="D133" s="128">
        <v>2.5609999999999999</v>
      </c>
      <c r="E133" s="129">
        <v>0.27900000000000003</v>
      </c>
      <c r="F133" s="130">
        <v>1.2999999999999999E-2</v>
      </c>
      <c r="G133" s="158">
        <v>62.69</v>
      </c>
      <c r="H133" s="158">
        <v>3.68</v>
      </c>
      <c r="I133" s="162">
        <v>3.68</v>
      </c>
      <c r="J133" s="44">
        <v>7.6999999999999999E-2</v>
      </c>
    </row>
    <row r="134" spans="1:10" ht="27.75" customHeight="1" x14ac:dyDescent="0.25">
      <c r="A134" s="156" t="s">
        <v>640</v>
      </c>
      <c r="B134" s="28"/>
      <c r="C134" s="163">
        <v>0</v>
      </c>
      <c r="D134" s="128">
        <v>2.5609999999999999</v>
      </c>
      <c r="E134" s="129">
        <v>0.27900000000000003</v>
      </c>
      <c r="F134" s="130">
        <v>1.2999999999999999E-2</v>
      </c>
      <c r="G134" s="158">
        <v>117.77</v>
      </c>
      <c r="H134" s="158">
        <v>3.68</v>
      </c>
      <c r="I134" s="162">
        <v>3.68</v>
      </c>
      <c r="J134" s="44">
        <v>7.6999999999999999E-2</v>
      </c>
    </row>
    <row r="135" spans="1:10" ht="27.75" customHeight="1" x14ac:dyDescent="0.25">
      <c r="A135" s="156" t="s">
        <v>641</v>
      </c>
      <c r="B135" s="28"/>
      <c r="C135" s="163">
        <v>0</v>
      </c>
      <c r="D135" s="128">
        <v>1.5880000000000001</v>
      </c>
      <c r="E135" s="129">
        <v>0.14399999999999999</v>
      </c>
      <c r="F135" s="130">
        <v>5.0000000000000001E-3</v>
      </c>
      <c r="G135" s="158">
        <v>55.01</v>
      </c>
      <c r="H135" s="158">
        <v>4.8</v>
      </c>
      <c r="I135" s="162">
        <v>4.8</v>
      </c>
      <c r="J135" s="44">
        <v>4.2999999999999997E-2</v>
      </c>
    </row>
    <row r="136" spans="1:10" ht="27.75" customHeight="1" x14ac:dyDescent="0.25">
      <c r="A136" s="156" t="s">
        <v>642</v>
      </c>
      <c r="B136" s="28"/>
      <c r="C136" s="163">
        <v>0</v>
      </c>
      <c r="D136" s="128">
        <v>1.5880000000000001</v>
      </c>
      <c r="E136" s="129">
        <v>0.14399999999999999</v>
      </c>
      <c r="F136" s="130">
        <v>5.0000000000000001E-3</v>
      </c>
      <c r="G136" s="158">
        <v>201.85</v>
      </c>
      <c r="H136" s="158">
        <v>4.8</v>
      </c>
      <c r="I136" s="162">
        <v>4.8</v>
      </c>
      <c r="J136" s="44">
        <v>4.2999999999999997E-2</v>
      </c>
    </row>
    <row r="137" spans="1:10" ht="27.75" customHeight="1" x14ac:dyDescent="0.25">
      <c r="A137" s="156" t="s">
        <v>643</v>
      </c>
      <c r="B137" s="28"/>
      <c r="C137" s="163">
        <v>0</v>
      </c>
      <c r="D137" s="128">
        <v>1.5880000000000001</v>
      </c>
      <c r="E137" s="129">
        <v>0.14399999999999999</v>
      </c>
      <c r="F137" s="130">
        <v>5.0000000000000001E-3</v>
      </c>
      <c r="G137" s="158">
        <v>484.88</v>
      </c>
      <c r="H137" s="158">
        <v>4.8</v>
      </c>
      <c r="I137" s="162">
        <v>4.8</v>
      </c>
      <c r="J137" s="44">
        <v>4.2999999999999997E-2</v>
      </c>
    </row>
    <row r="138" spans="1:10" ht="27.75" customHeight="1" x14ac:dyDescent="0.25">
      <c r="A138" s="156" t="s">
        <v>644</v>
      </c>
      <c r="B138" s="28"/>
      <c r="C138" s="163">
        <v>0</v>
      </c>
      <c r="D138" s="128">
        <v>1.5880000000000001</v>
      </c>
      <c r="E138" s="129">
        <v>0.14399999999999999</v>
      </c>
      <c r="F138" s="130">
        <v>5.0000000000000001E-3</v>
      </c>
      <c r="G138" s="158">
        <v>863.61</v>
      </c>
      <c r="H138" s="158">
        <v>4.8</v>
      </c>
      <c r="I138" s="162">
        <v>4.8</v>
      </c>
      <c r="J138" s="44">
        <v>4.2999999999999997E-2</v>
      </c>
    </row>
    <row r="139" spans="1:10" ht="27.75" customHeight="1" x14ac:dyDescent="0.25">
      <c r="A139" s="156" t="s">
        <v>645</v>
      </c>
      <c r="B139" s="28"/>
      <c r="C139" s="163">
        <v>0</v>
      </c>
      <c r="D139" s="128">
        <v>1.5880000000000001</v>
      </c>
      <c r="E139" s="129">
        <v>0.14399999999999999</v>
      </c>
      <c r="F139" s="130">
        <v>5.0000000000000001E-3</v>
      </c>
      <c r="G139" s="158">
        <v>2091.12</v>
      </c>
      <c r="H139" s="158">
        <v>4.8</v>
      </c>
      <c r="I139" s="162">
        <v>4.8</v>
      </c>
      <c r="J139" s="44">
        <v>4.2999999999999997E-2</v>
      </c>
    </row>
    <row r="140" spans="1:10" ht="27.75" customHeight="1" x14ac:dyDescent="0.25">
      <c r="A140" s="156" t="s">
        <v>646</v>
      </c>
      <c r="B140" s="28"/>
      <c r="C140" s="163" t="s">
        <v>120</v>
      </c>
      <c r="D140" s="131">
        <v>11.257999999999999</v>
      </c>
      <c r="E140" s="132">
        <v>1.0329999999999999</v>
      </c>
      <c r="F140" s="130">
        <v>0.42099999999999999</v>
      </c>
      <c r="G140" s="191">
        <v>0</v>
      </c>
      <c r="H140" s="191">
        <v>0</v>
      </c>
      <c r="I140" s="191">
        <v>0</v>
      </c>
      <c r="J140" s="191">
        <v>0</v>
      </c>
    </row>
    <row r="141" spans="1:10" ht="27.75" customHeight="1" x14ac:dyDescent="0.25">
      <c r="A141" s="156" t="s">
        <v>647</v>
      </c>
      <c r="B141" s="28"/>
      <c r="C141" s="163">
        <v>0</v>
      </c>
      <c r="D141" s="128">
        <v>-3.8359999999999999</v>
      </c>
      <c r="E141" s="129">
        <v>-0.496</v>
      </c>
      <c r="F141" s="130">
        <v>-0.03</v>
      </c>
      <c r="G141" s="158">
        <v>0</v>
      </c>
      <c r="H141" s="191">
        <v>0</v>
      </c>
      <c r="I141" s="191">
        <v>0</v>
      </c>
      <c r="J141" s="191">
        <v>0</v>
      </c>
    </row>
    <row r="142" spans="1:10" ht="27.75" customHeight="1" x14ac:dyDescent="0.25">
      <c r="A142" s="156" t="s">
        <v>648</v>
      </c>
      <c r="B142" s="28"/>
      <c r="C142" s="163">
        <v>0</v>
      </c>
      <c r="D142" s="128">
        <v>-3.5939999999999999</v>
      </c>
      <c r="E142" s="129">
        <v>-0.45100000000000001</v>
      </c>
      <c r="F142" s="130">
        <v>-2.5999999999999999E-2</v>
      </c>
      <c r="G142" s="158">
        <v>0</v>
      </c>
      <c r="H142" s="191">
        <v>0</v>
      </c>
      <c r="I142" s="191">
        <v>0</v>
      </c>
      <c r="J142" s="191">
        <v>0</v>
      </c>
    </row>
    <row r="143" spans="1:10" ht="27.75" customHeight="1" x14ac:dyDescent="0.25">
      <c r="A143" s="156" t="s">
        <v>649</v>
      </c>
      <c r="B143" s="28"/>
      <c r="C143" s="163">
        <v>0</v>
      </c>
      <c r="D143" s="128">
        <v>-3.8359999999999999</v>
      </c>
      <c r="E143" s="129">
        <v>-0.496</v>
      </c>
      <c r="F143" s="130">
        <v>-0.03</v>
      </c>
      <c r="G143" s="158">
        <v>0</v>
      </c>
      <c r="H143" s="191">
        <v>0</v>
      </c>
      <c r="I143" s="191">
        <v>0</v>
      </c>
      <c r="J143" s="44">
        <v>0.13900000000000001</v>
      </c>
    </row>
    <row r="144" spans="1:10" ht="27.75" customHeight="1" x14ac:dyDescent="0.25">
      <c r="A144" s="156" t="s">
        <v>650</v>
      </c>
      <c r="B144" s="28"/>
      <c r="C144" s="163">
        <v>0</v>
      </c>
      <c r="D144" s="128">
        <v>-3.5939999999999999</v>
      </c>
      <c r="E144" s="129">
        <v>-0.45100000000000001</v>
      </c>
      <c r="F144" s="130">
        <v>-2.5999999999999999E-2</v>
      </c>
      <c r="G144" s="158">
        <v>0</v>
      </c>
      <c r="H144" s="191">
        <v>0</v>
      </c>
      <c r="I144" s="191">
        <v>0</v>
      </c>
      <c r="J144" s="44">
        <v>0.11600000000000001</v>
      </c>
    </row>
    <row r="145" spans="1:10" ht="27.75" customHeight="1" x14ac:dyDescent="0.25">
      <c r="A145" s="156" t="s">
        <v>651</v>
      </c>
      <c r="B145" s="28"/>
      <c r="C145" s="163">
        <v>0</v>
      </c>
      <c r="D145" s="128">
        <v>-3.2080000000000002</v>
      </c>
      <c r="E145" s="129">
        <v>-0.34899999999999998</v>
      </c>
      <c r="F145" s="130">
        <v>-1.7000000000000001E-2</v>
      </c>
      <c r="G145" s="158">
        <v>49.86</v>
      </c>
      <c r="H145" s="191">
        <v>0</v>
      </c>
      <c r="I145" s="191">
        <v>0</v>
      </c>
      <c r="J145" s="44">
        <v>0.14000000000000001</v>
      </c>
    </row>
    <row r="146" spans="1:10" ht="27.75" customHeight="1" x14ac:dyDescent="0.25">
      <c r="A146" s="156" t="s">
        <v>652</v>
      </c>
      <c r="B146" s="28"/>
      <c r="C146" s="163" t="s">
        <v>74</v>
      </c>
      <c r="D146" s="128">
        <v>3.0270000000000001</v>
      </c>
      <c r="E146" s="129">
        <v>0.39200000000000002</v>
      </c>
      <c r="F146" s="130">
        <v>2.3E-2</v>
      </c>
      <c r="G146" s="158">
        <v>2.17</v>
      </c>
      <c r="H146" s="191">
        <v>0</v>
      </c>
      <c r="I146" s="191">
        <v>0</v>
      </c>
      <c r="J146" s="191">
        <v>0</v>
      </c>
    </row>
    <row r="147" spans="1:10" ht="27.75" customHeight="1" x14ac:dyDescent="0.25">
      <c r="A147" s="156" t="s">
        <v>653</v>
      </c>
      <c r="B147" s="28"/>
      <c r="C147" s="163" t="s">
        <v>711</v>
      </c>
      <c r="D147" s="128">
        <v>3.0270000000000001</v>
      </c>
      <c r="E147" s="129">
        <v>0.39200000000000002</v>
      </c>
      <c r="F147" s="130">
        <v>2.3E-2</v>
      </c>
      <c r="G147" s="191">
        <v>0</v>
      </c>
      <c r="H147" s="191">
        <v>0</v>
      </c>
      <c r="I147" s="191">
        <v>0</v>
      </c>
      <c r="J147" s="191">
        <v>0</v>
      </c>
    </row>
    <row r="148" spans="1:10" ht="27.75" customHeight="1" x14ac:dyDescent="0.25">
      <c r="A148" s="156" t="s">
        <v>654</v>
      </c>
      <c r="B148" s="28"/>
      <c r="C148" s="163" t="s">
        <v>78</v>
      </c>
      <c r="D148" s="128">
        <v>3.0649999999999999</v>
      </c>
      <c r="E148" s="129">
        <v>0.39700000000000002</v>
      </c>
      <c r="F148" s="130">
        <v>2.4E-2</v>
      </c>
      <c r="G148" s="158">
        <v>2.94</v>
      </c>
      <c r="H148" s="191">
        <v>0</v>
      </c>
      <c r="I148" s="191">
        <v>0</v>
      </c>
      <c r="J148" s="191">
        <v>0</v>
      </c>
    </row>
    <row r="149" spans="1:10" ht="27.75" customHeight="1" x14ac:dyDescent="0.25">
      <c r="A149" s="156" t="s">
        <v>655</v>
      </c>
      <c r="B149" s="28"/>
      <c r="C149" s="163" t="s">
        <v>78</v>
      </c>
      <c r="D149" s="128">
        <v>3.0649999999999999</v>
      </c>
      <c r="E149" s="129">
        <v>0.39700000000000002</v>
      </c>
      <c r="F149" s="130">
        <v>2.4E-2</v>
      </c>
      <c r="G149" s="158">
        <v>3.21</v>
      </c>
      <c r="H149" s="191">
        <v>0</v>
      </c>
      <c r="I149" s="191">
        <v>0</v>
      </c>
      <c r="J149" s="191">
        <v>0</v>
      </c>
    </row>
    <row r="150" spans="1:10" ht="27.75" customHeight="1" x14ac:dyDescent="0.25">
      <c r="A150" s="156" t="s">
        <v>656</v>
      </c>
      <c r="B150" s="28"/>
      <c r="C150" s="163" t="s">
        <v>78</v>
      </c>
      <c r="D150" s="128">
        <v>3.0649999999999999</v>
      </c>
      <c r="E150" s="129">
        <v>0.39700000000000002</v>
      </c>
      <c r="F150" s="130">
        <v>2.4E-2</v>
      </c>
      <c r="G150" s="158">
        <v>3.97</v>
      </c>
      <c r="H150" s="191">
        <v>0</v>
      </c>
      <c r="I150" s="191">
        <v>0</v>
      </c>
      <c r="J150" s="191">
        <v>0</v>
      </c>
    </row>
    <row r="151" spans="1:10" ht="27.75" customHeight="1" x14ac:dyDescent="0.25">
      <c r="A151" s="156" t="s">
        <v>657</v>
      </c>
      <c r="B151" s="28"/>
      <c r="C151" s="163" t="s">
        <v>78</v>
      </c>
      <c r="D151" s="128">
        <v>3.0649999999999999</v>
      </c>
      <c r="E151" s="129">
        <v>0.39700000000000002</v>
      </c>
      <c r="F151" s="130">
        <v>2.4E-2</v>
      </c>
      <c r="G151" s="158">
        <v>5.21</v>
      </c>
      <c r="H151" s="191">
        <v>0</v>
      </c>
      <c r="I151" s="191">
        <v>0</v>
      </c>
      <c r="J151" s="191">
        <v>0</v>
      </c>
    </row>
    <row r="152" spans="1:10" ht="27.75" customHeight="1" x14ac:dyDescent="0.25">
      <c r="A152" s="156" t="s">
        <v>658</v>
      </c>
      <c r="B152" s="28"/>
      <c r="C152" s="163" t="s">
        <v>78</v>
      </c>
      <c r="D152" s="128">
        <v>3.0649999999999999</v>
      </c>
      <c r="E152" s="129">
        <v>0.39700000000000002</v>
      </c>
      <c r="F152" s="130">
        <v>2.4E-2</v>
      </c>
      <c r="G152" s="158">
        <v>8.92</v>
      </c>
      <c r="H152" s="191">
        <v>0</v>
      </c>
      <c r="I152" s="191">
        <v>0</v>
      </c>
      <c r="J152" s="191">
        <v>0</v>
      </c>
    </row>
    <row r="153" spans="1:10" ht="27.75" customHeight="1" x14ac:dyDescent="0.25">
      <c r="A153" s="156" t="s">
        <v>659</v>
      </c>
      <c r="B153" s="28"/>
      <c r="C153" s="163" t="s">
        <v>712</v>
      </c>
      <c r="D153" s="128">
        <v>3.0649999999999999</v>
      </c>
      <c r="E153" s="129">
        <v>0.39700000000000002</v>
      </c>
      <c r="F153" s="130">
        <v>2.4E-2</v>
      </c>
      <c r="G153" s="191">
        <v>0</v>
      </c>
      <c r="H153" s="191">
        <v>0</v>
      </c>
      <c r="I153" s="191">
        <v>0</v>
      </c>
      <c r="J153" s="191">
        <v>0</v>
      </c>
    </row>
    <row r="154" spans="1:10" ht="27.75" customHeight="1" x14ac:dyDescent="0.25">
      <c r="A154" s="156" t="s">
        <v>660</v>
      </c>
      <c r="B154" s="28"/>
      <c r="C154" s="163">
        <v>0</v>
      </c>
      <c r="D154" s="128">
        <v>1.982</v>
      </c>
      <c r="E154" s="129">
        <v>0.24399999999999999</v>
      </c>
      <c r="F154" s="130">
        <v>1.4E-2</v>
      </c>
      <c r="G154" s="158">
        <v>3.47</v>
      </c>
      <c r="H154" s="158">
        <v>1.96</v>
      </c>
      <c r="I154" s="162">
        <v>1.96</v>
      </c>
      <c r="J154" s="44">
        <v>6.2E-2</v>
      </c>
    </row>
    <row r="155" spans="1:10" ht="27.75" customHeight="1" x14ac:dyDescent="0.25">
      <c r="A155" s="156" t="s">
        <v>661</v>
      </c>
      <c r="B155" s="28"/>
      <c r="C155" s="163">
        <v>0</v>
      </c>
      <c r="D155" s="128">
        <v>1.982</v>
      </c>
      <c r="E155" s="129">
        <v>0.24399999999999999</v>
      </c>
      <c r="F155" s="130">
        <v>1.4E-2</v>
      </c>
      <c r="G155" s="158">
        <v>14.2</v>
      </c>
      <c r="H155" s="158">
        <v>1.96</v>
      </c>
      <c r="I155" s="162">
        <v>1.96</v>
      </c>
      <c r="J155" s="44">
        <v>6.2E-2</v>
      </c>
    </row>
    <row r="156" spans="1:10" ht="27.75" customHeight="1" x14ac:dyDescent="0.25">
      <c r="A156" s="156" t="s">
        <v>662</v>
      </c>
      <c r="B156" s="28"/>
      <c r="C156" s="163">
        <v>0</v>
      </c>
      <c r="D156" s="128">
        <v>1.982</v>
      </c>
      <c r="E156" s="129">
        <v>0.24399999999999999</v>
      </c>
      <c r="F156" s="130">
        <v>1.4E-2</v>
      </c>
      <c r="G156" s="158">
        <v>21.68</v>
      </c>
      <c r="H156" s="158">
        <v>1.96</v>
      </c>
      <c r="I156" s="162">
        <v>1.96</v>
      </c>
      <c r="J156" s="44">
        <v>6.2E-2</v>
      </c>
    </row>
    <row r="157" spans="1:10" ht="27.75" customHeight="1" x14ac:dyDescent="0.25">
      <c r="A157" s="156" t="s">
        <v>663</v>
      </c>
      <c r="B157" s="28"/>
      <c r="C157" s="163">
        <v>0</v>
      </c>
      <c r="D157" s="128">
        <v>1.982</v>
      </c>
      <c r="E157" s="129">
        <v>0.24399999999999999</v>
      </c>
      <c r="F157" s="130">
        <v>1.4E-2</v>
      </c>
      <c r="G157" s="158">
        <v>32.869999999999997</v>
      </c>
      <c r="H157" s="158">
        <v>1.96</v>
      </c>
      <c r="I157" s="162">
        <v>1.96</v>
      </c>
      <c r="J157" s="44">
        <v>6.2E-2</v>
      </c>
    </row>
    <row r="158" spans="1:10" ht="27.75" customHeight="1" x14ac:dyDescent="0.25">
      <c r="A158" s="156" t="s">
        <v>664</v>
      </c>
      <c r="B158" s="28"/>
      <c r="C158" s="163">
        <v>0</v>
      </c>
      <c r="D158" s="128">
        <v>1.982</v>
      </c>
      <c r="E158" s="129">
        <v>0.24399999999999999</v>
      </c>
      <c r="F158" s="130">
        <v>1.4E-2</v>
      </c>
      <c r="G158" s="158">
        <v>61.09</v>
      </c>
      <c r="H158" s="158">
        <v>1.96</v>
      </c>
      <c r="I158" s="162">
        <v>1.96</v>
      </c>
      <c r="J158" s="44">
        <v>6.2E-2</v>
      </c>
    </row>
    <row r="159" spans="1:10" ht="27.75" customHeight="1" x14ac:dyDescent="0.25">
      <c r="A159" s="156" t="s">
        <v>665</v>
      </c>
      <c r="B159" s="28"/>
      <c r="C159" s="163">
        <v>0</v>
      </c>
      <c r="D159" s="128">
        <v>1.905</v>
      </c>
      <c r="E159" s="129">
        <v>0.20699999999999999</v>
      </c>
      <c r="F159" s="130">
        <v>0.01</v>
      </c>
      <c r="G159" s="158">
        <v>3.94</v>
      </c>
      <c r="H159" s="158">
        <v>2.74</v>
      </c>
      <c r="I159" s="162">
        <v>2.74</v>
      </c>
      <c r="J159" s="44">
        <v>5.8000000000000003E-2</v>
      </c>
    </row>
    <row r="160" spans="1:10" ht="27.75" customHeight="1" x14ac:dyDescent="0.25">
      <c r="A160" s="156" t="s">
        <v>666</v>
      </c>
      <c r="B160" s="28"/>
      <c r="C160" s="163">
        <v>0</v>
      </c>
      <c r="D160" s="128">
        <v>1.905</v>
      </c>
      <c r="E160" s="129">
        <v>0.20699999999999999</v>
      </c>
      <c r="F160" s="130">
        <v>0.01</v>
      </c>
      <c r="G160" s="158">
        <v>19.52</v>
      </c>
      <c r="H160" s="158">
        <v>2.74</v>
      </c>
      <c r="I160" s="162">
        <v>2.74</v>
      </c>
      <c r="J160" s="44">
        <v>5.8000000000000003E-2</v>
      </c>
    </row>
    <row r="161" spans="1:10" ht="27.75" customHeight="1" x14ac:dyDescent="0.25">
      <c r="A161" s="156" t="s">
        <v>667</v>
      </c>
      <c r="B161" s="28"/>
      <c r="C161" s="163">
        <v>0</v>
      </c>
      <c r="D161" s="128">
        <v>1.905</v>
      </c>
      <c r="E161" s="129">
        <v>0.20699999999999999</v>
      </c>
      <c r="F161" s="130">
        <v>0.01</v>
      </c>
      <c r="G161" s="158">
        <v>30.39</v>
      </c>
      <c r="H161" s="158">
        <v>2.74</v>
      </c>
      <c r="I161" s="162">
        <v>2.74</v>
      </c>
      <c r="J161" s="44">
        <v>5.8000000000000003E-2</v>
      </c>
    </row>
    <row r="162" spans="1:10" ht="27.75" customHeight="1" x14ac:dyDescent="0.25">
      <c r="A162" s="156" t="s">
        <v>668</v>
      </c>
      <c r="B162" s="28"/>
      <c r="C162" s="163">
        <v>0</v>
      </c>
      <c r="D162" s="128">
        <v>1.905</v>
      </c>
      <c r="E162" s="129">
        <v>0.20699999999999999</v>
      </c>
      <c r="F162" s="130">
        <v>0.01</v>
      </c>
      <c r="G162" s="158">
        <v>46.64</v>
      </c>
      <c r="H162" s="158">
        <v>2.74</v>
      </c>
      <c r="I162" s="162">
        <v>2.74</v>
      </c>
      <c r="J162" s="44">
        <v>5.8000000000000003E-2</v>
      </c>
    </row>
    <row r="163" spans="1:10" ht="27.75" customHeight="1" x14ac:dyDescent="0.25">
      <c r="A163" s="156" t="s">
        <v>669</v>
      </c>
      <c r="B163" s="28"/>
      <c r="C163" s="163">
        <v>0</v>
      </c>
      <c r="D163" s="128">
        <v>1.905</v>
      </c>
      <c r="E163" s="129">
        <v>0.20699999999999999</v>
      </c>
      <c r="F163" s="130">
        <v>0.01</v>
      </c>
      <c r="G163" s="158">
        <v>87.63</v>
      </c>
      <c r="H163" s="158">
        <v>2.74</v>
      </c>
      <c r="I163" s="162">
        <v>2.74</v>
      </c>
      <c r="J163" s="44">
        <v>5.8000000000000003E-2</v>
      </c>
    </row>
    <row r="164" spans="1:10" ht="27.75" customHeight="1" x14ac:dyDescent="0.25">
      <c r="A164" s="156" t="s">
        <v>670</v>
      </c>
      <c r="B164" s="28"/>
      <c r="C164" s="163">
        <v>0</v>
      </c>
      <c r="D164" s="128">
        <v>1.181</v>
      </c>
      <c r="E164" s="129">
        <v>0.107</v>
      </c>
      <c r="F164" s="130">
        <v>4.0000000000000001E-3</v>
      </c>
      <c r="G164" s="158">
        <v>40.93</v>
      </c>
      <c r="H164" s="158">
        <v>3.57</v>
      </c>
      <c r="I164" s="162">
        <v>3.57</v>
      </c>
      <c r="J164" s="44">
        <v>3.2000000000000001E-2</v>
      </c>
    </row>
    <row r="165" spans="1:10" ht="27.75" customHeight="1" x14ac:dyDescent="0.25">
      <c r="A165" s="156" t="s">
        <v>671</v>
      </c>
      <c r="B165" s="28"/>
      <c r="C165" s="163">
        <v>0</v>
      </c>
      <c r="D165" s="128">
        <v>1.181</v>
      </c>
      <c r="E165" s="129">
        <v>0.107</v>
      </c>
      <c r="F165" s="130">
        <v>4.0000000000000001E-3</v>
      </c>
      <c r="G165" s="158">
        <v>150.19999999999999</v>
      </c>
      <c r="H165" s="158">
        <v>3.57</v>
      </c>
      <c r="I165" s="162">
        <v>3.57</v>
      </c>
      <c r="J165" s="44">
        <v>3.2000000000000001E-2</v>
      </c>
    </row>
    <row r="166" spans="1:10" ht="27.75" customHeight="1" x14ac:dyDescent="0.25">
      <c r="A166" s="156" t="s">
        <v>672</v>
      </c>
      <c r="B166" s="28"/>
      <c r="C166" s="163">
        <v>0</v>
      </c>
      <c r="D166" s="128">
        <v>1.181</v>
      </c>
      <c r="E166" s="129">
        <v>0.107</v>
      </c>
      <c r="F166" s="130">
        <v>4.0000000000000001E-3</v>
      </c>
      <c r="G166" s="158">
        <v>360.8</v>
      </c>
      <c r="H166" s="158">
        <v>3.57</v>
      </c>
      <c r="I166" s="162">
        <v>3.57</v>
      </c>
      <c r="J166" s="44">
        <v>3.2000000000000001E-2</v>
      </c>
    </row>
    <row r="167" spans="1:10" ht="27.75" customHeight="1" x14ac:dyDescent="0.25">
      <c r="A167" s="156" t="s">
        <v>673</v>
      </c>
      <c r="B167" s="28"/>
      <c r="C167" s="163">
        <v>0</v>
      </c>
      <c r="D167" s="128">
        <v>1.181</v>
      </c>
      <c r="E167" s="129">
        <v>0.107</v>
      </c>
      <c r="F167" s="130">
        <v>4.0000000000000001E-3</v>
      </c>
      <c r="G167" s="158">
        <v>642.61</v>
      </c>
      <c r="H167" s="158">
        <v>3.57</v>
      </c>
      <c r="I167" s="162">
        <v>3.57</v>
      </c>
      <c r="J167" s="44">
        <v>3.2000000000000001E-2</v>
      </c>
    </row>
    <row r="168" spans="1:10" ht="27.75" customHeight="1" x14ac:dyDescent="0.25">
      <c r="A168" s="156" t="s">
        <v>674</v>
      </c>
      <c r="B168" s="28"/>
      <c r="C168" s="163">
        <v>0</v>
      </c>
      <c r="D168" s="128">
        <v>1.181</v>
      </c>
      <c r="E168" s="129">
        <v>0.107</v>
      </c>
      <c r="F168" s="130">
        <v>4.0000000000000001E-3</v>
      </c>
      <c r="G168" s="158">
        <v>1555.99</v>
      </c>
      <c r="H168" s="158">
        <v>3.57</v>
      </c>
      <c r="I168" s="162">
        <v>3.57</v>
      </c>
      <c r="J168" s="44">
        <v>3.2000000000000001E-2</v>
      </c>
    </row>
    <row r="169" spans="1:10" ht="27.75" customHeight="1" x14ac:dyDescent="0.25">
      <c r="A169" s="156" t="s">
        <v>675</v>
      </c>
      <c r="B169" s="28"/>
      <c r="C169" s="163" t="s">
        <v>120</v>
      </c>
      <c r="D169" s="131">
        <v>8.3770000000000007</v>
      </c>
      <c r="E169" s="132">
        <v>0.76900000000000002</v>
      </c>
      <c r="F169" s="130">
        <v>0.313</v>
      </c>
      <c r="G169" s="191">
        <v>0</v>
      </c>
      <c r="H169" s="191">
        <v>0</v>
      </c>
      <c r="I169" s="191">
        <v>0</v>
      </c>
      <c r="J169" s="191">
        <v>0</v>
      </c>
    </row>
    <row r="170" spans="1:10" ht="27.75" customHeight="1" x14ac:dyDescent="0.25">
      <c r="A170" s="156" t="s">
        <v>676</v>
      </c>
      <c r="B170" s="28"/>
      <c r="C170" s="163">
        <v>0</v>
      </c>
      <c r="D170" s="128">
        <v>-2.8540000000000001</v>
      </c>
      <c r="E170" s="129">
        <v>-0.36899999999999999</v>
      </c>
      <c r="F170" s="130">
        <v>-2.1999999999999999E-2</v>
      </c>
      <c r="G170" s="158">
        <v>0</v>
      </c>
      <c r="H170" s="191">
        <v>0</v>
      </c>
      <c r="I170" s="191">
        <v>0</v>
      </c>
      <c r="J170" s="191">
        <v>0</v>
      </c>
    </row>
    <row r="171" spans="1:10" ht="27.75" customHeight="1" x14ac:dyDescent="0.25">
      <c r="A171" s="156" t="s">
        <v>677</v>
      </c>
      <c r="B171" s="28"/>
      <c r="C171" s="163">
        <v>0</v>
      </c>
      <c r="D171" s="128">
        <v>-2.6749999999999998</v>
      </c>
      <c r="E171" s="129">
        <v>-0.33500000000000002</v>
      </c>
      <c r="F171" s="130">
        <v>-1.9E-2</v>
      </c>
      <c r="G171" s="158">
        <v>0</v>
      </c>
      <c r="H171" s="191">
        <v>0</v>
      </c>
      <c r="I171" s="191">
        <v>0</v>
      </c>
      <c r="J171" s="191">
        <v>0</v>
      </c>
    </row>
    <row r="172" spans="1:10" ht="27.75" customHeight="1" x14ac:dyDescent="0.25">
      <c r="A172" s="156" t="s">
        <v>678</v>
      </c>
      <c r="B172" s="28"/>
      <c r="C172" s="163">
        <v>0</v>
      </c>
      <c r="D172" s="128">
        <v>-2.8540000000000001</v>
      </c>
      <c r="E172" s="129">
        <v>-0.36899999999999999</v>
      </c>
      <c r="F172" s="130">
        <v>-2.1999999999999999E-2</v>
      </c>
      <c r="G172" s="158">
        <v>0</v>
      </c>
      <c r="H172" s="191">
        <v>0</v>
      </c>
      <c r="I172" s="191">
        <v>0</v>
      </c>
      <c r="J172" s="44">
        <v>0.10299999999999999</v>
      </c>
    </row>
    <row r="173" spans="1:10" ht="27.75" customHeight="1" x14ac:dyDescent="0.25">
      <c r="A173" s="156" t="s">
        <v>679</v>
      </c>
      <c r="B173" s="28"/>
      <c r="C173" s="163">
        <v>0</v>
      </c>
      <c r="D173" s="128">
        <v>-2.6749999999999998</v>
      </c>
      <c r="E173" s="129">
        <v>-0.33500000000000002</v>
      </c>
      <c r="F173" s="130">
        <v>-1.9E-2</v>
      </c>
      <c r="G173" s="158">
        <v>0</v>
      </c>
      <c r="H173" s="191">
        <v>0</v>
      </c>
      <c r="I173" s="191">
        <v>0</v>
      </c>
      <c r="J173" s="44">
        <v>8.5999999999999993E-2</v>
      </c>
    </row>
    <row r="174" spans="1:10" ht="27.75" customHeight="1" x14ac:dyDescent="0.25">
      <c r="A174" s="156" t="s">
        <v>680</v>
      </c>
      <c r="B174" s="28"/>
      <c r="C174" s="163">
        <v>0</v>
      </c>
      <c r="D174" s="128">
        <v>-2.387</v>
      </c>
      <c r="E174" s="129">
        <v>-0.26</v>
      </c>
      <c r="F174" s="130">
        <v>-1.2E-2</v>
      </c>
      <c r="G174" s="158">
        <v>37.1</v>
      </c>
      <c r="H174" s="191">
        <v>0</v>
      </c>
      <c r="I174" s="191">
        <v>0</v>
      </c>
      <c r="J174" s="44">
        <v>0.104</v>
      </c>
    </row>
    <row r="175" spans="1:10" ht="27.75" customHeight="1" x14ac:dyDescent="0.25">
      <c r="A175" s="156" t="s">
        <v>681</v>
      </c>
      <c r="B175" s="28"/>
      <c r="C175" s="163" t="s">
        <v>74</v>
      </c>
      <c r="D175" s="128">
        <v>1.05</v>
      </c>
      <c r="E175" s="129">
        <v>0.13600000000000001</v>
      </c>
      <c r="F175" s="130">
        <v>8.0000000000000002E-3</v>
      </c>
      <c r="G175" s="158">
        <v>0.75</v>
      </c>
      <c r="H175" s="191">
        <v>0</v>
      </c>
      <c r="I175" s="191">
        <v>0</v>
      </c>
      <c r="J175" s="191">
        <v>0</v>
      </c>
    </row>
    <row r="176" spans="1:10" ht="27.75" customHeight="1" x14ac:dyDescent="0.25">
      <c r="A176" s="156" t="s">
        <v>682</v>
      </c>
      <c r="B176" s="28"/>
      <c r="C176" s="163" t="s">
        <v>711</v>
      </c>
      <c r="D176" s="128">
        <v>1.05</v>
      </c>
      <c r="E176" s="129">
        <v>0.13600000000000001</v>
      </c>
      <c r="F176" s="130">
        <v>8.0000000000000002E-3</v>
      </c>
      <c r="G176" s="191">
        <v>0</v>
      </c>
      <c r="H176" s="191">
        <v>0</v>
      </c>
      <c r="I176" s="191">
        <v>0</v>
      </c>
      <c r="J176" s="191">
        <v>0</v>
      </c>
    </row>
    <row r="177" spans="1:10" ht="27.75" customHeight="1" x14ac:dyDescent="0.25">
      <c r="A177" s="156" t="s">
        <v>683</v>
      </c>
      <c r="B177" s="28"/>
      <c r="C177" s="163" t="s">
        <v>78</v>
      </c>
      <c r="D177" s="128">
        <v>1.0629999999999999</v>
      </c>
      <c r="E177" s="129">
        <v>0.13800000000000001</v>
      </c>
      <c r="F177" s="130">
        <v>8.0000000000000002E-3</v>
      </c>
      <c r="G177" s="158">
        <v>1.02</v>
      </c>
      <c r="H177" s="191">
        <v>0</v>
      </c>
      <c r="I177" s="191">
        <v>0</v>
      </c>
      <c r="J177" s="191">
        <v>0</v>
      </c>
    </row>
    <row r="178" spans="1:10" ht="27.75" customHeight="1" x14ac:dyDescent="0.25">
      <c r="A178" s="156" t="s">
        <v>684</v>
      </c>
      <c r="B178" s="28"/>
      <c r="C178" s="163" t="s">
        <v>78</v>
      </c>
      <c r="D178" s="128">
        <v>1.0629999999999999</v>
      </c>
      <c r="E178" s="129">
        <v>0.13800000000000001</v>
      </c>
      <c r="F178" s="130">
        <v>8.0000000000000002E-3</v>
      </c>
      <c r="G178" s="158">
        <v>1.1100000000000001</v>
      </c>
      <c r="H178" s="191">
        <v>0</v>
      </c>
      <c r="I178" s="191">
        <v>0</v>
      </c>
      <c r="J178" s="191">
        <v>0</v>
      </c>
    </row>
    <row r="179" spans="1:10" ht="27.75" customHeight="1" x14ac:dyDescent="0.25">
      <c r="A179" s="156" t="s">
        <v>685</v>
      </c>
      <c r="B179" s="28"/>
      <c r="C179" s="163" t="s">
        <v>78</v>
      </c>
      <c r="D179" s="128">
        <v>1.0629999999999999</v>
      </c>
      <c r="E179" s="129">
        <v>0.13800000000000001</v>
      </c>
      <c r="F179" s="130">
        <v>8.0000000000000002E-3</v>
      </c>
      <c r="G179" s="158">
        <v>1.38</v>
      </c>
      <c r="H179" s="191">
        <v>0</v>
      </c>
      <c r="I179" s="191">
        <v>0</v>
      </c>
      <c r="J179" s="191">
        <v>0</v>
      </c>
    </row>
    <row r="180" spans="1:10" ht="27.75" customHeight="1" x14ac:dyDescent="0.25">
      <c r="A180" s="156" t="s">
        <v>686</v>
      </c>
      <c r="B180" s="28"/>
      <c r="C180" s="163" t="s">
        <v>78</v>
      </c>
      <c r="D180" s="128">
        <v>1.0629999999999999</v>
      </c>
      <c r="E180" s="129">
        <v>0.13800000000000001</v>
      </c>
      <c r="F180" s="130">
        <v>8.0000000000000002E-3</v>
      </c>
      <c r="G180" s="158">
        <v>1.81</v>
      </c>
      <c r="H180" s="191">
        <v>0</v>
      </c>
      <c r="I180" s="191">
        <v>0</v>
      </c>
      <c r="J180" s="191">
        <v>0</v>
      </c>
    </row>
    <row r="181" spans="1:10" ht="27.75" customHeight="1" x14ac:dyDescent="0.25">
      <c r="A181" s="156" t="s">
        <v>687</v>
      </c>
      <c r="B181" s="28"/>
      <c r="C181" s="163" t="s">
        <v>78</v>
      </c>
      <c r="D181" s="128">
        <v>1.0629999999999999</v>
      </c>
      <c r="E181" s="129">
        <v>0.13800000000000001</v>
      </c>
      <c r="F181" s="130">
        <v>8.0000000000000002E-3</v>
      </c>
      <c r="G181" s="158">
        <v>3.09</v>
      </c>
      <c r="H181" s="191">
        <v>0</v>
      </c>
      <c r="I181" s="191">
        <v>0</v>
      </c>
      <c r="J181" s="191">
        <v>0</v>
      </c>
    </row>
    <row r="182" spans="1:10" ht="27.75" customHeight="1" x14ac:dyDescent="0.25">
      <c r="A182" s="156" t="s">
        <v>688</v>
      </c>
      <c r="B182" s="28"/>
      <c r="C182" s="163" t="s">
        <v>712</v>
      </c>
      <c r="D182" s="128">
        <v>1.0629999999999999</v>
      </c>
      <c r="E182" s="129">
        <v>0.13800000000000001</v>
      </c>
      <c r="F182" s="130">
        <v>8.0000000000000002E-3</v>
      </c>
      <c r="G182" s="191">
        <v>0</v>
      </c>
      <c r="H182" s="191">
        <v>0</v>
      </c>
      <c r="I182" s="191">
        <v>0</v>
      </c>
      <c r="J182" s="191">
        <v>0</v>
      </c>
    </row>
    <row r="183" spans="1:10" ht="27.75" customHeight="1" x14ac:dyDescent="0.25">
      <c r="A183" s="156" t="s">
        <v>689</v>
      </c>
      <c r="B183" s="28"/>
      <c r="C183" s="163">
        <v>0</v>
      </c>
      <c r="D183" s="128">
        <v>0.68799999999999994</v>
      </c>
      <c r="E183" s="129">
        <v>8.5000000000000006E-2</v>
      </c>
      <c r="F183" s="130">
        <v>5.0000000000000001E-3</v>
      </c>
      <c r="G183" s="158">
        <v>1.21</v>
      </c>
      <c r="H183" s="158">
        <v>0.68</v>
      </c>
      <c r="I183" s="162">
        <v>0.68</v>
      </c>
      <c r="J183" s="44">
        <v>2.1999999999999999E-2</v>
      </c>
    </row>
    <row r="184" spans="1:10" ht="27.75" customHeight="1" x14ac:dyDescent="0.25">
      <c r="A184" s="156" t="s">
        <v>690</v>
      </c>
      <c r="B184" s="28"/>
      <c r="C184" s="163">
        <v>0</v>
      </c>
      <c r="D184" s="128">
        <v>0.68799999999999994</v>
      </c>
      <c r="E184" s="129">
        <v>8.5000000000000006E-2</v>
      </c>
      <c r="F184" s="130">
        <v>5.0000000000000001E-3</v>
      </c>
      <c r="G184" s="158">
        <v>4.93</v>
      </c>
      <c r="H184" s="158">
        <v>0.68</v>
      </c>
      <c r="I184" s="162">
        <v>0.68</v>
      </c>
      <c r="J184" s="44">
        <v>2.1999999999999999E-2</v>
      </c>
    </row>
    <row r="185" spans="1:10" ht="27.75" customHeight="1" x14ac:dyDescent="0.25">
      <c r="A185" s="156" t="s">
        <v>691</v>
      </c>
      <c r="B185" s="28"/>
      <c r="C185" s="163">
        <v>0</v>
      </c>
      <c r="D185" s="128">
        <v>0.68799999999999994</v>
      </c>
      <c r="E185" s="129">
        <v>8.5000000000000006E-2</v>
      </c>
      <c r="F185" s="130">
        <v>5.0000000000000001E-3</v>
      </c>
      <c r="G185" s="158">
        <v>7.52</v>
      </c>
      <c r="H185" s="158">
        <v>0.68</v>
      </c>
      <c r="I185" s="162">
        <v>0.68</v>
      </c>
      <c r="J185" s="44">
        <v>2.1999999999999999E-2</v>
      </c>
    </row>
    <row r="186" spans="1:10" ht="27.75" customHeight="1" x14ac:dyDescent="0.25">
      <c r="A186" s="156" t="s">
        <v>692</v>
      </c>
      <c r="B186" s="28"/>
      <c r="C186" s="163">
        <v>0</v>
      </c>
      <c r="D186" s="128">
        <v>0.68799999999999994</v>
      </c>
      <c r="E186" s="129">
        <v>8.5000000000000006E-2</v>
      </c>
      <c r="F186" s="130">
        <v>5.0000000000000001E-3</v>
      </c>
      <c r="G186" s="158">
        <v>11.4</v>
      </c>
      <c r="H186" s="158">
        <v>0.68</v>
      </c>
      <c r="I186" s="162">
        <v>0.68</v>
      </c>
      <c r="J186" s="44">
        <v>2.1999999999999999E-2</v>
      </c>
    </row>
    <row r="187" spans="1:10" ht="27.75" customHeight="1" x14ac:dyDescent="0.25">
      <c r="A187" s="156" t="s">
        <v>693</v>
      </c>
      <c r="B187" s="28"/>
      <c r="C187" s="163">
        <v>0</v>
      </c>
      <c r="D187" s="128">
        <v>0.68799999999999994</v>
      </c>
      <c r="E187" s="129">
        <v>8.5000000000000006E-2</v>
      </c>
      <c r="F187" s="130">
        <v>5.0000000000000001E-3</v>
      </c>
      <c r="G187" s="158">
        <v>21.19</v>
      </c>
      <c r="H187" s="158">
        <v>0.68</v>
      </c>
      <c r="I187" s="162">
        <v>0.68</v>
      </c>
      <c r="J187" s="44">
        <v>2.1999999999999999E-2</v>
      </c>
    </row>
    <row r="188" spans="1:10" ht="27.75" customHeight="1" x14ac:dyDescent="0.25">
      <c r="A188" s="156" t="s">
        <v>694</v>
      </c>
      <c r="B188" s="28"/>
      <c r="C188" s="163">
        <v>0</v>
      </c>
      <c r="D188" s="128">
        <v>0.66100000000000003</v>
      </c>
      <c r="E188" s="129">
        <v>7.1999999999999995E-2</v>
      </c>
      <c r="F188" s="130">
        <v>3.0000000000000001E-3</v>
      </c>
      <c r="G188" s="158">
        <v>1.37</v>
      </c>
      <c r="H188" s="158">
        <v>0.95</v>
      </c>
      <c r="I188" s="162">
        <v>0.95</v>
      </c>
      <c r="J188" s="44">
        <v>0.02</v>
      </c>
    </row>
    <row r="189" spans="1:10" ht="27.75" customHeight="1" x14ac:dyDescent="0.25">
      <c r="A189" s="156" t="s">
        <v>695</v>
      </c>
      <c r="B189" s="28"/>
      <c r="C189" s="163">
        <v>0</v>
      </c>
      <c r="D189" s="128">
        <v>0.66100000000000003</v>
      </c>
      <c r="E189" s="129">
        <v>7.1999999999999995E-2</v>
      </c>
      <c r="F189" s="130">
        <v>3.0000000000000001E-3</v>
      </c>
      <c r="G189" s="158">
        <v>6.77</v>
      </c>
      <c r="H189" s="158">
        <v>0.95</v>
      </c>
      <c r="I189" s="162">
        <v>0.95</v>
      </c>
      <c r="J189" s="44">
        <v>0.02</v>
      </c>
    </row>
    <row r="190" spans="1:10" ht="27.75" customHeight="1" x14ac:dyDescent="0.25">
      <c r="A190" s="156" t="s">
        <v>696</v>
      </c>
      <c r="B190" s="28"/>
      <c r="C190" s="163">
        <v>0</v>
      </c>
      <c r="D190" s="128">
        <v>0.66100000000000003</v>
      </c>
      <c r="E190" s="129">
        <v>7.1999999999999995E-2</v>
      </c>
      <c r="F190" s="130">
        <v>3.0000000000000001E-3</v>
      </c>
      <c r="G190" s="158">
        <v>10.54</v>
      </c>
      <c r="H190" s="158">
        <v>0.95</v>
      </c>
      <c r="I190" s="162">
        <v>0.95</v>
      </c>
      <c r="J190" s="44">
        <v>0.02</v>
      </c>
    </row>
    <row r="191" spans="1:10" ht="27.75" customHeight="1" x14ac:dyDescent="0.25">
      <c r="A191" s="156" t="s">
        <v>697</v>
      </c>
      <c r="B191" s="28"/>
      <c r="C191" s="163">
        <v>0</v>
      </c>
      <c r="D191" s="128">
        <v>0.66100000000000003</v>
      </c>
      <c r="E191" s="129">
        <v>7.1999999999999995E-2</v>
      </c>
      <c r="F191" s="130">
        <v>3.0000000000000001E-3</v>
      </c>
      <c r="G191" s="158">
        <v>16.18</v>
      </c>
      <c r="H191" s="158">
        <v>0.95</v>
      </c>
      <c r="I191" s="162">
        <v>0.95</v>
      </c>
      <c r="J191" s="44">
        <v>0.02</v>
      </c>
    </row>
    <row r="192" spans="1:10" ht="27.75" customHeight="1" x14ac:dyDescent="0.25">
      <c r="A192" s="156" t="s">
        <v>698</v>
      </c>
      <c r="B192" s="28"/>
      <c r="C192" s="163">
        <v>0</v>
      </c>
      <c r="D192" s="128">
        <v>0.66100000000000003</v>
      </c>
      <c r="E192" s="129">
        <v>7.1999999999999995E-2</v>
      </c>
      <c r="F192" s="130">
        <v>3.0000000000000001E-3</v>
      </c>
      <c r="G192" s="158">
        <v>30.4</v>
      </c>
      <c r="H192" s="158">
        <v>0.95</v>
      </c>
      <c r="I192" s="162">
        <v>0.95</v>
      </c>
      <c r="J192" s="44">
        <v>0.02</v>
      </c>
    </row>
    <row r="193" spans="1:10" ht="27.75" customHeight="1" x14ac:dyDescent="0.25">
      <c r="A193" s="156" t="s">
        <v>699</v>
      </c>
      <c r="B193" s="28"/>
      <c r="C193" s="163">
        <v>0</v>
      </c>
      <c r="D193" s="128">
        <v>0.41</v>
      </c>
      <c r="E193" s="129">
        <v>3.6999999999999998E-2</v>
      </c>
      <c r="F193" s="130">
        <v>1E-3</v>
      </c>
      <c r="G193" s="158">
        <v>14.2</v>
      </c>
      <c r="H193" s="158">
        <v>1.24</v>
      </c>
      <c r="I193" s="162">
        <v>1.24</v>
      </c>
      <c r="J193" s="44">
        <v>1.0999999999999999E-2</v>
      </c>
    </row>
    <row r="194" spans="1:10" ht="27.75" customHeight="1" x14ac:dyDescent="0.25">
      <c r="A194" s="156" t="s">
        <v>700</v>
      </c>
      <c r="B194" s="28"/>
      <c r="C194" s="163">
        <v>0</v>
      </c>
      <c r="D194" s="128">
        <v>0.41</v>
      </c>
      <c r="E194" s="129">
        <v>3.6999999999999998E-2</v>
      </c>
      <c r="F194" s="130">
        <v>1E-3</v>
      </c>
      <c r="G194" s="158">
        <v>52.11</v>
      </c>
      <c r="H194" s="158">
        <v>1.24</v>
      </c>
      <c r="I194" s="162">
        <v>1.24</v>
      </c>
      <c r="J194" s="44">
        <v>1.0999999999999999E-2</v>
      </c>
    </row>
    <row r="195" spans="1:10" ht="27.75" customHeight="1" x14ac:dyDescent="0.25">
      <c r="A195" s="156" t="s">
        <v>701</v>
      </c>
      <c r="B195" s="28"/>
      <c r="C195" s="163">
        <v>0</v>
      </c>
      <c r="D195" s="128">
        <v>0.41</v>
      </c>
      <c r="E195" s="129">
        <v>3.6999999999999998E-2</v>
      </c>
      <c r="F195" s="130">
        <v>1E-3</v>
      </c>
      <c r="G195" s="158">
        <v>125.17</v>
      </c>
      <c r="H195" s="158">
        <v>1.24</v>
      </c>
      <c r="I195" s="162">
        <v>1.24</v>
      </c>
      <c r="J195" s="44">
        <v>1.0999999999999999E-2</v>
      </c>
    </row>
    <row r="196" spans="1:10" ht="27.75" customHeight="1" x14ac:dyDescent="0.25">
      <c r="A196" s="156" t="s">
        <v>702</v>
      </c>
      <c r="B196" s="28"/>
      <c r="C196" s="163">
        <v>0</v>
      </c>
      <c r="D196" s="128">
        <v>0.41</v>
      </c>
      <c r="E196" s="129">
        <v>3.6999999999999998E-2</v>
      </c>
      <c r="F196" s="130">
        <v>1E-3</v>
      </c>
      <c r="G196" s="158">
        <v>222.93</v>
      </c>
      <c r="H196" s="158">
        <v>1.24</v>
      </c>
      <c r="I196" s="162">
        <v>1.24</v>
      </c>
      <c r="J196" s="44">
        <v>1.0999999999999999E-2</v>
      </c>
    </row>
    <row r="197" spans="1:10" ht="27.75" customHeight="1" x14ac:dyDescent="0.25">
      <c r="A197" s="156" t="s">
        <v>703</v>
      </c>
      <c r="B197" s="28"/>
      <c r="C197" s="163">
        <v>0</v>
      </c>
      <c r="D197" s="128">
        <v>0.41</v>
      </c>
      <c r="E197" s="129">
        <v>3.6999999999999998E-2</v>
      </c>
      <c r="F197" s="130">
        <v>1E-3</v>
      </c>
      <c r="G197" s="158">
        <v>539.79</v>
      </c>
      <c r="H197" s="158">
        <v>1.24</v>
      </c>
      <c r="I197" s="162">
        <v>1.24</v>
      </c>
      <c r="J197" s="44">
        <v>1.0999999999999999E-2</v>
      </c>
    </row>
    <row r="198" spans="1:10" ht="27.75" customHeight="1" x14ac:dyDescent="0.25">
      <c r="A198" s="156" t="s">
        <v>704</v>
      </c>
      <c r="B198" s="28"/>
      <c r="C198" s="163" t="s">
        <v>120</v>
      </c>
      <c r="D198" s="131">
        <v>2.9060000000000001</v>
      </c>
      <c r="E198" s="132">
        <v>0.26700000000000002</v>
      </c>
      <c r="F198" s="130">
        <v>0.109</v>
      </c>
      <c r="G198" s="191">
        <v>0</v>
      </c>
      <c r="H198" s="191">
        <v>0</v>
      </c>
      <c r="I198" s="191">
        <v>0</v>
      </c>
      <c r="J198" s="191">
        <v>0</v>
      </c>
    </row>
    <row r="199" spans="1:10" ht="27.75" customHeight="1" x14ac:dyDescent="0.25">
      <c r="A199" s="156" t="s">
        <v>705</v>
      </c>
      <c r="B199" s="28"/>
      <c r="C199" s="163">
        <v>0</v>
      </c>
      <c r="D199" s="128">
        <v>-0.99</v>
      </c>
      <c r="E199" s="129">
        <v>-0.128</v>
      </c>
      <c r="F199" s="130">
        <v>-8.0000000000000002E-3</v>
      </c>
      <c r="G199" s="158">
        <v>0</v>
      </c>
      <c r="H199" s="191">
        <v>0</v>
      </c>
      <c r="I199" s="191">
        <v>0</v>
      </c>
      <c r="J199" s="191">
        <v>0</v>
      </c>
    </row>
    <row r="200" spans="1:10" ht="27.75" customHeight="1" x14ac:dyDescent="0.25">
      <c r="A200" s="156" t="s">
        <v>706</v>
      </c>
      <c r="B200" s="28"/>
      <c r="C200" s="163">
        <v>0</v>
      </c>
      <c r="D200" s="128">
        <v>-0.92800000000000005</v>
      </c>
      <c r="E200" s="129">
        <v>-0.11600000000000001</v>
      </c>
      <c r="F200" s="130">
        <v>-7.0000000000000001E-3</v>
      </c>
      <c r="G200" s="158">
        <v>0</v>
      </c>
      <c r="H200" s="191">
        <v>0</v>
      </c>
      <c r="I200" s="191">
        <v>0</v>
      </c>
      <c r="J200" s="191">
        <v>0</v>
      </c>
    </row>
    <row r="201" spans="1:10" ht="27.75" customHeight="1" x14ac:dyDescent="0.25">
      <c r="A201" s="156" t="s">
        <v>707</v>
      </c>
      <c r="B201" s="28"/>
      <c r="C201" s="163">
        <v>0</v>
      </c>
      <c r="D201" s="128">
        <v>-0.99</v>
      </c>
      <c r="E201" s="129">
        <v>-0.128</v>
      </c>
      <c r="F201" s="130">
        <v>-8.0000000000000002E-3</v>
      </c>
      <c r="G201" s="158">
        <v>0</v>
      </c>
      <c r="H201" s="191">
        <v>0</v>
      </c>
      <c r="I201" s="191">
        <v>0</v>
      </c>
      <c r="J201" s="44">
        <v>3.5999999999999997E-2</v>
      </c>
    </row>
    <row r="202" spans="1:10" ht="27.75" customHeight="1" x14ac:dyDescent="0.25">
      <c r="A202" s="156" t="s">
        <v>708</v>
      </c>
      <c r="B202" s="28"/>
      <c r="C202" s="163">
        <v>0</v>
      </c>
      <c r="D202" s="128">
        <v>-0.92800000000000005</v>
      </c>
      <c r="E202" s="129">
        <v>-0.11600000000000001</v>
      </c>
      <c r="F202" s="130">
        <v>-7.0000000000000001E-3</v>
      </c>
      <c r="G202" s="158">
        <v>0</v>
      </c>
      <c r="H202" s="191">
        <v>0</v>
      </c>
      <c r="I202" s="191">
        <v>0</v>
      </c>
      <c r="J202" s="44">
        <v>0.03</v>
      </c>
    </row>
    <row r="203" spans="1:10" ht="27.75" customHeight="1" x14ac:dyDescent="0.25">
      <c r="A203" s="156" t="s">
        <v>709</v>
      </c>
      <c r="B203" s="28"/>
      <c r="C203" s="163">
        <v>0</v>
      </c>
      <c r="D203" s="128">
        <v>-0.82799999999999996</v>
      </c>
      <c r="E203" s="129">
        <v>-0.09</v>
      </c>
      <c r="F203" s="130">
        <v>-4.0000000000000001E-3</v>
      </c>
      <c r="G203" s="158">
        <v>12.87</v>
      </c>
      <c r="H203" s="191">
        <v>0</v>
      </c>
      <c r="I203" s="191">
        <v>0</v>
      </c>
      <c r="J203" s="44">
        <v>3.5999999999999997E-2</v>
      </c>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9118ED31-1A63-47D6-B4A8-C447205D7F28}"/>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B80BB-197B-4D7C-AC0B-5D97F3D03249}">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UKPN LPN Area (GSP Group _C)"</f>
        <v>Southern Electric Power Distribution plc - Effective from 1 April 2026 - Final LDNO tariffs in UKPN LPN Area (GSP Group _C)</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184" t="s">
        <v>50</v>
      </c>
      <c r="B6" s="24" t="s">
        <v>174</v>
      </c>
      <c r="C6" s="181" t="s">
        <v>175</v>
      </c>
      <c r="D6" s="183" t="s">
        <v>53</v>
      </c>
      <c r="E6" s="87"/>
      <c r="F6" s="357" t="s">
        <v>176</v>
      </c>
      <c r="G6" s="357"/>
      <c r="H6" s="24" t="s">
        <v>177</v>
      </c>
      <c r="I6" s="86" t="s">
        <v>178</v>
      </c>
      <c r="J6" s="183" t="s">
        <v>53</v>
      </c>
      <c r="K6" s="87"/>
      <c r="L6" s="4"/>
      <c r="M6" s="4"/>
    </row>
    <row r="7" spans="1:13" ht="56.25" customHeight="1" x14ac:dyDescent="0.25">
      <c r="A7" s="184" t="s">
        <v>55</v>
      </c>
      <c r="B7" s="22"/>
      <c r="C7" s="185"/>
      <c r="D7" s="86" t="s">
        <v>56</v>
      </c>
      <c r="E7" s="87"/>
      <c r="F7" s="357" t="s">
        <v>54</v>
      </c>
      <c r="G7" s="357"/>
      <c r="H7" s="86" t="s">
        <v>51</v>
      </c>
      <c r="I7" s="86" t="s">
        <v>52</v>
      </c>
      <c r="J7" s="183" t="s">
        <v>53</v>
      </c>
      <c r="K7" s="87"/>
      <c r="L7" s="4"/>
      <c r="M7" s="4"/>
    </row>
    <row r="8" spans="1:13" ht="55.5" customHeight="1" x14ac:dyDescent="0.25">
      <c r="A8" s="180" t="s">
        <v>59</v>
      </c>
      <c r="B8" s="366" t="s">
        <v>60</v>
      </c>
      <c r="C8" s="367"/>
      <c r="D8" s="368"/>
      <c r="E8" s="87"/>
      <c r="F8" s="357" t="s">
        <v>179</v>
      </c>
      <c r="G8" s="357"/>
      <c r="H8" s="22"/>
      <c r="I8" s="86" t="s">
        <v>58</v>
      </c>
      <c r="J8" s="183" t="s">
        <v>53</v>
      </c>
      <c r="K8" s="87"/>
      <c r="L8" s="4"/>
      <c r="M8" s="4"/>
    </row>
    <row r="9" spans="1:13" s="79" customFormat="1" ht="55.5" customHeight="1" x14ac:dyDescent="0.25">
      <c r="E9" s="91"/>
      <c r="F9" s="357" t="s">
        <v>144</v>
      </c>
      <c r="G9" s="357"/>
      <c r="H9" s="22"/>
      <c r="I9" s="22"/>
      <c r="J9" s="86" t="s">
        <v>56</v>
      </c>
      <c r="K9" s="87"/>
      <c r="L9" s="53"/>
      <c r="M9" s="53"/>
    </row>
    <row r="10" spans="1:13" ht="27.75" customHeight="1" x14ac:dyDescent="0.25">
      <c r="F10" s="357" t="s">
        <v>59</v>
      </c>
      <c r="G10" s="357"/>
      <c r="H10" s="348" t="s">
        <v>60</v>
      </c>
      <c r="I10" s="349"/>
      <c r="J10" s="350"/>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74</v>
      </c>
      <c r="D14" s="128">
        <v>7.798</v>
      </c>
      <c r="E14" s="129">
        <v>0.35</v>
      </c>
      <c r="F14" s="130">
        <v>0</v>
      </c>
      <c r="G14" s="158">
        <v>0</v>
      </c>
      <c r="H14" s="159"/>
      <c r="I14" s="161"/>
      <c r="J14" s="45"/>
    </row>
    <row r="15" spans="1:13" ht="27.75" customHeight="1" x14ac:dyDescent="0.25">
      <c r="A15" s="156" t="s">
        <v>520</v>
      </c>
      <c r="B15" s="28"/>
      <c r="C15" s="157">
        <v>2</v>
      </c>
      <c r="D15" s="128">
        <v>7.992</v>
      </c>
      <c r="E15" s="129">
        <v>0.54500000000000004</v>
      </c>
      <c r="F15" s="130">
        <v>4.5999999999999999E-2</v>
      </c>
      <c r="G15" s="159"/>
      <c r="H15" s="159"/>
      <c r="I15" s="161"/>
      <c r="J15" s="45"/>
    </row>
    <row r="16" spans="1:13" ht="27.75" customHeight="1" x14ac:dyDescent="0.25">
      <c r="A16" s="156" t="s">
        <v>521</v>
      </c>
      <c r="B16" s="28"/>
      <c r="C16" s="157" t="s">
        <v>78</v>
      </c>
      <c r="D16" s="128">
        <v>7.0739999999999998</v>
      </c>
      <c r="E16" s="129">
        <v>0.48199999999999998</v>
      </c>
      <c r="F16" s="130">
        <v>0.04</v>
      </c>
      <c r="G16" s="158">
        <v>4.2</v>
      </c>
      <c r="H16" s="159"/>
      <c r="I16" s="161"/>
      <c r="J16" s="45"/>
    </row>
    <row r="17" spans="1:10" ht="27.75" customHeight="1" x14ac:dyDescent="0.25">
      <c r="A17" s="156" t="s">
        <v>522</v>
      </c>
      <c r="B17" s="28"/>
      <c r="C17" s="157" t="s">
        <v>78</v>
      </c>
      <c r="D17" s="128">
        <v>6.9740000000000002</v>
      </c>
      <c r="E17" s="129">
        <v>0.38300000000000001</v>
      </c>
      <c r="F17" s="130">
        <v>0</v>
      </c>
      <c r="G17" s="158">
        <v>0</v>
      </c>
      <c r="H17" s="159"/>
      <c r="I17" s="161"/>
      <c r="J17" s="45"/>
    </row>
    <row r="18" spans="1:10" ht="27.75" customHeight="1" x14ac:dyDescent="0.25">
      <c r="A18" s="156" t="s">
        <v>523</v>
      </c>
      <c r="B18" s="28"/>
      <c r="C18" s="157" t="s">
        <v>78</v>
      </c>
      <c r="D18" s="128">
        <v>6.0970000000000004</v>
      </c>
      <c r="E18" s="129">
        <v>0</v>
      </c>
      <c r="F18" s="130">
        <v>0</v>
      </c>
      <c r="G18" s="158">
        <v>0</v>
      </c>
      <c r="H18" s="159"/>
      <c r="I18" s="161"/>
      <c r="J18" s="45"/>
    </row>
    <row r="19" spans="1:10" ht="27.75" customHeight="1" x14ac:dyDescent="0.25">
      <c r="A19" s="156" t="s">
        <v>524</v>
      </c>
      <c r="B19" s="28"/>
      <c r="C19" s="157" t="s">
        <v>78</v>
      </c>
      <c r="D19" s="128">
        <v>5.7210000000000001</v>
      </c>
      <c r="E19" s="129">
        <v>0</v>
      </c>
      <c r="F19" s="130">
        <v>0</v>
      </c>
      <c r="G19" s="158">
        <v>0</v>
      </c>
      <c r="H19" s="159"/>
      <c r="I19" s="161"/>
      <c r="J19" s="45"/>
    </row>
    <row r="20" spans="1:10" ht="27.75" customHeight="1" x14ac:dyDescent="0.25">
      <c r="A20" s="156" t="s">
        <v>525</v>
      </c>
      <c r="B20" s="28"/>
      <c r="C20" s="157" t="s">
        <v>78</v>
      </c>
      <c r="D20" s="128">
        <v>5.4660000000000002</v>
      </c>
      <c r="E20" s="129">
        <v>0</v>
      </c>
      <c r="F20" s="130">
        <v>0</v>
      </c>
      <c r="G20" s="158">
        <v>0</v>
      </c>
      <c r="H20" s="159"/>
      <c r="I20" s="161"/>
      <c r="J20" s="45"/>
    </row>
    <row r="21" spans="1:10" ht="27.75" customHeight="1" x14ac:dyDescent="0.25">
      <c r="A21" s="156" t="s">
        <v>526</v>
      </c>
      <c r="B21" s="28"/>
      <c r="C21" s="157">
        <v>4</v>
      </c>
      <c r="D21" s="128">
        <v>7.0739999999999998</v>
      </c>
      <c r="E21" s="129">
        <v>0.48199999999999998</v>
      </c>
      <c r="F21" s="130">
        <v>0.04</v>
      </c>
      <c r="G21" s="159"/>
      <c r="H21" s="159"/>
      <c r="I21" s="161"/>
      <c r="J21" s="45"/>
    </row>
    <row r="22" spans="1:10" ht="27.75" customHeight="1" x14ac:dyDescent="0.25">
      <c r="A22" s="156" t="s">
        <v>527</v>
      </c>
      <c r="B22" s="28"/>
      <c r="C22" s="157">
        <v>0</v>
      </c>
      <c r="D22" s="128">
        <v>5.3070000000000004</v>
      </c>
      <c r="E22" s="129">
        <v>0.375</v>
      </c>
      <c r="F22" s="130">
        <v>2.5000000000000001E-2</v>
      </c>
      <c r="G22" s="158">
        <v>10.210000000000001</v>
      </c>
      <c r="H22" s="158">
        <v>5.18</v>
      </c>
      <c r="I22" s="162">
        <v>5.18</v>
      </c>
      <c r="J22" s="44">
        <v>0.373</v>
      </c>
    </row>
    <row r="23" spans="1:10" ht="27.75" customHeight="1" x14ac:dyDescent="0.25">
      <c r="A23" s="156" t="s">
        <v>528</v>
      </c>
      <c r="B23" s="28"/>
      <c r="C23" s="157">
        <v>0</v>
      </c>
      <c r="D23" s="128">
        <v>3.1819999999999999</v>
      </c>
      <c r="E23" s="129">
        <v>0.11600000000000001</v>
      </c>
      <c r="F23" s="130">
        <v>1.7000000000000001E-2</v>
      </c>
      <c r="G23" s="158">
        <v>1.68</v>
      </c>
      <c r="H23" s="158">
        <v>5.18</v>
      </c>
      <c r="I23" s="162">
        <v>5.18</v>
      </c>
      <c r="J23" s="44">
        <v>0.373</v>
      </c>
    </row>
    <row r="24" spans="1:10" ht="27.75" customHeight="1" x14ac:dyDescent="0.25">
      <c r="A24" s="156" t="s">
        <v>529</v>
      </c>
      <c r="B24" s="28"/>
      <c r="C24" s="157">
        <v>0</v>
      </c>
      <c r="D24" s="128">
        <v>3.1419999999999999</v>
      </c>
      <c r="E24" s="129">
        <v>0.11600000000000001</v>
      </c>
      <c r="F24" s="130">
        <v>1.7000000000000001E-2</v>
      </c>
      <c r="G24" s="158">
        <v>1.68</v>
      </c>
      <c r="H24" s="158">
        <v>5.18</v>
      </c>
      <c r="I24" s="162">
        <v>5.18</v>
      </c>
      <c r="J24" s="44">
        <v>0.373</v>
      </c>
    </row>
    <row r="25" spans="1:10" ht="27.75" customHeight="1" x14ac:dyDescent="0.25">
      <c r="A25" s="156" t="s">
        <v>530</v>
      </c>
      <c r="B25" s="28"/>
      <c r="C25" s="157">
        <v>0</v>
      </c>
      <c r="D25" s="128">
        <v>3.097</v>
      </c>
      <c r="E25" s="129">
        <v>0.11600000000000001</v>
      </c>
      <c r="F25" s="130">
        <v>1.7000000000000001E-2</v>
      </c>
      <c r="G25" s="158">
        <v>1.68</v>
      </c>
      <c r="H25" s="158">
        <v>5.18</v>
      </c>
      <c r="I25" s="162">
        <v>5.18</v>
      </c>
      <c r="J25" s="44">
        <v>0.373</v>
      </c>
    </row>
    <row r="26" spans="1:10" ht="27.75" customHeight="1" x14ac:dyDescent="0.25">
      <c r="A26" s="156" t="s">
        <v>531</v>
      </c>
      <c r="B26" s="28"/>
      <c r="C26" s="157">
        <v>0</v>
      </c>
      <c r="D26" s="128">
        <v>3.048</v>
      </c>
      <c r="E26" s="129">
        <v>0.11600000000000001</v>
      </c>
      <c r="F26" s="130">
        <v>1.7000000000000001E-2</v>
      </c>
      <c r="G26" s="158">
        <v>1.68</v>
      </c>
      <c r="H26" s="158">
        <v>5.18</v>
      </c>
      <c r="I26" s="162">
        <v>5.18</v>
      </c>
      <c r="J26" s="44">
        <v>0.373</v>
      </c>
    </row>
    <row r="27" spans="1:10" ht="27.75" customHeight="1" x14ac:dyDescent="0.25">
      <c r="A27" s="156" t="s">
        <v>532</v>
      </c>
      <c r="B27" s="28"/>
      <c r="C27" s="163" t="s">
        <v>120</v>
      </c>
      <c r="D27" s="131">
        <v>30.006</v>
      </c>
      <c r="E27" s="132">
        <v>1.9159999999999999</v>
      </c>
      <c r="F27" s="130">
        <v>0.318</v>
      </c>
      <c r="G27" s="159"/>
      <c r="H27" s="159"/>
      <c r="I27" s="161"/>
      <c r="J27" s="45"/>
    </row>
    <row r="28" spans="1:10" ht="27.75" customHeight="1" x14ac:dyDescent="0.25">
      <c r="A28" s="156" t="s">
        <v>533</v>
      </c>
      <c r="B28" s="28"/>
      <c r="C28" s="163" t="s">
        <v>534</v>
      </c>
      <c r="D28" s="128">
        <v>-7.5780000000000003</v>
      </c>
      <c r="E28" s="129">
        <v>-0.51600000000000001</v>
      </c>
      <c r="F28" s="130">
        <v>-4.2999999999999997E-2</v>
      </c>
      <c r="G28" s="158">
        <v>0</v>
      </c>
      <c r="H28" s="159"/>
      <c r="I28" s="161"/>
      <c r="J28" s="45"/>
    </row>
    <row r="29" spans="1:10" ht="27.75" customHeight="1" x14ac:dyDescent="0.25">
      <c r="A29" s="156" t="s">
        <v>535</v>
      </c>
      <c r="B29" s="28"/>
      <c r="C29" s="163">
        <v>0</v>
      </c>
      <c r="D29" s="128">
        <v>-7.5780000000000003</v>
      </c>
      <c r="E29" s="129">
        <v>-0.51600000000000001</v>
      </c>
      <c r="F29" s="130">
        <v>-4.2999999999999997E-2</v>
      </c>
      <c r="G29" s="158">
        <v>0</v>
      </c>
      <c r="H29" s="159"/>
      <c r="I29" s="161"/>
      <c r="J29" s="44">
        <v>0.48</v>
      </c>
    </row>
    <row r="30" spans="1:10" ht="27.75" customHeight="1" x14ac:dyDescent="0.25">
      <c r="A30" s="160" t="s">
        <v>536</v>
      </c>
      <c r="B30" s="28"/>
      <c r="C30" s="163" t="s">
        <v>74</v>
      </c>
      <c r="D30" s="128">
        <v>5.9589999999999996</v>
      </c>
      <c r="E30" s="129">
        <v>0.26800000000000002</v>
      </c>
      <c r="F30" s="130">
        <v>0</v>
      </c>
      <c r="G30" s="158">
        <v>0</v>
      </c>
      <c r="H30" s="159"/>
      <c r="I30" s="161"/>
      <c r="J30" s="45"/>
    </row>
    <row r="31" spans="1:10" ht="27.75" customHeight="1" x14ac:dyDescent="0.25">
      <c r="A31" s="160" t="s">
        <v>537</v>
      </c>
      <c r="B31" s="28"/>
      <c r="C31" s="163">
        <v>2</v>
      </c>
      <c r="D31" s="128">
        <v>6.1070000000000002</v>
      </c>
      <c r="E31" s="129">
        <v>0.41599999999999998</v>
      </c>
      <c r="F31" s="130">
        <v>3.5000000000000003E-2</v>
      </c>
      <c r="G31" s="159"/>
      <c r="H31" s="159"/>
      <c r="I31" s="161"/>
      <c r="J31" s="45"/>
    </row>
    <row r="32" spans="1:10" ht="27.75" customHeight="1" x14ac:dyDescent="0.25">
      <c r="A32" s="160" t="s">
        <v>538</v>
      </c>
      <c r="B32" s="28"/>
      <c r="C32" s="163" t="s">
        <v>78</v>
      </c>
      <c r="D32" s="128">
        <v>5.4059999999999997</v>
      </c>
      <c r="E32" s="129">
        <v>0.36799999999999999</v>
      </c>
      <c r="F32" s="130">
        <v>3.1E-2</v>
      </c>
      <c r="G32" s="158">
        <v>3.21</v>
      </c>
      <c r="H32" s="159"/>
      <c r="I32" s="161"/>
      <c r="J32" s="45"/>
    </row>
    <row r="33" spans="1:10" ht="27.75" customHeight="1" x14ac:dyDescent="0.25">
      <c r="A33" s="160" t="s">
        <v>539</v>
      </c>
      <c r="B33" s="28"/>
      <c r="C33" s="163" t="s">
        <v>78</v>
      </c>
      <c r="D33" s="128">
        <v>5.33</v>
      </c>
      <c r="E33" s="129">
        <v>0.29199999999999998</v>
      </c>
      <c r="F33" s="130">
        <v>0</v>
      </c>
      <c r="G33" s="158">
        <v>0</v>
      </c>
      <c r="H33" s="159"/>
      <c r="I33" s="161"/>
      <c r="J33" s="45"/>
    </row>
    <row r="34" spans="1:10" ht="27.75" customHeight="1" x14ac:dyDescent="0.25">
      <c r="A34" s="160" t="s">
        <v>540</v>
      </c>
      <c r="B34" s="28"/>
      <c r="C34" s="163" t="s">
        <v>78</v>
      </c>
      <c r="D34" s="128">
        <v>4.6589999999999998</v>
      </c>
      <c r="E34" s="129">
        <v>0</v>
      </c>
      <c r="F34" s="130">
        <v>0</v>
      </c>
      <c r="G34" s="158">
        <v>0</v>
      </c>
      <c r="H34" s="159"/>
      <c r="I34" s="161"/>
      <c r="J34" s="45"/>
    </row>
    <row r="35" spans="1:10" ht="27.75" customHeight="1" x14ac:dyDescent="0.25">
      <c r="A35" s="160" t="s">
        <v>541</v>
      </c>
      <c r="B35" s="28"/>
      <c r="C35" s="163" t="s">
        <v>78</v>
      </c>
      <c r="D35" s="128">
        <v>4.3719999999999999</v>
      </c>
      <c r="E35" s="129">
        <v>0</v>
      </c>
      <c r="F35" s="130">
        <v>0</v>
      </c>
      <c r="G35" s="158">
        <v>0</v>
      </c>
      <c r="H35" s="159"/>
      <c r="I35" s="161"/>
      <c r="J35" s="45"/>
    </row>
    <row r="36" spans="1:10" ht="27.75" customHeight="1" x14ac:dyDescent="0.25">
      <c r="A36" s="160" t="s">
        <v>542</v>
      </c>
      <c r="B36" s="28"/>
      <c r="C36" s="163" t="s">
        <v>78</v>
      </c>
      <c r="D36" s="128">
        <v>4.1769999999999996</v>
      </c>
      <c r="E36" s="129">
        <v>0</v>
      </c>
      <c r="F36" s="130">
        <v>0</v>
      </c>
      <c r="G36" s="158">
        <v>0</v>
      </c>
      <c r="H36" s="159"/>
      <c r="I36" s="161"/>
      <c r="J36" s="45"/>
    </row>
    <row r="37" spans="1:10" ht="27.75" customHeight="1" x14ac:dyDescent="0.25">
      <c r="A37" s="160" t="s">
        <v>543</v>
      </c>
      <c r="B37" s="28"/>
      <c r="C37" s="163">
        <v>4</v>
      </c>
      <c r="D37" s="128">
        <v>5.4059999999999997</v>
      </c>
      <c r="E37" s="129">
        <v>0.36799999999999999</v>
      </c>
      <c r="F37" s="130">
        <v>3.1E-2</v>
      </c>
      <c r="G37" s="159"/>
      <c r="H37" s="159"/>
      <c r="I37" s="161"/>
      <c r="J37" s="45"/>
    </row>
    <row r="38" spans="1:10" ht="27.75" customHeight="1" x14ac:dyDescent="0.25">
      <c r="A38" s="160" t="s">
        <v>544</v>
      </c>
      <c r="B38" s="28"/>
      <c r="C38" s="163">
        <v>0</v>
      </c>
      <c r="D38" s="128">
        <v>4.056</v>
      </c>
      <c r="E38" s="129">
        <v>0.28599999999999998</v>
      </c>
      <c r="F38" s="130">
        <v>1.9E-2</v>
      </c>
      <c r="G38" s="158">
        <v>7.8</v>
      </c>
      <c r="H38" s="158">
        <v>3.96</v>
      </c>
      <c r="I38" s="162">
        <v>3.96</v>
      </c>
      <c r="J38" s="44">
        <v>0.28499999999999998</v>
      </c>
    </row>
    <row r="39" spans="1:10" ht="27.75" customHeight="1" x14ac:dyDescent="0.25">
      <c r="A39" s="160" t="s">
        <v>545</v>
      </c>
      <c r="B39" s="28"/>
      <c r="C39" s="163">
        <v>0</v>
      </c>
      <c r="D39" s="128">
        <v>2.431</v>
      </c>
      <c r="E39" s="129">
        <v>8.8999999999999996E-2</v>
      </c>
      <c r="F39" s="130">
        <v>1.2999999999999999E-2</v>
      </c>
      <c r="G39" s="158">
        <v>1.29</v>
      </c>
      <c r="H39" s="158">
        <v>3.96</v>
      </c>
      <c r="I39" s="162">
        <v>3.96</v>
      </c>
      <c r="J39" s="44">
        <v>0.28499999999999998</v>
      </c>
    </row>
    <row r="40" spans="1:10" ht="27.75" customHeight="1" x14ac:dyDescent="0.25">
      <c r="A40" s="160" t="s">
        <v>546</v>
      </c>
      <c r="B40" s="28"/>
      <c r="C40" s="163">
        <v>0</v>
      </c>
      <c r="D40" s="128">
        <v>2.4009999999999998</v>
      </c>
      <c r="E40" s="129">
        <v>8.8999999999999996E-2</v>
      </c>
      <c r="F40" s="130">
        <v>1.2999999999999999E-2</v>
      </c>
      <c r="G40" s="158">
        <v>1.29</v>
      </c>
      <c r="H40" s="158">
        <v>3.96</v>
      </c>
      <c r="I40" s="162">
        <v>3.96</v>
      </c>
      <c r="J40" s="44">
        <v>0.28499999999999998</v>
      </c>
    </row>
    <row r="41" spans="1:10" ht="27.75" customHeight="1" x14ac:dyDescent="0.25">
      <c r="A41" s="160" t="s">
        <v>547</v>
      </c>
      <c r="B41" s="28"/>
      <c r="C41" s="163">
        <v>0</v>
      </c>
      <c r="D41" s="128">
        <v>2.367</v>
      </c>
      <c r="E41" s="129">
        <v>8.8999999999999996E-2</v>
      </c>
      <c r="F41" s="130">
        <v>1.2999999999999999E-2</v>
      </c>
      <c r="G41" s="158">
        <v>1.29</v>
      </c>
      <c r="H41" s="158">
        <v>3.96</v>
      </c>
      <c r="I41" s="162">
        <v>3.96</v>
      </c>
      <c r="J41" s="44">
        <v>0.28499999999999998</v>
      </c>
    </row>
    <row r="42" spans="1:10" ht="27.75" customHeight="1" x14ac:dyDescent="0.25">
      <c r="A42" s="160" t="s">
        <v>548</v>
      </c>
      <c r="B42" s="28"/>
      <c r="C42" s="163">
        <v>0</v>
      </c>
      <c r="D42" s="128">
        <v>2.3290000000000002</v>
      </c>
      <c r="E42" s="129">
        <v>8.8999999999999996E-2</v>
      </c>
      <c r="F42" s="130">
        <v>1.2999999999999999E-2</v>
      </c>
      <c r="G42" s="158">
        <v>1.29</v>
      </c>
      <c r="H42" s="158">
        <v>3.96</v>
      </c>
      <c r="I42" s="162">
        <v>3.96</v>
      </c>
      <c r="J42" s="44">
        <v>0.28499999999999998</v>
      </c>
    </row>
    <row r="43" spans="1:10" ht="27.75" customHeight="1" x14ac:dyDescent="0.25">
      <c r="A43" s="160" t="s">
        <v>549</v>
      </c>
      <c r="B43" s="28"/>
      <c r="C43" s="163">
        <v>0</v>
      </c>
      <c r="D43" s="128">
        <v>3.673</v>
      </c>
      <c r="E43" s="129">
        <v>0.28100000000000003</v>
      </c>
      <c r="F43" s="130">
        <v>8.9999999999999993E-3</v>
      </c>
      <c r="G43" s="158">
        <v>9.24</v>
      </c>
      <c r="H43" s="158">
        <v>6.94</v>
      </c>
      <c r="I43" s="162">
        <v>6.94</v>
      </c>
      <c r="J43" s="44">
        <v>0.251</v>
      </c>
    </row>
    <row r="44" spans="1:10" ht="27.75" customHeight="1" x14ac:dyDescent="0.25">
      <c r="A44" s="160" t="s">
        <v>550</v>
      </c>
      <c r="B44" s="28"/>
      <c r="C44" s="163">
        <v>0</v>
      </c>
      <c r="D44" s="128">
        <v>1.37</v>
      </c>
      <c r="E44" s="129">
        <v>0</v>
      </c>
      <c r="F44" s="130">
        <v>0</v>
      </c>
      <c r="G44" s="158">
        <v>0</v>
      </c>
      <c r="H44" s="158">
        <v>6.94</v>
      </c>
      <c r="I44" s="162">
        <v>6.94</v>
      </c>
      <c r="J44" s="44">
        <v>0.251</v>
      </c>
    </row>
    <row r="45" spans="1:10" ht="27.75" customHeight="1" x14ac:dyDescent="0.25">
      <c r="A45" s="160" t="s">
        <v>551</v>
      </c>
      <c r="B45" s="28"/>
      <c r="C45" s="163">
        <v>0</v>
      </c>
      <c r="D45" s="128">
        <v>1.327</v>
      </c>
      <c r="E45" s="129">
        <v>0</v>
      </c>
      <c r="F45" s="130">
        <v>0</v>
      </c>
      <c r="G45" s="158">
        <v>0</v>
      </c>
      <c r="H45" s="158">
        <v>6.94</v>
      </c>
      <c r="I45" s="162">
        <v>6.94</v>
      </c>
      <c r="J45" s="44">
        <v>0.251</v>
      </c>
    </row>
    <row r="46" spans="1:10" ht="27.75" customHeight="1" x14ac:dyDescent="0.25">
      <c r="A46" s="160" t="s">
        <v>552</v>
      </c>
      <c r="B46" s="28"/>
      <c r="C46" s="163">
        <v>0</v>
      </c>
      <c r="D46" s="128">
        <v>1.2789999999999999</v>
      </c>
      <c r="E46" s="129">
        <v>0</v>
      </c>
      <c r="F46" s="130">
        <v>0</v>
      </c>
      <c r="G46" s="158">
        <v>0</v>
      </c>
      <c r="H46" s="158">
        <v>6.94</v>
      </c>
      <c r="I46" s="162">
        <v>6.94</v>
      </c>
      <c r="J46" s="44">
        <v>0.251</v>
      </c>
    </row>
    <row r="47" spans="1:10" ht="27.75" customHeight="1" x14ac:dyDescent="0.25">
      <c r="A47" s="160" t="s">
        <v>553</v>
      </c>
      <c r="B47" s="28"/>
      <c r="C47" s="163">
        <v>0</v>
      </c>
      <c r="D47" s="128">
        <v>1.2250000000000001</v>
      </c>
      <c r="E47" s="129">
        <v>0</v>
      </c>
      <c r="F47" s="130">
        <v>0</v>
      </c>
      <c r="G47" s="158">
        <v>0</v>
      </c>
      <c r="H47" s="158">
        <v>6.94</v>
      </c>
      <c r="I47" s="162">
        <v>6.94</v>
      </c>
      <c r="J47" s="44">
        <v>0.251</v>
      </c>
    </row>
    <row r="48" spans="1:10" ht="27.75" customHeight="1" x14ac:dyDescent="0.25">
      <c r="A48" s="160" t="s">
        <v>554</v>
      </c>
      <c r="B48" s="28"/>
      <c r="C48" s="163">
        <v>0</v>
      </c>
      <c r="D48" s="128">
        <v>2.9769999999999999</v>
      </c>
      <c r="E48" s="129">
        <v>0.22700000000000001</v>
      </c>
      <c r="F48" s="130">
        <v>7.0000000000000001E-3</v>
      </c>
      <c r="G48" s="158">
        <v>104.34</v>
      </c>
      <c r="H48" s="158">
        <v>7.95</v>
      </c>
      <c r="I48" s="162">
        <v>7.95</v>
      </c>
      <c r="J48" s="44">
        <v>0.21199999999999999</v>
      </c>
    </row>
    <row r="49" spans="1:10" ht="27.75" customHeight="1" x14ac:dyDescent="0.25">
      <c r="A49" s="160" t="s">
        <v>555</v>
      </c>
      <c r="B49" s="28"/>
      <c r="C49" s="163">
        <v>0</v>
      </c>
      <c r="D49" s="128">
        <v>0.19900000000000001</v>
      </c>
      <c r="E49" s="129">
        <v>0</v>
      </c>
      <c r="F49" s="130">
        <v>0</v>
      </c>
      <c r="G49" s="158">
        <v>0</v>
      </c>
      <c r="H49" s="158">
        <v>7.95</v>
      </c>
      <c r="I49" s="162">
        <v>7.95</v>
      </c>
      <c r="J49" s="44">
        <v>0.21199999999999999</v>
      </c>
    </row>
    <row r="50" spans="1:10" ht="27.75" customHeight="1" x14ac:dyDescent="0.25">
      <c r="A50" s="160" t="s">
        <v>556</v>
      </c>
      <c r="B50" s="28"/>
      <c r="C50" s="163">
        <v>0</v>
      </c>
      <c r="D50" s="128">
        <v>8.0000000000000002E-3</v>
      </c>
      <c r="E50" s="129">
        <v>0</v>
      </c>
      <c r="F50" s="130">
        <v>0</v>
      </c>
      <c r="G50" s="158">
        <v>0</v>
      </c>
      <c r="H50" s="158">
        <v>7.95</v>
      </c>
      <c r="I50" s="162">
        <v>7.95</v>
      </c>
      <c r="J50" s="44">
        <v>0.21199999999999999</v>
      </c>
    </row>
    <row r="51" spans="1:10" ht="27.75" customHeight="1" x14ac:dyDescent="0.25">
      <c r="A51" s="160" t="s">
        <v>557</v>
      </c>
      <c r="B51" s="28"/>
      <c r="C51" s="163">
        <v>0</v>
      </c>
      <c r="D51" s="128">
        <v>0.09</v>
      </c>
      <c r="E51" s="129">
        <v>0</v>
      </c>
      <c r="F51" s="130">
        <v>0</v>
      </c>
      <c r="G51" s="158">
        <v>0</v>
      </c>
      <c r="H51" s="158">
        <v>7.95</v>
      </c>
      <c r="I51" s="162">
        <v>7.95</v>
      </c>
      <c r="J51" s="44">
        <v>0.21199999999999999</v>
      </c>
    </row>
    <row r="52" spans="1:10" ht="27.75" customHeight="1" x14ac:dyDescent="0.25">
      <c r="A52" s="160" t="s">
        <v>558</v>
      </c>
      <c r="B52" s="28"/>
      <c r="C52" s="163">
        <v>0</v>
      </c>
      <c r="D52" s="128">
        <v>1.7999999999999999E-2</v>
      </c>
      <c r="E52" s="129">
        <v>0</v>
      </c>
      <c r="F52" s="130">
        <v>0</v>
      </c>
      <c r="G52" s="158">
        <v>0</v>
      </c>
      <c r="H52" s="158">
        <v>7.95</v>
      </c>
      <c r="I52" s="162">
        <v>7.95</v>
      </c>
      <c r="J52" s="44">
        <v>0.21199999999999999</v>
      </c>
    </row>
    <row r="53" spans="1:10" ht="27.75" customHeight="1" x14ac:dyDescent="0.25">
      <c r="A53" s="160" t="s">
        <v>559</v>
      </c>
      <c r="B53" s="28"/>
      <c r="C53" s="163" t="s">
        <v>120</v>
      </c>
      <c r="D53" s="131">
        <v>22.93</v>
      </c>
      <c r="E53" s="132">
        <v>1.464</v>
      </c>
      <c r="F53" s="130">
        <v>0.24299999999999999</v>
      </c>
      <c r="G53" s="159"/>
      <c r="H53" s="159"/>
      <c r="I53" s="161"/>
      <c r="J53" s="45"/>
    </row>
    <row r="54" spans="1:10" ht="27.75" customHeight="1" x14ac:dyDescent="0.25">
      <c r="A54" s="160" t="s">
        <v>560</v>
      </c>
      <c r="B54" s="28"/>
      <c r="C54" s="163" t="s">
        <v>534</v>
      </c>
      <c r="D54" s="128">
        <v>-7.5780000000000003</v>
      </c>
      <c r="E54" s="129">
        <v>-0.51600000000000001</v>
      </c>
      <c r="F54" s="130">
        <v>-4.2999999999999997E-2</v>
      </c>
      <c r="G54" s="158">
        <v>0</v>
      </c>
      <c r="H54" s="159"/>
      <c r="I54" s="161"/>
      <c r="J54" s="45"/>
    </row>
    <row r="55" spans="1:10" ht="27.75" customHeight="1" x14ac:dyDescent="0.25">
      <c r="A55" s="160" t="s">
        <v>561</v>
      </c>
      <c r="B55" s="28"/>
      <c r="C55" s="163">
        <v>0</v>
      </c>
      <c r="D55" s="128">
        <v>-6.2629999999999999</v>
      </c>
      <c r="E55" s="129">
        <v>-0.436</v>
      </c>
      <c r="F55" s="130">
        <v>-3.2000000000000001E-2</v>
      </c>
      <c r="G55" s="158">
        <v>0</v>
      </c>
      <c r="H55" s="159"/>
      <c r="I55" s="161"/>
      <c r="J55" s="45"/>
    </row>
    <row r="56" spans="1:10" ht="27.75" customHeight="1" x14ac:dyDescent="0.25">
      <c r="A56" s="160" t="s">
        <v>562</v>
      </c>
      <c r="B56" s="28"/>
      <c r="C56" s="163">
        <v>0</v>
      </c>
      <c r="D56" s="128">
        <v>-7.5780000000000003</v>
      </c>
      <c r="E56" s="129">
        <v>-0.51600000000000001</v>
      </c>
      <c r="F56" s="130">
        <v>-4.2999999999999997E-2</v>
      </c>
      <c r="G56" s="158">
        <v>0</v>
      </c>
      <c r="H56" s="159"/>
      <c r="I56" s="161"/>
      <c r="J56" s="44">
        <v>0.48</v>
      </c>
    </row>
    <row r="57" spans="1:10" ht="27.75" customHeight="1" x14ac:dyDescent="0.25">
      <c r="A57" s="160" t="s">
        <v>563</v>
      </c>
      <c r="B57" s="28"/>
      <c r="C57" s="163">
        <v>0</v>
      </c>
      <c r="D57" s="128">
        <v>-6.2629999999999999</v>
      </c>
      <c r="E57" s="129">
        <v>-0.436</v>
      </c>
      <c r="F57" s="130">
        <v>-3.2000000000000001E-2</v>
      </c>
      <c r="G57" s="158">
        <v>0</v>
      </c>
      <c r="H57" s="159"/>
      <c r="I57" s="161"/>
      <c r="J57" s="44">
        <v>0.38200000000000001</v>
      </c>
    </row>
    <row r="58" spans="1:10" ht="27.75" customHeight="1" x14ac:dyDescent="0.25">
      <c r="A58" s="160" t="s">
        <v>564</v>
      </c>
      <c r="B58" s="28"/>
      <c r="C58" s="163">
        <v>0</v>
      </c>
      <c r="D58" s="128">
        <v>-4.0940000000000003</v>
      </c>
      <c r="E58" s="129">
        <v>-0.313</v>
      </c>
      <c r="F58" s="130">
        <v>-0.01</v>
      </c>
      <c r="G58" s="158">
        <v>0</v>
      </c>
      <c r="H58" s="159"/>
      <c r="I58" s="161"/>
      <c r="J58" s="44">
        <v>0.33800000000000002</v>
      </c>
    </row>
    <row r="59" spans="1:10" ht="27.75" customHeight="1" x14ac:dyDescent="0.25">
      <c r="A59" s="156" t="s">
        <v>565</v>
      </c>
      <c r="B59" s="28"/>
      <c r="C59" s="163" t="s">
        <v>74</v>
      </c>
      <c r="D59" s="128">
        <v>5.2789999999999999</v>
      </c>
      <c r="E59" s="129">
        <v>0.23699999999999999</v>
      </c>
      <c r="F59" s="130">
        <v>0</v>
      </c>
      <c r="G59" s="158">
        <v>0</v>
      </c>
      <c r="H59" s="159"/>
      <c r="I59" s="161"/>
      <c r="J59" s="45"/>
    </row>
    <row r="60" spans="1:10" ht="27.75" customHeight="1" x14ac:dyDescent="0.25">
      <c r="A60" s="156" t="s">
        <v>566</v>
      </c>
      <c r="B60" s="28"/>
      <c r="C60" s="163">
        <v>2</v>
      </c>
      <c r="D60" s="128">
        <v>5.41</v>
      </c>
      <c r="E60" s="129">
        <v>0.36899999999999999</v>
      </c>
      <c r="F60" s="130">
        <v>3.1E-2</v>
      </c>
      <c r="G60" s="159"/>
      <c r="H60" s="159"/>
      <c r="I60" s="161"/>
      <c r="J60" s="45"/>
    </row>
    <row r="61" spans="1:10" ht="27.75" customHeight="1" x14ac:dyDescent="0.25">
      <c r="A61" s="156" t="s">
        <v>567</v>
      </c>
      <c r="B61" s="28"/>
      <c r="C61" s="163" t="s">
        <v>78</v>
      </c>
      <c r="D61" s="128">
        <v>4.7880000000000003</v>
      </c>
      <c r="E61" s="129">
        <v>0.32600000000000001</v>
      </c>
      <c r="F61" s="130">
        <v>2.7E-2</v>
      </c>
      <c r="G61" s="158">
        <v>2.84</v>
      </c>
      <c r="H61" s="159"/>
      <c r="I61" s="161"/>
      <c r="J61" s="45"/>
    </row>
    <row r="62" spans="1:10" ht="27.75" customHeight="1" x14ac:dyDescent="0.25">
      <c r="A62" s="156" t="s">
        <v>568</v>
      </c>
      <c r="B62" s="28"/>
      <c r="C62" s="163" t="s">
        <v>78</v>
      </c>
      <c r="D62" s="128">
        <v>4.7210000000000001</v>
      </c>
      <c r="E62" s="129">
        <v>0.25900000000000001</v>
      </c>
      <c r="F62" s="130">
        <v>0</v>
      </c>
      <c r="G62" s="158">
        <v>0</v>
      </c>
      <c r="H62" s="159"/>
      <c r="I62" s="161"/>
      <c r="J62" s="45"/>
    </row>
    <row r="63" spans="1:10" ht="27.75" customHeight="1" x14ac:dyDescent="0.25">
      <c r="A63" s="156" t="s">
        <v>569</v>
      </c>
      <c r="B63" s="28"/>
      <c r="C63" s="163" t="s">
        <v>78</v>
      </c>
      <c r="D63" s="128">
        <v>4.1269999999999998</v>
      </c>
      <c r="E63" s="129">
        <v>0</v>
      </c>
      <c r="F63" s="130">
        <v>0</v>
      </c>
      <c r="G63" s="158">
        <v>0</v>
      </c>
      <c r="H63" s="159"/>
      <c r="I63" s="161"/>
      <c r="J63" s="45"/>
    </row>
    <row r="64" spans="1:10" ht="27.75" customHeight="1" x14ac:dyDescent="0.25">
      <c r="A64" s="156" t="s">
        <v>570</v>
      </c>
      <c r="B64" s="28"/>
      <c r="C64" s="163" t="s">
        <v>78</v>
      </c>
      <c r="D64" s="128">
        <v>3.8730000000000002</v>
      </c>
      <c r="E64" s="129">
        <v>0</v>
      </c>
      <c r="F64" s="130">
        <v>0</v>
      </c>
      <c r="G64" s="158">
        <v>0</v>
      </c>
      <c r="H64" s="159"/>
      <c r="I64" s="161"/>
      <c r="J64" s="45"/>
    </row>
    <row r="65" spans="1:10" ht="27.75" customHeight="1" x14ac:dyDescent="0.25">
      <c r="A65" s="156" t="s">
        <v>571</v>
      </c>
      <c r="B65" s="28"/>
      <c r="C65" s="163" t="s">
        <v>78</v>
      </c>
      <c r="D65" s="128">
        <v>3.7</v>
      </c>
      <c r="E65" s="129">
        <v>0</v>
      </c>
      <c r="F65" s="130">
        <v>0</v>
      </c>
      <c r="G65" s="158">
        <v>0</v>
      </c>
      <c r="H65" s="159"/>
      <c r="I65" s="161"/>
      <c r="J65" s="45"/>
    </row>
    <row r="66" spans="1:10" ht="27.75" customHeight="1" x14ac:dyDescent="0.25">
      <c r="A66" s="156" t="s">
        <v>572</v>
      </c>
      <c r="B66" s="28"/>
      <c r="C66" s="163">
        <v>4</v>
      </c>
      <c r="D66" s="128">
        <v>4.7880000000000003</v>
      </c>
      <c r="E66" s="129">
        <v>0.32600000000000001</v>
      </c>
      <c r="F66" s="130">
        <v>2.7E-2</v>
      </c>
      <c r="G66" s="159"/>
      <c r="H66" s="159"/>
      <c r="I66" s="161"/>
      <c r="J66" s="45"/>
    </row>
    <row r="67" spans="1:10" ht="27.75" customHeight="1" x14ac:dyDescent="0.25">
      <c r="A67" s="156" t="s">
        <v>573</v>
      </c>
      <c r="B67" s="28"/>
      <c r="C67" s="163">
        <v>0</v>
      </c>
      <c r="D67" s="128">
        <v>3.593</v>
      </c>
      <c r="E67" s="129">
        <v>0.254</v>
      </c>
      <c r="F67" s="130">
        <v>1.7000000000000001E-2</v>
      </c>
      <c r="G67" s="158">
        <v>6.91</v>
      </c>
      <c r="H67" s="158">
        <v>3.5</v>
      </c>
      <c r="I67" s="162">
        <v>3.5</v>
      </c>
      <c r="J67" s="44">
        <v>0.253</v>
      </c>
    </row>
    <row r="68" spans="1:10" ht="27.75" customHeight="1" x14ac:dyDescent="0.25">
      <c r="A68" s="156" t="s">
        <v>574</v>
      </c>
      <c r="B68" s="28"/>
      <c r="C68" s="163">
        <v>0</v>
      </c>
      <c r="D68" s="128">
        <v>2.1539999999999999</v>
      </c>
      <c r="E68" s="129">
        <v>7.8E-2</v>
      </c>
      <c r="F68" s="130">
        <v>1.0999999999999999E-2</v>
      </c>
      <c r="G68" s="158">
        <v>1.1399999999999999</v>
      </c>
      <c r="H68" s="158">
        <v>3.5</v>
      </c>
      <c r="I68" s="162">
        <v>3.5</v>
      </c>
      <c r="J68" s="44">
        <v>0.253</v>
      </c>
    </row>
    <row r="69" spans="1:10" ht="27.75" customHeight="1" x14ac:dyDescent="0.25">
      <c r="A69" s="156" t="s">
        <v>575</v>
      </c>
      <c r="B69" s="28"/>
      <c r="C69" s="163">
        <v>0</v>
      </c>
      <c r="D69" s="128">
        <v>2.1269999999999998</v>
      </c>
      <c r="E69" s="129">
        <v>7.8E-2</v>
      </c>
      <c r="F69" s="130">
        <v>1.0999999999999999E-2</v>
      </c>
      <c r="G69" s="158">
        <v>1.1399999999999999</v>
      </c>
      <c r="H69" s="158">
        <v>3.5</v>
      </c>
      <c r="I69" s="162">
        <v>3.5</v>
      </c>
      <c r="J69" s="44">
        <v>0.253</v>
      </c>
    </row>
    <row r="70" spans="1:10" ht="27.75" customHeight="1" x14ac:dyDescent="0.25">
      <c r="A70" s="156" t="s">
        <v>576</v>
      </c>
      <c r="B70" s="28"/>
      <c r="C70" s="163">
        <v>0</v>
      </c>
      <c r="D70" s="128">
        <v>2.0960000000000001</v>
      </c>
      <c r="E70" s="129">
        <v>7.8E-2</v>
      </c>
      <c r="F70" s="130">
        <v>1.0999999999999999E-2</v>
      </c>
      <c r="G70" s="158">
        <v>1.1399999999999999</v>
      </c>
      <c r="H70" s="158">
        <v>3.5</v>
      </c>
      <c r="I70" s="162">
        <v>3.5</v>
      </c>
      <c r="J70" s="44">
        <v>0.253</v>
      </c>
    </row>
    <row r="71" spans="1:10" ht="27.75" customHeight="1" x14ac:dyDescent="0.25">
      <c r="A71" s="156" t="s">
        <v>577</v>
      </c>
      <c r="B71" s="28"/>
      <c r="C71" s="163">
        <v>0</v>
      </c>
      <c r="D71" s="128">
        <v>2.0630000000000002</v>
      </c>
      <c r="E71" s="129">
        <v>7.8E-2</v>
      </c>
      <c r="F71" s="130">
        <v>1.0999999999999999E-2</v>
      </c>
      <c r="G71" s="158">
        <v>1.1399999999999999</v>
      </c>
      <c r="H71" s="158">
        <v>3.5</v>
      </c>
      <c r="I71" s="162">
        <v>3.5</v>
      </c>
      <c r="J71" s="44">
        <v>0.253</v>
      </c>
    </row>
    <row r="72" spans="1:10" ht="27.75" customHeight="1" x14ac:dyDescent="0.25">
      <c r="A72" s="156" t="s">
        <v>578</v>
      </c>
      <c r="B72" s="28"/>
      <c r="C72" s="163">
        <v>0</v>
      </c>
      <c r="D72" s="128">
        <v>3.226</v>
      </c>
      <c r="E72" s="129">
        <v>0.246</v>
      </c>
      <c r="F72" s="130">
        <v>8.0000000000000002E-3</v>
      </c>
      <c r="G72" s="158">
        <v>8.11</v>
      </c>
      <c r="H72" s="158">
        <v>6.09</v>
      </c>
      <c r="I72" s="162">
        <v>6.09</v>
      </c>
      <c r="J72" s="44">
        <v>0.22</v>
      </c>
    </row>
    <row r="73" spans="1:10" ht="27.75" customHeight="1" x14ac:dyDescent="0.25">
      <c r="A73" s="156" t="s">
        <v>579</v>
      </c>
      <c r="B73" s="28"/>
      <c r="C73" s="163">
        <v>0</v>
      </c>
      <c r="D73" s="128">
        <v>1.204</v>
      </c>
      <c r="E73" s="129">
        <v>0</v>
      </c>
      <c r="F73" s="130">
        <v>0</v>
      </c>
      <c r="G73" s="158">
        <v>0</v>
      </c>
      <c r="H73" s="158">
        <v>6.09</v>
      </c>
      <c r="I73" s="162">
        <v>6.09</v>
      </c>
      <c r="J73" s="44">
        <v>0.22</v>
      </c>
    </row>
    <row r="74" spans="1:10" ht="27.75" customHeight="1" x14ac:dyDescent="0.25">
      <c r="A74" s="156" t="s">
        <v>580</v>
      </c>
      <c r="B74" s="28"/>
      <c r="C74" s="163">
        <v>0</v>
      </c>
      <c r="D74" s="128">
        <v>1.165</v>
      </c>
      <c r="E74" s="129">
        <v>0</v>
      </c>
      <c r="F74" s="130">
        <v>0</v>
      </c>
      <c r="G74" s="158">
        <v>0</v>
      </c>
      <c r="H74" s="158">
        <v>6.09</v>
      </c>
      <c r="I74" s="162">
        <v>6.09</v>
      </c>
      <c r="J74" s="44">
        <v>0.22</v>
      </c>
    </row>
    <row r="75" spans="1:10" ht="27.75" customHeight="1" x14ac:dyDescent="0.25">
      <c r="A75" s="156" t="s">
        <v>581</v>
      </c>
      <c r="B75" s="28"/>
      <c r="C75" s="163">
        <v>0</v>
      </c>
      <c r="D75" s="128">
        <v>1.123</v>
      </c>
      <c r="E75" s="129">
        <v>0</v>
      </c>
      <c r="F75" s="130">
        <v>0</v>
      </c>
      <c r="G75" s="158">
        <v>0</v>
      </c>
      <c r="H75" s="158">
        <v>6.09</v>
      </c>
      <c r="I75" s="162">
        <v>6.09</v>
      </c>
      <c r="J75" s="44">
        <v>0.22</v>
      </c>
    </row>
    <row r="76" spans="1:10" ht="27.75" customHeight="1" x14ac:dyDescent="0.25">
      <c r="A76" s="156" t="s">
        <v>582</v>
      </c>
      <c r="B76" s="28"/>
      <c r="C76" s="163">
        <v>0</v>
      </c>
      <c r="D76" s="128">
        <v>1.0760000000000001</v>
      </c>
      <c r="E76" s="129">
        <v>0</v>
      </c>
      <c r="F76" s="130">
        <v>0</v>
      </c>
      <c r="G76" s="158">
        <v>0</v>
      </c>
      <c r="H76" s="158">
        <v>6.09</v>
      </c>
      <c r="I76" s="162">
        <v>6.09</v>
      </c>
      <c r="J76" s="44">
        <v>0.22</v>
      </c>
    </row>
    <row r="77" spans="1:10" ht="27.75" customHeight="1" x14ac:dyDescent="0.25">
      <c r="A77" s="156" t="s">
        <v>583</v>
      </c>
      <c r="B77" s="28"/>
      <c r="C77" s="163">
        <v>0</v>
      </c>
      <c r="D77" s="128">
        <v>2.6030000000000002</v>
      </c>
      <c r="E77" s="129">
        <v>0.19800000000000001</v>
      </c>
      <c r="F77" s="130">
        <v>6.0000000000000001E-3</v>
      </c>
      <c r="G77" s="158">
        <v>91.23</v>
      </c>
      <c r="H77" s="158">
        <v>6.95</v>
      </c>
      <c r="I77" s="162">
        <v>6.95</v>
      </c>
      <c r="J77" s="44">
        <v>0.185</v>
      </c>
    </row>
    <row r="78" spans="1:10" ht="27.75" customHeight="1" x14ac:dyDescent="0.25">
      <c r="A78" s="156" t="s">
        <v>584</v>
      </c>
      <c r="B78" s="28"/>
      <c r="C78" s="163">
        <v>0</v>
      </c>
      <c r="D78" s="128">
        <v>0.17399999999999999</v>
      </c>
      <c r="E78" s="129">
        <v>0</v>
      </c>
      <c r="F78" s="130">
        <v>0</v>
      </c>
      <c r="G78" s="158">
        <v>0</v>
      </c>
      <c r="H78" s="158">
        <v>6.95</v>
      </c>
      <c r="I78" s="162">
        <v>6.95</v>
      </c>
      <c r="J78" s="44">
        <v>0.185</v>
      </c>
    </row>
    <row r="79" spans="1:10" ht="27.75" customHeight="1" x14ac:dyDescent="0.25">
      <c r="A79" s="156" t="s">
        <v>585</v>
      </c>
      <c r="B79" s="28"/>
      <c r="C79" s="163">
        <v>0</v>
      </c>
      <c r="D79" s="128">
        <v>7.0000000000000001E-3</v>
      </c>
      <c r="E79" s="129">
        <v>0</v>
      </c>
      <c r="F79" s="130">
        <v>0</v>
      </c>
      <c r="G79" s="158">
        <v>0</v>
      </c>
      <c r="H79" s="158">
        <v>6.95</v>
      </c>
      <c r="I79" s="162">
        <v>6.95</v>
      </c>
      <c r="J79" s="44">
        <v>0.185</v>
      </c>
    </row>
    <row r="80" spans="1:10" ht="27.75" customHeight="1" x14ac:dyDescent="0.25">
      <c r="A80" s="156" t="s">
        <v>586</v>
      </c>
      <c r="B80" s="28"/>
      <c r="C80" s="163">
        <v>0</v>
      </c>
      <c r="D80" s="128">
        <v>7.8E-2</v>
      </c>
      <c r="E80" s="129">
        <v>0</v>
      </c>
      <c r="F80" s="130">
        <v>0</v>
      </c>
      <c r="G80" s="158">
        <v>0</v>
      </c>
      <c r="H80" s="158">
        <v>6.95</v>
      </c>
      <c r="I80" s="162">
        <v>6.95</v>
      </c>
      <c r="J80" s="44">
        <v>0.185</v>
      </c>
    </row>
    <row r="81" spans="1:10" ht="27.75" customHeight="1" x14ac:dyDescent="0.25">
      <c r="A81" s="156" t="s">
        <v>587</v>
      </c>
      <c r="B81" s="28"/>
      <c r="C81" s="163">
        <v>0</v>
      </c>
      <c r="D81" s="128">
        <v>1.6E-2</v>
      </c>
      <c r="E81" s="129">
        <v>0</v>
      </c>
      <c r="F81" s="130">
        <v>0</v>
      </c>
      <c r="G81" s="158">
        <v>0</v>
      </c>
      <c r="H81" s="158">
        <v>6.95</v>
      </c>
      <c r="I81" s="162">
        <v>6.95</v>
      </c>
      <c r="J81" s="44">
        <v>0.185</v>
      </c>
    </row>
    <row r="82" spans="1:10" ht="27.75" customHeight="1" x14ac:dyDescent="0.25">
      <c r="A82" s="156" t="s">
        <v>588</v>
      </c>
      <c r="B82" s="28"/>
      <c r="C82" s="163" t="s">
        <v>120</v>
      </c>
      <c r="D82" s="131">
        <v>20.312000000000001</v>
      </c>
      <c r="E82" s="132">
        <v>1.2969999999999999</v>
      </c>
      <c r="F82" s="130">
        <v>0.215</v>
      </c>
      <c r="G82" s="159"/>
      <c r="H82" s="159"/>
      <c r="I82" s="161"/>
      <c r="J82" s="45"/>
    </row>
    <row r="83" spans="1:10" ht="27.75" customHeight="1" x14ac:dyDescent="0.25">
      <c r="A83" s="156" t="s">
        <v>589</v>
      </c>
      <c r="B83" s="28"/>
      <c r="C83" s="163" t="s">
        <v>534</v>
      </c>
      <c r="D83" s="128">
        <v>-5.1609999999999996</v>
      </c>
      <c r="E83" s="129">
        <v>-0.35199999999999998</v>
      </c>
      <c r="F83" s="130">
        <v>-0.03</v>
      </c>
      <c r="G83" s="158">
        <v>0</v>
      </c>
      <c r="H83" s="159"/>
      <c r="I83" s="161"/>
      <c r="J83" s="45"/>
    </row>
    <row r="84" spans="1:10" ht="27.75" customHeight="1" x14ac:dyDescent="0.25">
      <c r="A84" s="156" t="s">
        <v>590</v>
      </c>
      <c r="B84" s="28"/>
      <c r="C84" s="163">
        <v>0</v>
      </c>
      <c r="D84" s="128">
        <v>-4.74</v>
      </c>
      <c r="E84" s="129">
        <v>-0.33</v>
      </c>
      <c r="F84" s="130">
        <v>-2.4E-2</v>
      </c>
      <c r="G84" s="158">
        <v>0</v>
      </c>
      <c r="H84" s="159"/>
      <c r="I84" s="161"/>
      <c r="J84" s="45"/>
    </row>
    <row r="85" spans="1:10" ht="27.75" customHeight="1" x14ac:dyDescent="0.25">
      <c r="A85" s="156" t="s">
        <v>591</v>
      </c>
      <c r="B85" s="28"/>
      <c r="C85" s="163">
        <v>0</v>
      </c>
      <c r="D85" s="128">
        <v>-5.1609999999999996</v>
      </c>
      <c r="E85" s="129">
        <v>-0.35199999999999998</v>
      </c>
      <c r="F85" s="130">
        <v>-0.03</v>
      </c>
      <c r="G85" s="158">
        <v>0</v>
      </c>
      <c r="H85" s="159"/>
      <c r="I85" s="161"/>
      <c r="J85" s="44">
        <v>0.32700000000000001</v>
      </c>
    </row>
    <row r="86" spans="1:10" ht="27.75" customHeight="1" x14ac:dyDescent="0.25">
      <c r="A86" s="156" t="s">
        <v>592</v>
      </c>
      <c r="B86" s="28"/>
      <c r="C86" s="163">
        <v>0</v>
      </c>
      <c r="D86" s="128">
        <v>-4.74</v>
      </c>
      <c r="E86" s="129">
        <v>-0.33</v>
      </c>
      <c r="F86" s="130">
        <v>-2.4E-2</v>
      </c>
      <c r="G86" s="158">
        <v>0</v>
      </c>
      <c r="H86" s="159"/>
      <c r="I86" s="161"/>
      <c r="J86" s="44">
        <v>0.28899999999999998</v>
      </c>
    </row>
    <row r="87" spans="1:10" ht="27.75" customHeight="1" x14ac:dyDescent="0.25">
      <c r="A87" s="156" t="s">
        <v>593</v>
      </c>
      <c r="B87" s="28"/>
      <c r="C87" s="163">
        <v>0</v>
      </c>
      <c r="D87" s="128">
        <v>-4.0940000000000003</v>
      </c>
      <c r="E87" s="129">
        <v>-0.313</v>
      </c>
      <c r="F87" s="130">
        <v>-0.01</v>
      </c>
      <c r="G87" s="158">
        <v>8.5500000000000007</v>
      </c>
      <c r="H87" s="159"/>
      <c r="I87" s="161"/>
      <c r="J87" s="44">
        <v>0.33800000000000002</v>
      </c>
    </row>
    <row r="88" spans="1:10" ht="27.75" customHeight="1" x14ac:dyDescent="0.25">
      <c r="A88" s="156" t="s">
        <v>594</v>
      </c>
      <c r="B88" s="28"/>
      <c r="C88" s="163" t="s">
        <v>74</v>
      </c>
      <c r="D88" s="128">
        <v>4.016</v>
      </c>
      <c r="E88" s="129">
        <v>0.18</v>
      </c>
      <c r="F88" s="130">
        <v>0</v>
      </c>
      <c r="G88" s="158">
        <v>0</v>
      </c>
      <c r="H88" s="159"/>
      <c r="I88" s="161"/>
      <c r="J88" s="45"/>
    </row>
    <row r="89" spans="1:10" ht="27.75" customHeight="1" x14ac:dyDescent="0.25">
      <c r="A89" s="156" t="s">
        <v>595</v>
      </c>
      <c r="B89" s="28"/>
      <c r="C89" s="163">
        <v>2</v>
      </c>
      <c r="D89" s="128">
        <v>4.1159999999999997</v>
      </c>
      <c r="E89" s="129">
        <v>0.28100000000000003</v>
      </c>
      <c r="F89" s="130">
        <v>2.4E-2</v>
      </c>
      <c r="G89" s="159"/>
      <c r="H89" s="159"/>
      <c r="I89" s="161"/>
      <c r="J89" s="45"/>
    </row>
    <row r="90" spans="1:10" ht="27.75" customHeight="1" x14ac:dyDescent="0.25">
      <c r="A90" s="156" t="s">
        <v>596</v>
      </c>
      <c r="B90" s="28"/>
      <c r="C90" s="163" t="s">
        <v>78</v>
      </c>
      <c r="D90" s="128">
        <v>3.6429999999999998</v>
      </c>
      <c r="E90" s="129">
        <v>0.248</v>
      </c>
      <c r="F90" s="130">
        <v>2.1000000000000001E-2</v>
      </c>
      <c r="G90" s="158">
        <v>2.16</v>
      </c>
      <c r="H90" s="159"/>
      <c r="I90" s="161"/>
      <c r="J90" s="45"/>
    </row>
    <row r="91" spans="1:10" ht="27.75" customHeight="1" x14ac:dyDescent="0.25">
      <c r="A91" s="156" t="s">
        <v>597</v>
      </c>
      <c r="B91" s="28"/>
      <c r="C91" s="163" t="s">
        <v>78</v>
      </c>
      <c r="D91" s="128">
        <v>3.5920000000000001</v>
      </c>
      <c r="E91" s="129">
        <v>0.19700000000000001</v>
      </c>
      <c r="F91" s="130">
        <v>0</v>
      </c>
      <c r="G91" s="158">
        <v>0</v>
      </c>
      <c r="H91" s="159"/>
      <c r="I91" s="161"/>
      <c r="J91" s="45"/>
    </row>
    <row r="92" spans="1:10" ht="27.75" customHeight="1" x14ac:dyDescent="0.25">
      <c r="A92" s="156" t="s">
        <v>598</v>
      </c>
      <c r="B92" s="28"/>
      <c r="C92" s="163" t="s">
        <v>78</v>
      </c>
      <c r="D92" s="128">
        <v>3.14</v>
      </c>
      <c r="E92" s="129">
        <v>0</v>
      </c>
      <c r="F92" s="130">
        <v>0</v>
      </c>
      <c r="G92" s="158">
        <v>0</v>
      </c>
      <c r="H92" s="159"/>
      <c r="I92" s="161"/>
      <c r="J92" s="45"/>
    </row>
    <row r="93" spans="1:10" ht="27.75" customHeight="1" x14ac:dyDescent="0.25">
      <c r="A93" s="156" t="s">
        <v>599</v>
      </c>
      <c r="B93" s="28"/>
      <c r="C93" s="163" t="s">
        <v>78</v>
      </c>
      <c r="D93" s="128">
        <v>2.9460000000000002</v>
      </c>
      <c r="E93" s="129">
        <v>0</v>
      </c>
      <c r="F93" s="130">
        <v>0</v>
      </c>
      <c r="G93" s="158">
        <v>0</v>
      </c>
      <c r="H93" s="159"/>
      <c r="I93" s="161"/>
      <c r="J93" s="45"/>
    </row>
    <row r="94" spans="1:10" ht="27.75" customHeight="1" x14ac:dyDescent="0.25">
      <c r="A94" s="156" t="s">
        <v>600</v>
      </c>
      <c r="B94" s="28"/>
      <c r="C94" s="163" t="s">
        <v>78</v>
      </c>
      <c r="D94" s="128">
        <v>2.8149999999999999</v>
      </c>
      <c r="E94" s="129">
        <v>0</v>
      </c>
      <c r="F94" s="130">
        <v>0</v>
      </c>
      <c r="G94" s="158">
        <v>0</v>
      </c>
      <c r="H94" s="159"/>
      <c r="I94" s="161"/>
      <c r="J94" s="45"/>
    </row>
    <row r="95" spans="1:10" ht="27.75" customHeight="1" x14ac:dyDescent="0.25">
      <c r="A95" s="156" t="s">
        <v>601</v>
      </c>
      <c r="B95" s="28"/>
      <c r="C95" s="163">
        <v>4</v>
      </c>
      <c r="D95" s="128">
        <v>3.6429999999999998</v>
      </c>
      <c r="E95" s="129">
        <v>0.248</v>
      </c>
      <c r="F95" s="130">
        <v>2.1000000000000001E-2</v>
      </c>
      <c r="G95" s="159"/>
      <c r="H95" s="159"/>
      <c r="I95" s="161"/>
      <c r="J95" s="45"/>
    </row>
    <row r="96" spans="1:10" ht="27.75" customHeight="1" x14ac:dyDescent="0.25">
      <c r="A96" s="156" t="s">
        <v>602</v>
      </c>
      <c r="B96" s="28"/>
      <c r="C96" s="163">
        <v>0</v>
      </c>
      <c r="D96" s="128">
        <v>2.7330000000000001</v>
      </c>
      <c r="E96" s="129">
        <v>0.193</v>
      </c>
      <c r="F96" s="130">
        <v>1.2999999999999999E-2</v>
      </c>
      <c r="G96" s="158">
        <v>5.26</v>
      </c>
      <c r="H96" s="158">
        <v>2.67</v>
      </c>
      <c r="I96" s="162">
        <v>2.67</v>
      </c>
      <c r="J96" s="44">
        <v>0.192</v>
      </c>
    </row>
    <row r="97" spans="1:10" ht="27.75" customHeight="1" x14ac:dyDescent="0.25">
      <c r="A97" s="156" t="s">
        <v>603</v>
      </c>
      <c r="B97" s="28"/>
      <c r="C97" s="163">
        <v>0</v>
      </c>
      <c r="D97" s="128">
        <v>1.639</v>
      </c>
      <c r="E97" s="129">
        <v>0.06</v>
      </c>
      <c r="F97" s="130">
        <v>8.9999999999999993E-3</v>
      </c>
      <c r="G97" s="158">
        <v>0.87</v>
      </c>
      <c r="H97" s="158">
        <v>2.67</v>
      </c>
      <c r="I97" s="162">
        <v>2.67</v>
      </c>
      <c r="J97" s="44">
        <v>0.192</v>
      </c>
    </row>
    <row r="98" spans="1:10" ht="27.75" customHeight="1" x14ac:dyDescent="0.25">
      <c r="A98" s="156" t="s">
        <v>604</v>
      </c>
      <c r="B98" s="28"/>
      <c r="C98" s="163">
        <v>0</v>
      </c>
      <c r="D98" s="128">
        <v>1.6180000000000001</v>
      </c>
      <c r="E98" s="129">
        <v>0.06</v>
      </c>
      <c r="F98" s="130">
        <v>8.9999999999999993E-3</v>
      </c>
      <c r="G98" s="158">
        <v>0.87</v>
      </c>
      <c r="H98" s="158">
        <v>2.67</v>
      </c>
      <c r="I98" s="162">
        <v>2.67</v>
      </c>
      <c r="J98" s="44">
        <v>0.192</v>
      </c>
    </row>
    <row r="99" spans="1:10" ht="27.75" customHeight="1" x14ac:dyDescent="0.25">
      <c r="A99" s="156" t="s">
        <v>605</v>
      </c>
      <c r="B99" s="28"/>
      <c r="C99" s="163">
        <v>0</v>
      </c>
      <c r="D99" s="128">
        <v>1.595</v>
      </c>
      <c r="E99" s="129">
        <v>0.06</v>
      </c>
      <c r="F99" s="130">
        <v>8.9999999999999993E-3</v>
      </c>
      <c r="G99" s="158">
        <v>0.87</v>
      </c>
      <c r="H99" s="158">
        <v>2.67</v>
      </c>
      <c r="I99" s="162">
        <v>2.67</v>
      </c>
      <c r="J99" s="44">
        <v>0.192</v>
      </c>
    </row>
    <row r="100" spans="1:10" ht="27.75" customHeight="1" x14ac:dyDescent="0.25">
      <c r="A100" s="156" t="s">
        <v>606</v>
      </c>
      <c r="B100" s="28"/>
      <c r="C100" s="163">
        <v>0</v>
      </c>
      <c r="D100" s="128">
        <v>1.57</v>
      </c>
      <c r="E100" s="129">
        <v>0.06</v>
      </c>
      <c r="F100" s="130">
        <v>8.9999999999999993E-3</v>
      </c>
      <c r="G100" s="158">
        <v>0.87</v>
      </c>
      <c r="H100" s="158">
        <v>2.67</v>
      </c>
      <c r="I100" s="162">
        <v>2.67</v>
      </c>
      <c r="J100" s="44">
        <v>0.192</v>
      </c>
    </row>
    <row r="101" spans="1:10" ht="27.75" customHeight="1" x14ac:dyDescent="0.25">
      <c r="A101" s="156" t="s">
        <v>607</v>
      </c>
      <c r="B101" s="28"/>
      <c r="C101" s="163">
        <v>0</v>
      </c>
      <c r="D101" s="128">
        <v>2.4540000000000002</v>
      </c>
      <c r="E101" s="129">
        <v>0.187</v>
      </c>
      <c r="F101" s="130">
        <v>6.0000000000000001E-3</v>
      </c>
      <c r="G101" s="158">
        <v>6.17</v>
      </c>
      <c r="H101" s="158">
        <v>4.6399999999999997</v>
      </c>
      <c r="I101" s="162">
        <v>4.6399999999999997</v>
      </c>
      <c r="J101" s="44">
        <v>0.16800000000000001</v>
      </c>
    </row>
    <row r="102" spans="1:10" ht="27.75" customHeight="1" x14ac:dyDescent="0.25">
      <c r="A102" s="156" t="s">
        <v>608</v>
      </c>
      <c r="B102" s="28"/>
      <c r="C102" s="163">
        <v>0</v>
      </c>
      <c r="D102" s="128">
        <v>0.91600000000000004</v>
      </c>
      <c r="E102" s="129">
        <v>0</v>
      </c>
      <c r="F102" s="130">
        <v>0</v>
      </c>
      <c r="G102" s="158">
        <v>0</v>
      </c>
      <c r="H102" s="158">
        <v>4.6399999999999997</v>
      </c>
      <c r="I102" s="162">
        <v>4.6399999999999997</v>
      </c>
      <c r="J102" s="44">
        <v>0.16800000000000001</v>
      </c>
    </row>
    <row r="103" spans="1:10" ht="27.75" customHeight="1" x14ac:dyDescent="0.25">
      <c r="A103" s="156" t="s">
        <v>609</v>
      </c>
      <c r="B103" s="28"/>
      <c r="C103" s="163">
        <v>0</v>
      </c>
      <c r="D103" s="128">
        <v>0.88700000000000001</v>
      </c>
      <c r="E103" s="129">
        <v>0</v>
      </c>
      <c r="F103" s="130">
        <v>0</v>
      </c>
      <c r="G103" s="158">
        <v>0</v>
      </c>
      <c r="H103" s="158">
        <v>4.6399999999999997</v>
      </c>
      <c r="I103" s="162">
        <v>4.6399999999999997</v>
      </c>
      <c r="J103" s="44">
        <v>0.16800000000000001</v>
      </c>
    </row>
    <row r="104" spans="1:10" ht="27.75" customHeight="1" x14ac:dyDescent="0.25">
      <c r="A104" s="156" t="s">
        <v>610</v>
      </c>
      <c r="B104" s="28"/>
      <c r="C104" s="163">
        <v>0</v>
      </c>
      <c r="D104" s="128">
        <v>0.85399999999999998</v>
      </c>
      <c r="E104" s="129">
        <v>0</v>
      </c>
      <c r="F104" s="130">
        <v>0</v>
      </c>
      <c r="G104" s="158">
        <v>0</v>
      </c>
      <c r="H104" s="158">
        <v>4.6399999999999997</v>
      </c>
      <c r="I104" s="162">
        <v>4.6399999999999997</v>
      </c>
      <c r="J104" s="44">
        <v>0.16800000000000001</v>
      </c>
    </row>
    <row r="105" spans="1:10" ht="27.75" customHeight="1" x14ac:dyDescent="0.25">
      <c r="A105" s="156" t="s">
        <v>611</v>
      </c>
      <c r="B105" s="28"/>
      <c r="C105" s="163">
        <v>0</v>
      </c>
      <c r="D105" s="128">
        <v>0.81899999999999995</v>
      </c>
      <c r="E105" s="129">
        <v>0</v>
      </c>
      <c r="F105" s="130">
        <v>0</v>
      </c>
      <c r="G105" s="158">
        <v>0</v>
      </c>
      <c r="H105" s="158">
        <v>4.6399999999999997</v>
      </c>
      <c r="I105" s="162">
        <v>4.6399999999999997</v>
      </c>
      <c r="J105" s="44">
        <v>0.16800000000000001</v>
      </c>
    </row>
    <row r="106" spans="1:10" ht="27.75" customHeight="1" x14ac:dyDescent="0.25">
      <c r="A106" s="156" t="s">
        <v>612</v>
      </c>
      <c r="B106" s="28"/>
      <c r="C106" s="163">
        <v>0</v>
      </c>
      <c r="D106" s="128">
        <v>1.98</v>
      </c>
      <c r="E106" s="129">
        <v>0.151</v>
      </c>
      <c r="F106" s="130">
        <v>5.0000000000000001E-3</v>
      </c>
      <c r="G106" s="158">
        <v>69.41</v>
      </c>
      <c r="H106" s="158">
        <v>5.29</v>
      </c>
      <c r="I106" s="162">
        <v>5.29</v>
      </c>
      <c r="J106" s="44">
        <v>0.14099999999999999</v>
      </c>
    </row>
    <row r="107" spans="1:10" ht="27.75" customHeight="1" x14ac:dyDescent="0.25">
      <c r="A107" s="156" t="s">
        <v>613</v>
      </c>
      <c r="B107" s="28"/>
      <c r="C107" s="163">
        <v>0</v>
      </c>
      <c r="D107" s="128">
        <v>0.13200000000000001</v>
      </c>
      <c r="E107" s="129">
        <v>0</v>
      </c>
      <c r="F107" s="130">
        <v>0</v>
      </c>
      <c r="G107" s="158">
        <v>0</v>
      </c>
      <c r="H107" s="158">
        <v>5.29</v>
      </c>
      <c r="I107" s="162">
        <v>5.29</v>
      </c>
      <c r="J107" s="44">
        <v>0.14099999999999999</v>
      </c>
    </row>
    <row r="108" spans="1:10" ht="27.75" customHeight="1" x14ac:dyDescent="0.25">
      <c r="A108" s="156" t="s">
        <v>614</v>
      </c>
      <c r="B108" s="28"/>
      <c r="C108" s="163">
        <v>0</v>
      </c>
      <c r="D108" s="128">
        <v>5.0000000000000001E-3</v>
      </c>
      <c r="E108" s="129">
        <v>0</v>
      </c>
      <c r="F108" s="130">
        <v>0</v>
      </c>
      <c r="G108" s="158">
        <v>0</v>
      </c>
      <c r="H108" s="158">
        <v>5.29</v>
      </c>
      <c r="I108" s="162">
        <v>5.29</v>
      </c>
      <c r="J108" s="44">
        <v>0.14099999999999999</v>
      </c>
    </row>
    <row r="109" spans="1:10" ht="27.75" customHeight="1" x14ac:dyDescent="0.25">
      <c r="A109" s="156" t="s">
        <v>615</v>
      </c>
      <c r="B109" s="28"/>
      <c r="C109" s="163">
        <v>0</v>
      </c>
      <c r="D109" s="128">
        <v>0.06</v>
      </c>
      <c r="E109" s="129">
        <v>0</v>
      </c>
      <c r="F109" s="130">
        <v>0</v>
      </c>
      <c r="G109" s="158">
        <v>0</v>
      </c>
      <c r="H109" s="158">
        <v>5.29</v>
      </c>
      <c r="I109" s="162">
        <v>5.29</v>
      </c>
      <c r="J109" s="44">
        <v>0.14099999999999999</v>
      </c>
    </row>
    <row r="110" spans="1:10" ht="27.75" customHeight="1" x14ac:dyDescent="0.25">
      <c r="A110" s="156" t="s">
        <v>616</v>
      </c>
      <c r="B110" s="28"/>
      <c r="C110" s="163">
        <v>0</v>
      </c>
      <c r="D110" s="128">
        <v>1.2E-2</v>
      </c>
      <c r="E110" s="129">
        <v>0</v>
      </c>
      <c r="F110" s="130">
        <v>0</v>
      </c>
      <c r="G110" s="158">
        <v>0</v>
      </c>
      <c r="H110" s="158">
        <v>5.29</v>
      </c>
      <c r="I110" s="162">
        <v>5.29</v>
      </c>
      <c r="J110" s="44">
        <v>0.14099999999999999</v>
      </c>
    </row>
    <row r="111" spans="1:10" ht="27.75" customHeight="1" x14ac:dyDescent="0.25">
      <c r="A111" s="156" t="s">
        <v>617</v>
      </c>
      <c r="B111" s="28"/>
      <c r="C111" s="163" t="s">
        <v>120</v>
      </c>
      <c r="D111" s="131">
        <v>15.454000000000001</v>
      </c>
      <c r="E111" s="132">
        <v>0.98699999999999999</v>
      </c>
      <c r="F111" s="130">
        <v>0.16400000000000001</v>
      </c>
      <c r="G111" s="159"/>
      <c r="H111" s="159"/>
      <c r="I111" s="161"/>
      <c r="J111" s="45"/>
    </row>
    <row r="112" spans="1:10" ht="27.75" customHeight="1" x14ac:dyDescent="0.25">
      <c r="A112" s="156" t="s">
        <v>618</v>
      </c>
      <c r="B112" s="28"/>
      <c r="C112" s="163" t="s">
        <v>534</v>
      </c>
      <c r="D112" s="128">
        <v>-3.927</v>
      </c>
      <c r="E112" s="129">
        <v>-0.26800000000000002</v>
      </c>
      <c r="F112" s="130">
        <v>-2.1999999999999999E-2</v>
      </c>
      <c r="G112" s="158">
        <v>0</v>
      </c>
      <c r="H112" s="159"/>
      <c r="I112" s="161"/>
      <c r="J112" s="45"/>
    </row>
    <row r="113" spans="1:10" ht="27.75" customHeight="1" x14ac:dyDescent="0.25">
      <c r="A113" s="156" t="s">
        <v>619</v>
      </c>
      <c r="B113" s="28"/>
      <c r="C113" s="163">
        <v>0</v>
      </c>
      <c r="D113" s="128">
        <v>-3.6059999999999999</v>
      </c>
      <c r="E113" s="129">
        <v>-0.251</v>
      </c>
      <c r="F113" s="130">
        <v>-1.7999999999999999E-2</v>
      </c>
      <c r="G113" s="158">
        <v>0</v>
      </c>
      <c r="H113" s="159"/>
      <c r="I113" s="161"/>
      <c r="J113" s="45"/>
    </row>
    <row r="114" spans="1:10" ht="27.75" customHeight="1" x14ac:dyDescent="0.25">
      <c r="A114" s="156" t="s">
        <v>620</v>
      </c>
      <c r="B114" s="28"/>
      <c r="C114" s="163">
        <v>0</v>
      </c>
      <c r="D114" s="128">
        <v>-3.927</v>
      </c>
      <c r="E114" s="129">
        <v>-0.26800000000000002</v>
      </c>
      <c r="F114" s="130">
        <v>-2.1999999999999999E-2</v>
      </c>
      <c r="G114" s="158">
        <v>0</v>
      </c>
      <c r="H114" s="159"/>
      <c r="I114" s="161"/>
      <c r="J114" s="44">
        <v>0.249</v>
      </c>
    </row>
    <row r="115" spans="1:10" ht="27.75" customHeight="1" x14ac:dyDescent="0.25">
      <c r="A115" s="156" t="s">
        <v>621</v>
      </c>
      <c r="B115" s="28"/>
      <c r="C115" s="163">
        <v>0</v>
      </c>
      <c r="D115" s="128">
        <v>-3.6059999999999999</v>
      </c>
      <c r="E115" s="129">
        <v>-0.251</v>
      </c>
      <c r="F115" s="130">
        <v>-1.7999999999999999E-2</v>
      </c>
      <c r="G115" s="158">
        <v>0</v>
      </c>
      <c r="H115" s="159"/>
      <c r="I115" s="161"/>
      <c r="J115" s="44">
        <v>0.22</v>
      </c>
    </row>
    <row r="116" spans="1:10" ht="27.75" customHeight="1" x14ac:dyDescent="0.25">
      <c r="A116" s="156" t="s">
        <v>622</v>
      </c>
      <c r="B116" s="28"/>
      <c r="C116" s="163">
        <v>0</v>
      </c>
      <c r="D116" s="128">
        <v>-3.1150000000000002</v>
      </c>
      <c r="E116" s="129">
        <v>-0.23799999999999999</v>
      </c>
      <c r="F116" s="130">
        <v>-8.0000000000000002E-3</v>
      </c>
      <c r="G116" s="158">
        <v>6.5</v>
      </c>
      <c r="H116" s="159"/>
      <c r="I116" s="161"/>
      <c r="J116" s="44">
        <v>0.25700000000000001</v>
      </c>
    </row>
    <row r="117" spans="1:10" ht="27.75" customHeight="1" x14ac:dyDescent="0.25">
      <c r="A117" s="156" t="s">
        <v>623</v>
      </c>
      <c r="B117" s="28"/>
      <c r="C117" s="163" t="s">
        <v>74</v>
      </c>
      <c r="D117" s="128">
        <v>2.4319999999999999</v>
      </c>
      <c r="E117" s="129">
        <v>0.109</v>
      </c>
      <c r="F117" s="130">
        <v>0</v>
      </c>
      <c r="G117" s="158">
        <v>0</v>
      </c>
      <c r="H117" s="159"/>
      <c r="I117" s="161"/>
      <c r="J117" s="45"/>
    </row>
    <row r="118" spans="1:10" ht="27.75" customHeight="1" x14ac:dyDescent="0.25">
      <c r="A118" s="156" t="s">
        <v>624</v>
      </c>
      <c r="B118" s="28"/>
      <c r="C118" s="163">
        <v>2</v>
      </c>
      <c r="D118" s="128">
        <v>2.4929999999999999</v>
      </c>
      <c r="E118" s="129">
        <v>0.17</v>
      </c>
      <c r="F118" s="130">
        <v>1.4E-2</v>
      </c>
      <c r="G118" s="159"/>
      <c r="H118" s="159"/>
      <c r="I118" s="161"/>
      <c r="J118" s="45"/>
    </row>
    <row r="119" spans="1:10" ht="27.75" customHeight="1" x14ac:dyDescent="0.25">
      <c r="A119" s="156" t="s">
        <v>625</v>
      </c>
      <c r="B119" s="28"/>
      <c r="C119" s="163" t="s">
        <v>78</v>
      </c>
      <c r="D119" s="128">
        <v>2.2069999999999999</v>
      </c>
      <c r="E119" s="129">
        <v>0.15</v>
      </c>
      <c r="F119" s="130">
        <v>1.2999999999999999E-2</v>
      </c>
      <c r="G119" s="158">
        <v>1.31</v>
      </c>
      <c r="H119" s="159"/>
      <c r="I119" s="161"/>
      <c r="J119" s="45"/>
    </row>
    <row r="120" spans="1:10" ht="27.75" customHeight="1" x14ac:dyDescent="0.25">
      <c r="A120" s="156" t="s">
        <v>626</v>
      </c>
      <c r="B120" s="28"/>
      <c r="C120" s="163" t="s">
        <v>78</v>
      </c>
      <c r="D120" s="128">
        <v>2.1760000000000002</v>
      </c>
      <c r="E120" s="129">
        <v>0.11899999999999999</v>
      </c>
      <c r="F120" s="130">
        <v>0</v>
      </c>
      <c r="G120" s="158">
        <v>0</v>
      </c>
      <c r="H120" s="159"/>
      <c r="I120" s="161"/>
      <c r="J120" s="45"/>
    </row>
    <row r="121" spans="1:10" ht="27.75" customHeight="1" x14ac:dyDescent="0.25">
      <c r="A121" s="156" t="s">
        <v>627</v>
      </c>
      <c r="B121" s="28"/>
      <c r="C121" s="163" t="s">
        <v>78</v>
      </c>
      <c r="D121" s="128">
        <v>1.9019999999999999</v>
      </c>
      <c r="E121" s="129">
        <v>0</v>
      </c>
      <c r="F121" s="130">
        <v>0</v>
      </c>
      <c r="G121" s="158">
        <v>0</v>
      </c>
      <c r="H121" s="159"/>
      <c r="I121" s="161"/>
      <c r="J121" s="45"/>
    </row>
    <row r="122" spans="1:10" ht="27.75" customHeight="1" x14ac:dyDescent="0.25">
      <c r="A122" s="156" t="s">
        <v>628</v>
      </c>
      <c r="B122" s="28"/>
      <c r="C122" s="163" t="s">
        <v>78</v>
      </c>
      <c r="D122" s="128">
        <v>1.7849999999999999</v>
      </c>
      <c r="E122" s="129">
        <v>0</v>
      </c>
      <c r="F122" s="130">
        <v>0</v>
      </c>
      <c r="G122" s="158">
        <v>0</v>
      </c>
      <c r="H122" s="159"/>
      <c r="I122" s="161"/>
      <c r="J122" s="45"/>
    </row>
    <row r="123" spans="1:10" ht="27.75" customHeight="1" x14ac:dyDescent="0.25">
      <c r="A123" s="156" t="s">
        <v>629</v>
      </c>
      <c r="B123" s="28"/>
      <c r="C123" s="163" t="s">
        <v>78</v>
      </c>
      <c r="D123" s="128">
        <v>1.7050000000000001</v>
      </c>
      <c r="E123" s="129">
        <v>0</v>
      </c>
      <c r="F123" s="130">
        <v>0</v>
      </c>
      <c r="G123" s="158">
        <v>0</v>
      </c>
      <c r="H123" s="159"/>
      <c r="I123" s="161"/>
      <c r="J123" s="45"/>
    </row>
    <row r="124" spans="1:10" ht="27.75" customHeight="1" x14ac:dyDescent="0.25">
      <c r="A124" s="156" t="s">
        <v>630</v>
      </c>
      <c r="B124" s="28"/>
      <c r="C124" s="163">
        <v>4</v>
      </c>
      <c r="D124" s="128">
        <v>2.2069999999999999</v>
      </c>
      <c r="E124" s="129">
        <v>0.15</v>
      </c>
      <c r="F124" s="130">
        <v>1.2999999999999999E-2</v>
      </c>
      <c r="G124" s="159"/>
      <c r="H124" s="159"/>
      <c r="I124" s="161"/>
      <c r="J124" s="45"/>
    </row>
    <row r="125" spans="1:10" ht="27.75" customHeight="1" x14ac:dyDescent="0.25">
      <c r="A125" s="156" t="s">
        <v>631</v>
      </c>
      <c r="B125" s="28"/>
      <c r="C125" s="163">
        <v>0</v>
      </c>
      <c r="D125" s="128">
        <v>1.6559999999999999</v>
      </c>
      <c r="E125" s="129">
        <v>0.11700000000000001</v>
      </c>
      <c r="F125" s="130">
        <v>8.0000000000000002E-3</v>
      </c>
      <c r="G125" s="158">
        <v>3.19</v>
      </c>
      <c r="H125" s="158">
        <v>1.62</v>
      </c>
      <c r="I125" s="162">
        <v>1.62</v>
      </c>
      <c r="J125" s="44">
        <v>0.11700000000000001</v>
      </c>
    </row>
    <row r="126" spans="1:10" ht="27.75" customHeight="1" x14ac:dyDescent="0.25">
      <c r="A126" s="156" t="s">
        <v>632</v>
      </c>
      <c r="B126" s="28"/>
      <c r="C126" s="163">
        <v>0</v>
      </c>
      <c r="D126" s="128">
        <v>0.99199999999999999</v>
      </c>
      <c r="E126" s="129">
        <v>3.5999999999999997E-2</v>
      </c>
      <c r="F126" s="130">
        <v>5.0000000000000001E-3</v>
      </c>
      <c r="G126" s="158">
        <v>0.53</v>
      </c>
      <c r="H126" s="158">
        <v>1.62</v>
      </c>
      <c r="I126" s="162">
        <v>1.62</v>
      </c>
      <c r="J126" s="44">
        <v>0.11700000000000001</v>
      </c>
    </row>
    <row r="127" spans="1:10" ht="27.75" customHeight="1" x14ac:dyDescent="0.25">
      <c r="A127" s="156" t="s">
        <v>633</v>
      </c>
      <c r="B127" s="28"/>
      <c r="C127" s="163">
        <v>0</v>
      </c>
      <c r="D127" s="128">
        <v>0.98</v>
      </c>
      <c r="E127" s="129">
        <v>3.5999999999999997E-2</v>
      </c>
      <c r="F127" s="130">
        <v>5.0000000000000001E-3</v>
      </c>
      <c r="G127" s="158">
        <v>0.53</v>
      </c>
      <c r="H127" s="158">
        <v>1.62</v>
      </c>
      <c r="I127" s="162">
        <v>1.62</v>
      </c>
      <c r="J127" s="44">
        <v>0.11700000000000001</v>
      </c>
    </row>
    <row r="128" spans="1:10" ht="27.75" customHeight="1" x14ac:dyDescent="0.25">
      <c r="A128" s="156" t="s">
        <v>634</v>
      </c>
      <c r="B128" s="28"/>
      <c r="C128" s="163">
        <v>0</v>
      </c>
      <c r="D128" s="128">
        <v>0.96599999999999997</v>
      </c>
      <c r="E128" s="129">
        <v>3.5999999999999997E-2</v>
      </c>
      <c r="F128" s="130">
        <v>5.0000000000000001E-3</v>
      </c>
      <c r="G128" s="158">
        <v>0.53</v>
      </c>
      <c r="H128" s="158">
        <v>1.62</v>
      </c>
      <c r="I128" s="162">
        <v>1.62</v>
      </c>
      <c r="J128" s="44">
        <v>0.11700000000000001</v>
      </c>
    </row>
    <row r="129" spans="1:10" ht="27.75" customHeight="1" x14ac:dyDescent="0.25">
      <c r="A129" s="156" t="s">
        <v>635</v>
      </c>
      <c r="B129" s="28"/>
      <c r="C129" s="163">
        <v>0</v>
      </c>
      <c r="D129" s="128">
        <v>0.95099999999999996</v>
      </c>
      <c r="E129" s="129">
        <v>3.5999999999999997E-2</v>
      </c>
      <c r="F129" s="130">
        <v>5.0000000000000001E-3</v>
      </c>
      <c r="G129" s="158">
        <v>0.53</v>
      </c>
      <c r="H129" s="158">
        <v>1.62</v>
      </c>
      <c r="I129" s="162">
        <v>1.62</v>
      </c>
      <c r="J129" s="44">
        <v>0.11700000000000001</v>
      </c>
    </row>
    <row r="130" spans="1:10" ht="27.75" customHeight="1" x14ac:dyDescent="0.25">
      <c r="A130" s="156" t="s">
        <v>636</v>
      </c>
      <c r="B130" s="28"/>
      <c r="C130" s="163">
        <v>0</v>
      </c>
      <c r="D130" s="128">
        <v>1.4870000000000001</v>
      </c>
      <c r="E130" s="129">
        <v>0.114</v>
      </c>
      <c r="F130" s="130">
        <v>4.0000000000000001E-3</v>
      </c>
      <c r="G130" s="158">
        <v>3.74</v>
      </c>
      <c r="H130" s="158">
        <v>2.81</v>
      </c>
      <c r="I130" s="162">
        <v>2.81</v>
      </c>
      <c r="J130" s="44">
        <v>0.10100000000000001</v>
      </c>
    </row>
    <row r="131" spans="1:10" ht="27.75" customHeight="1" x14ac:dyDescent="0.25">
      <c r="A131" s="156" t="s">
        <v>637</v>
      </c>
      <c r="B131" s="28"/>
      <c r="C131" s="163">
        <v>0</v>
      </c>
      <c r="D131" s="128">
        <v>0.55500000000000005</v>
      </c>
      <c r="E131" s="129">
        <v>0</v>
      </c>
      <c r="F131" s="130">
        <v>0</v>
      </c>
      <c r="G131" s="158">
        <v>0</v>
      </c>
      <c r="H131" s="158">
        <v>2.81</v>
      </c>
      <c r="I131" s="162">
        <v>2.81</v>
      </c>
      <c r="J131" s="44">
        <v>0.10100000000000001</v>
      </c>
    </row>
    <row r="132" spans="1:10" ht="27.75" customHeight="1" x14ac:dyDescent="0.25">
      <c r="A132" s="156" t="s">
        <v>638</v>
      </c>
      <c r="B132" s="28"/>
      <c r="C132" s="163">
        <v>0</v>
      </c>
      <c r="D132" s="128">
        <v>0.53700000000000003</v>
      </c>
      <c r="E132" s="129">
        <v>0</v>
      </c>
      <c r="F132" s="130">
        <v>0</v>
      </c>
      <c r="G132" s="158">
        <v>0</v>
      </c>
      <c r="H132" s="158">
        <v>2.81</v>
      </c>
      <c r="I132" s="162">
        <v>2.81</v>
      </c>
      <c r="J132" s="44">
        <v>0.10100000000000001</v>
      </c>
    </row>
    <row r="133" spans="1:10" ht="27.75" customHeight="1" x14ac:dyDescent="0.25">
      <c r="A133" s="156" t="s">
        <v>639</v>
      </c>
      <c r="B133" s="28"/>
      <c r="C133" s="163">
        <v>0</v>
      </c>
      <c r="D133" s="128">
        <v>0.51800000000000002</v>
      </c>
      <c r="E133" s="129">
        <v>0</v>
      </c>
      <c r="F133" s="130">
        <v>0</v>
      </c>
      <c r="G133" s="158">
        <v>0</v>
      </c>
      <c r="H133" s="158">
        <v>2.81</v>
      </c>
      <c r="I133" s="162">
        <v>2.81</v>
      </c>
      <c r="J133" s="44">
        <v>0.10100000000000001</v>
      </c>
    </row>
    <row r="134" spans="1:10" ht="27.75" customHeight="1" x14ac:dyDescent="0.25">
      <c r="A134" s="156" t="s">
        <v>640</v>
      </c>
      <c r="B134" s="28"/>
      <c r="C134" s="163">
        <v>0</v>
      </c>
      <c r="D134" s="128">
        <v>0.496</v>
      </c>
      <c r="E134" s="129">
        <v>0</v>
      </c>
      <c r="F134" s="130">
        <v>0</v>
      </c>
      <c r="G134" s="158">
        <v>0</v>
      </c>
      <c r="H134" s="158">
        <v>2.81</v>
      </c>
      <c r="I134" s="162">
        <v>2.81</v>
      </c>
      <c r="J134" s="44">
        <v>0.10100000000000001</v>
      </c>
    </row>
    <row r="135" spans="1:10" ht="27.75" customHeight="1" x14ac:dyDescent="0.25">
      <c r="A135" s="156" t="s">
        <v>641</v>
      </c>
      <c r="B135" s="28"/>
      <c r="C135" s="163">
        <v>0</v>
      </c>
      <c r="D135" s="128">
        <v>1.1990000000000001</v>
      </c>
      <c r="E135" s="129">
        <v>9.0999999999999998E-2</v>
      </c>
      <c r="F135" s="130">
        <v>3.0000000000000001E-3</v>
      </c>
      <c r="G135" s="158">
        <v>42.04</v>
      </c>
      <c r="H135" s="158">
        <v>3.2</v>
      </c>
      <c r="I135" s="162">
        <v>3.2</v>
      </c>
      <c r="J135" s="44">
        <v>8.5000000000000006E-2</v>
      </c>
    </row>
    <row r="136" spans="1:10" ht="27.75" customHeight="1" x14ac:dyDescent="0.25">
      <c r="A136" s="156" t="s">
        <v>642</v>
      </c>
      <c r="B136" s="28"/>
      <c r="C136" s="163">
        <v>0</v>
      </c>
      <c r="D136" s="128">
        <v>0.08</v>
      </c>
      <c r="E136" s="129">
        <v>0</v>
      </c>
      <c r="F136" s="130">
        <v>0</v>
      </c>
      <c r="G136" s="158">
        <v>0</v>
      </c>
      <c r="H136" s="158">
        <v>3.2</v>
      </c>
      <c r="I136" s="162">
        <v>3.2</v>
      </c>
      <c r="J136" s="44">
        <v>8.5000000000000006E-2</v>
      </c>
    </row>
    <row r="137" spans="1:10" ht="27.75" customHeight="1" x14ac:dyDescent="0.25">
      <c r="A137" s="156" t="s">
        <v>643</v>
      </c>
      <c r="B137" s="28"/>
      <c r="C137" s="163">
        <v>0</v>
      </c>
      <c r="D137" s="128">
        <v>3.0000000000000001E-3</v>
      </c>
      <c r="E137" s="129">
        <v>0</v>
      </c>
      <c r="F137" s="130">
        <v>0</v>
      </c>
      <c r="G137" s="158">
        <v>0</v>
      </c>
      <c r="H137" s="158">
        <v>3.2</v>
      </c>
      <c r="I137" s="162">
        <v>3.2</v>
      </c>
      <c r="J137" s="44">
        <v>8.5000000000000006E-2</v>
      </c>
    </row>
    <row r="138" spans="1:10" ht="27.75" customHeight="1" x14ac:dyDescent="0.25">
      <c r="A138" s="156" t="s">
        <v>644</v>
      </c>
      <c r="B138" s="28"/>
      <c r="C138" s="163">
        <v>0</v>
      </c>
      <c r="D138" s="128">
        <v>3.5999999999999997E-2</v>
      </c>
      <c r="E138" s="129">
        <v>0</v>
      </c>
      <c r="F138" s="130">
        <v>0</v>
      </c>
      <c r="G138" s="158">
        <v>0</v>
      </c>
      <c r="H138" s="158">
        <v>3.2</v>
      </c>
      <c r="I138" s="162">
        <v>3.2</v>
      </c>
      <c r="J138" s="44">
        <v>8.5000000000000006E-2</v>
      </c>
    </row>
    <row r="139" spans="1:10" ht="27.75" customHeight="1" x14ac:dyDescent="0.25">
      <c r="A139" s="156" t="s">
        <v>645</v>
      </c>
      <c r="B139" s="28"/>
      <c r="C139" s="163">
        <v>0</v>
      </c>
      <c r="D139" s="128">
        <v>7.0000000000000001E-3</v>
      </c>
      <c r="E139" s="129">
        <v>0</v>
      </c>
      <c r="F139" s="130">
        <v>0</v>
      </c>
      <c r="G139" s="158">
        <v>0</v>
      </c>
      <c r="H139" s="158">
        <v>3.2</v>
      </c>
      <c r="I139" s="162">
        <v>3.2</v>
      </c>
      <c r="J139" s="44">
        <v>8.5000000000000006E-2</v>
      </c>
    </row>
    <row r="140" spans="1:10" ht="27.75" customHeight="1" x14ac:dyDescent="0.25">
      <c r="A140" s="156" t="s">
        <v>646</v>
      </c>
      <c r="B140" s="28"/>
      <c r="C140" s="163" t="s">
        <v>120</v>
      </c>
      <c r="D140" s="131">
        <v>9.36</v>
      </c>
      <c r="E140" s="132">
        <v>0.59799999999999998</v>
      </c>
      <c r="F140" s="130">
        <v>9.9000000000000005E-2</v>
      </c>
      <c r="G140" s="159"/>
      <c r="H140" s="159"/>
      <c r="I140" s="161"/>
      <c r="J140" s="45"/>
    </row>
    <row r="141" spans="1:10" ht="27.75" customHeight="1" x14ac:dyDescent="0.25">
      <c r="A141" s="156" t="s">
        <v>647</v>
      </c>
      <c r="B141" s="28"/>
      <c r="C141" s="163" t="s">
        <v>534</v>
      </c>
      <c r="D141" s="128">
        <v>-2.3780000000000001</v>
      </c>
      <c r="E141" s="129">
        <v>-0.16200000000000001</v>
      </c>
      <c r="F141" s="130">
        <v>-1.4E-2</v>
      </c>
      <c r="G141" s="158">
        <v>0</v>
      </c>
      <c r="H141" s="159"/>
      <c r="I141" s="161"/>
      <c r="J141" s="45"/>
    </row>
    <row r="142" spans="1:10" ht="27.75" customHeight="1" x14ac:dyDescent="0.25">
      <c r="A142" s="156" t="s">
        <v>648</v>
      </c>
      <c r="B142" s="28"/>
      <c r="C142" s="163">
        <v>0</v>
      </c>
      <c r="D142" s="128">
        <v>-2.1840000000000002</v>
      </c>
      <c r="E142" s="129">
        <v>-0.152</v>
      </c>
      <c r="F142" s="130">
        <v>-1.0999999999999999E-2</v>
      </c>
      <c r="G142" s="158">
        <v>0</v>
      </c>
      <c r="H142" s="159"/>
      <c r="I142" s="161"/>
      <c r="J142" s="45"/>
    </row>
    <row r="143" spans="1:10" ht="27.75" customHeight="1" x14ac:dyDescent="0.25">
      <c r="A143" s="156" t="s">
        <v>649</v>
      </c>
      <c r="B143" s="28"/>
      <c r="C143" s="163">
        <v>0</v>
      </c>
      <c r="D143" s="128">
        <v>-2.3780000000000001</v>
      </c>
      <c r="E143" s="129">
        <v>-0.16200000000000001</v>
      </c>
      <c r="F143" s="130">
        <v>-1.4E-2</v>
      </c>
      <c r="G143" s="158">
        <v>0</v>
      </c>
      <c r="H143" s="159"/>
      <c r="I143" s="161"/>
      <c r="J143" s="44">
        <v>0.151</v>
      </c>
    </row>
    <row r="144" spans="1:10" ht="27.75" customHeight="1" x14ac:dyDescent="0.25">
      <c r="A144" s="156" t="s">
        <v>650</v>
      </c>
      <c r="B144" s="28"/>
      <c r="C144" s="163">
        <v>0</v>
      </c>
      <c r="D144" s="128">
        <v>-2.1840000000000002</v>
      </c>
      <c r="E144" s="129">
        <v>-0.152</v>
      </c>
      <c r="F144" s="130">
        <v>-1.0999999999999999E-2</v>
      </c>
      <c r="G144" s="158">
        <v>0</v>
      </c>
      <c r="H144" s="159"/>
      <c r="I144" s="161"/>
      <c r="J144" s="44">
        <v>0.13300000000000001</v>
      </c>
    </row>
    <row r="145" spans="1:10" ht="27.75" customHeight="1" x14ac:dyDescent="0.25">
      <c r="A145" s="156" t="s">
        <v>651</v>
      </c>
      <c r="B145" s="28"/>
      <c r="C145" s="163">
        <v>0</v>
      </c>
      <c r="D145" s="128">
        <v>-1.887</v>
      </c>
      <c r="E145" s="129">
        <v>-0.14399999999999999</v>
      </c>
      <c r="F145" s="130">
        <v>-5.0000000000000001E-3</v>
      </c>
      <c r="G145" s="158">
        <v>3.94</v>
      </c>
      <c r="H145" s="159"/>
      <c r="I145" s="161"/>
      <c r="J145" s="44">
        <v>0.156</v>
      </c>
    </row>
    <row r="146" spans="1:10" ht="27.75" customHeight="1" x14ac:dyDescent="0.25">
      <c r="A146" s="156" t="s">
        <v>652</v>
      </c>
      <c r="B146" s="28"/>
      <c r="C146" s="163" t="s">
        <v>74</v>
      </c>
      <c r="D146" s="128">
        <v>1.667</v>
      </c>
      <c r="E146" s="129">
        <v>7.4999999999999997E-2</v>
      </c>
      <c r="F146" s="130">
        <v>0</v>
      </c>
      <c r="G146" s="158">
        <v>0</v>
      </c>
      <c r="H146" s="159"/>
      <c r="I146" s="161"/>
      <c r="J146" s="45"/>
    </row>
    <row r="147" spans="1:10" ht="27.75" customHeight="1" x14ac:dyDescent="0.25">
      <c r="A147" s="156" t="s">
        <v>653</v>
      </c>
      <c r="B147" s="28"/>
      <c r="C147" s="163">
        <v>2</v>
      </c>
      <c r="D147" s="128">
        <v>1.7090000000000001</v>
      </c>
      <c r="E147" s="129">
        <v>0.11600000000000001</v>
      </c>
      <c r="F147" s="130">
        <v>0.01</v>
      </c>
      <c r="G147" s="159"/>
      <c r="H147" s="159"/>
      <c r="I147" s="161"/>
      <c r="J147" s="45"/>
    </row>
    <row r="148" spans="1:10" ht="27.75" customHeight="1" x14ac:dyDescent="0.25">
      <c r="A148" s="156" t="s">
        <v>654</v>
      </c>
      <c r="B148" s="28"/>
      <c r="C148" s="163" t="s">
        <v>78</v>
      </c>
      <c r="D148" s="128">
        <v>1.512</v>
      </c>
      <c r="E148" s="129">
        <v>0.10299999999999999</v>
      </c>
      <c r="F148" s="130">
        <v>8.9999999999999993E-3</v>
      </c>
      <c r="G148" s="158">
        <v>0.9</v>
      </c>
      <c r="H148" s="159"/>
      <c r="I148" s="161"/>
      <c r="J148" s="45"/>
    </row>
    <row r="149" spans="1:10" ht="27.75" customHeight="1" x14ac:dyDescent="0.25">
      <c r="A149" s="156" t="s">
        <v>655</v>
      </c>
      <c r="B149" s="28"/>
      <c r="C149" s="163" t="s">
        <v>78</v>
      </c>
      <c r="D149" s="128">
        <v>1.4910000000000001</v>
      </c>
      <c r="E149" s="129">
        <v>8.2000000000000003E-2</v>
      </c>
      <c r="F149" s="130">
        <v>0</v>
      </c>
      <c r="G149" s="158">
        <v>0</v>
      </c>
      <c r="H149" s="159"/>
      <c r="I149" s="161"/>
      <c r="J149" s="45"/>
    </row>
    <row r="150" spans="1:10" ht="27.75" customHeight="1" x14ac:dyDescent="0.25">
      <c r="A150" s="156" t="s">
        <v>656</v>
      </c>
      <c r="B150" s="28"/>
      <c r="C150" s="163" t="s">
        <v>78</v>
      </c>
      <c r="D150" s="128">
        <v>1.304</v>
      </c>
      <c r="E150" s="129">
        <v>0</v>
      </c>
      <c r="F150" s="130">
        <v>0</v>
      </c>
      <c r="G150" s="158">
        <v>0</v>
      </c>
      <c r="H150" s="159"/>
      <c r="I150" s="161"/>
      <c r="J150" s="45"/>
    </row>
    <row r="151" spans="1:10" ht="27.75" customHeight="1" x14ac:dyDescent="0.25">
      <c r="A151" s="156" t="s">
        <v>657</v>
      </c>
      <c r="B151" s="28"/>
      <c r="C151" s="163" t="s">
        <v>78</v>
      </c>
      <c r="D151" s="128">
        <v>1.2230000000000001</v>
      </c>
      <c r="E151" s="129">
        <v>0</v>
      </c>
      <c r="F151" s="130">
        <v>0</v>
      </c>
      <c r="G151" s="158">
        <v>0</v>
      </c>
      <c r="H151" s="159"/>
      <c r="I151" s="161"/>
      <c r="J151" s="45"/>
    </row>
    <row r="152" spans="1:10" ht="27.75" customHeight="1" x14ac:dyDescent="0.25">
      <c r="A152" s="156" t="s">
        <v>658</v>
      </c>
      <c r="B152" s="28"/>
      <c r="C152" s="163" t="s">
        <v>78</v>
      </c>
      <c r="D152" s="128">
        <v>1.169</v>
      </c>
      <c r="E152" s="129">
        <v>0</v>
      </c>
      <c r="F152" s="130">
        <v>0</v>
      </c>
      <c r="G152" s="158">
        <v>0</v>
      </c>
      <c r="H152" s="159"/>
      <c r="I152" s="161"/>
      <c r="J152" s="45"/>
    </row>
    <row r="153" spans="1:10" ht="27.75" customHeight="1" x14ac:dyDescent="0.25">
      <c r="A153" s="156" t="s">
        <v>659</v>
      </c>
      <c r="B153" s="28"/>
      <c r="C153" s="163">
        <v>4</v>
      </c>
      <c r="D153" s="128">
        <v>1.512</v>
      </c>
      <c r="E153" s="129">
        <v>0.10299999999999999</v>
      </c>
      <c r="F153" s="130">
        <v>8.9999999999999993E-3</v>
      </c>
      <c r="G153" s="159"/>
      <c r="H153" s="159"/>
      <c r="I153" s="161"/>
      <c r="J153" s="45"/>
    </row>
    <row r="154" spans="1:10" ht="27.75" customHeight="1" x14ac:dyDescent="0.25">
      <c r="A154" s="156" t="s">
        <v>660</v>
      </c>
      <c r="B154" s="28"/>
      <c r="C154" s="163">
        <v>0</v>
      </c>
      <c r="D154" s="128">
        <v>1.135</v>
      </c>
      <c r="E154" s="129">
        <v>0.08</v>
      </c>
      <c r="F154" s="130">
        <v>5.0000000000000001E-3</v>
      </c>
      <c r="G154" s="158">
        <v>2.1800000000000002</v>
      </c>
      <c r="H154" s="158">
        <v>1.1100000000000001</v>
      </c>
      <c r="I154" s="162">
        <v>1.1100000000000001</v>
      </c>
      <c r="J154" s="44">
        <v>0.08</v>
      </c>
    </row>
    <row r="155" spans="1:10" ht="27.75" customHeight="1" x14ac:dyDescent="0.25">
      <c r="A155" s="156" t="s">
        <v>661</v>
      </c>
      <c r="B155" s="28"/>
      <c r="C155" s="163">
        <v>0</v>
      </c>
      <c r="D155" s="128">
        <v>0.68</v>
      </c>
      <c r="E155" s="129">
        <v>2.5000000000000001E-2</v>
      </c>
      <c r="F155" s="130">
        <v>4.0000000000000001E-3</v>
      </c>
      <c r="G155" s="158">
        <v>0.36</v>
      </c>
      <c r="H155" s="158">
        <v>1.1100000000000001</v>
      </c>
      <c r="I155" s="162">
        <v>1.1100000000000001</v>
      </c>
      <c r="J155" s="44">
        <v>0.08</v>
      </c>
    </row>
    <row r="156" spans="1:10" ht="27.75" customHeight="1" x14ac:dyDescent="0.25">
      <c r="A156" s="156" t="s">
        <v>662</v>
      </c>
      <c r="B156" s="28"/>
      <c r="C156" s="163">
        <v>0</v>
      </c>
      <c r="D156" s="128">
        <v>0.67200000000000004</v>
      </c>
      <c r="E156" s="129">
        <v>2.5000000000000001E-2</v>
      </c>
      <c r="F156" s="130">
        <v>4.0000000000000001E-3</v>
      </c>
      <c r="G156" s="158">
        <v>0.36</v>
      </c>
      <c r="H156" s="158">
        <v>1.1100000000000001</v>
      </c>
      <c r="I156" s="162">
        <v>1.1100000000000001</v>
      </c>
      <c r="J156" s="44">
        <v>0.08</v>
      </c>
    </row>
    <row r="157" spans="1:10" ht="27.75" customHeight="1" x14ac:dyDescent="0.25">
      <c r="A157" s="156" t="s">
        <v>663</v>
      </c>
      <c r="B157" s="28"/>
      <c r="C157" s="163">
        <v>0</v>
      </c>
      <c r="D157" s="128">
        <v>0.66200000000000003</v>
      </c>
      <c r="E157" s="129">
        <v>2.5000000000000001E-2</v>
      </c>
      <c r="F157" s="130">
        <v>4.0000000000000001E-3</v>
      </c>
      <c r="G157" s="158">
        <v>0.36</v>
      </c>
      <c r="H157" s="158">
        <v>1.1100000000000001</v>
      </c>
      <c r="I157" s="162">
        <v>1.1100000000000001</v>
      </c>
      <c r="J157" s="44">
        <v>0.08</v>
      </c>
    </row>
    <row r="158" spans="1:10" ht="27.75" customHeight="1" x14ac:dyDescent="0.25">
      <c r="A158" s="156" t="s">
        <v>664</v>
      </c>
      <c r="B158" s="28"/>
      <c r="C158" s="163">
        <v>0</v>
      </c>
      <c r="D158" s="128">
        <v>0.65200000000000002</v>
      </c>
      <c r="E158" s="129">
        <v>2.5000000000000001E-2</v>
      </c>
      <c r="F158" s="130">
        <v>4.0000000000000001E-3</v>
      </c>
      <c r="G158" s="158">
        <v>0.36</v>
      </c>
      <c r="H158" s="158">
        <v>1.1100000000000001</v>
      </c>
      <c r="I158" s="162">
        <v>1.1100000000000001</v>
      </c>
      <c r="J158" s="44">
        <v>0.08</v>
      </c>
    </row>
    <row r="159" spans="1:10" ht="27.75" customHeight="1" x14ac:dyDescent="0.25">
      <c r="A159" s="156" t="s">
        <v>665</v>
      </c>
      <c r="B159" s="28"/>
      <c r="C159" s="163">
        <v>0</v>
      </c>
      <c r="D159" s="128">
        <v>1.0189999999999999</v>
      </c>
      <c r="E159" s="129">
        <v>7.8E-2</v>
      </c>
      <c r="F159" s="130">
        <v>2E-3</v>
      </c>
      <c r="G159" s="158">
        <v>2.56</v>
      </c>
      <c r="H159" s="158">
        <v>1.92</v>
      </c>
      <c r="I159" s="162">
        <v>1.92</v>
      </c>
      <c r="J159" s="44">
        <v>7.0000000000000007E-2</v>
      </c>
    </row>
    <row r="160" spans="1:10" ht="27.75" customHeight="1" x14ac:dyDescent="0.25">
      <c r="A160" s="156" t="s">
        <v>666</v>
      </c>
      <c r="B160" s="28"/>
      <c r="C160" s="163">
        <v>0</v>
      </c>
      <c r="D160" s="128">
        <v>0.38</v>
      </c>
      <c r="E160" s="129">
        <v>0</v>
      </c>
      <c r="F160" s="130">
        <v>0</v>
      </c>
      <c r="G160" s="158">
        <v>0</v>
      </c>
      <c r="H160" s="158">
        <v>1.92</v>
      </c>
      <c r="I160" s="162">
        <v>1.92</v>
      </c>
      <c r="J160" s="44">
        <v>7.0000000000000007E-2</v>
      </c>
    </row>
    <row r="161" spans="1:10" ht="27.75" customHeight="1" x14ac:dyDescent="0.25">
      <c r="A161" s="156" t="s">
        <v>667</v>
      </c>
      <c r="B161" s="28"/>
      <c r="C161" s="163">
        <v>0</v>
      </c>
      <c r="D161" s="128">
        <v>0.36799999999999999</v>
      </c>
      <c r="E161" s="129">
        <v>0</v>
      </c>
      <c r="F161" s="130">
        <v>0</v>
      </c>
      <c r="G161" s="158">
        <v>0</v>
      </c>
      <c r="H161" s="158">
        <v>1.92</v>
      </c>
      <c r="I161" s="162">
        <v>1.92</v>
      </c>
      <c r="J161" s="44">
        <v>7.0000000000000007E-2</v>
      </c>
    </row>
    <row r="162" spans="1:10" ht="27.75" customHeight="1" x14ac:dyDescent="0.25">
      <c r="A162" s="156" t="s">
        <v>668</v>
      </c>
      <c r="B162" s="28"/>
      <c r="C162" s="163">
        <v>0</v>
      </c>
      <c r="D162" s="128">
        <v>0.35499999999999998</v>
      </c>
      <c r="E162" s="129">
        <v>0</v>
      </c>
      <c r="F162" s="130">
        <v>0</v>
      </c>
      <c r="G162" s="158">
        <v>0</v>
      </c>
      <c r="H162" s="158">
        <v>1.92</v>
      </c>
      <c r="I162" s="162">
        <v>1.92</v>
      </c>
      <c r="J162" s="44">
        <v>7.0000000000000007E-2</v>
      </c>
    </row>
    <row r="163" spans="1:10" ht="27.75" customHeight="1" x14ac:dyDescent="0.25">
      <c r="A163" s="156" t="s">
        <v>669</v>
      </c>
      <c r="B163" s="28"/>
      <c r="C163" s="163">
        <v>0</v>
      </c>
      <c r="D163" s="128">
        <v>0.34</v>
      </c>
      <c r="E163" s="129">
        <v>0</v>
      </c>
      <c r="F163" s="130">
        <v>0</v>
      </c>
      <c r="G163" s="158">
        <v>0</v>
      </c>
      <c r="H163" s="158">
        <v>1.92</v>
      </c>
      <c r="I163" s="162">
        <v>1.92</v>
      </c>
      <c r="J163" s="44">
        <v>7.0000000000000007E-2</v>
      </c>
    </row>
    <row r="164" spans="1:10" ht="27.75" customHeight="1" x14ac:dyDescent="0.25">
      <c r="A164" s="156" t="s">
        <v>670</v>
      </c>
      <c r="B164" s="28"/>
      <c r="C164" s="163">
        <v>0</v>
      </c>
      <c r="D164" s="128">
        <v>0.82199999999999995</v>
      </c>
      <c r="E164" s="129">
        <v>6.3E-2</v>
      </c>
      <c r="F164" s="130">
        <v>2E-3</v>
      </c>
      <c r="G164" s="158">
        <v>28.81</v>
      </c>
      <c r="H164" s="158">
        <v>2.2000000000000002</v>
      </c>
      <c r="I164" s="162">
        <v>2.2000000000000002</v>
      </c>
      <c r="J164" s="44">
        <v>5.8000000000000003E-2</v>
      </c>
    </row>
    <row r="165" spans="1:10" ht="27.75" customHeight="1" x14ac:dyDescent="0.25">
      <c r="A165" s="156" t="s">
        <v>671</v>
      </c>
      <c r="B165" s="28"/>
      <c r="C165" s="163">
        <v>0</v>
      </c>
      <c r="D165" s="128">
        <v>5.5E-2</v>
      </c>
      <c r="E165" s="129">
        <v>0</v>
      </c>
      <c r="F165" s="130">
        <v>0</v>
      </c>
      <c r="G165" s="158">
        <v>0</v>
      </c>
      <c r="H165" s="158">
        <v>2.2000000000000002</v>
      </c>
      <c r="I165" s="162">
        <v>2.2000000000000002</v>
      </c>
      <c r="J165" s="44">
        <v>5.8000000000000003E-2</v>
      </c>
    </row>
    <row r="166" spans="1:10" ht="27.75" customHeight="1" x14ac:dyDescent="0.25">
      <c r="A166" s="156" t="s">
        <v>672</v>
      </c>
      <c r="B166" s="28"/>
      <c r="C166" s="163">
        <v>0</v>
      </c>
      <c r="D166" s="128">
        <v>2E-3</v>
      </c>
      <c r="E166" s="129">
        <v>0</v>
      </c>
      <c r="F166" s="130">
        <v>0</v>
      </c>
      <c r="G166" s="158">
        <v>0</v>
      </c>
      <c r="H166" s="158">
        <v>2.2000000000000002</v>
      </c>
      <c r="I166" s="162">
        <v>2.2000000000000002</v>
      </c>
      <c r="J166" s="44">
        <v>5.8000000000000003E-2</v>
      </c>
    </row>
    <row r="167" spans="1:10" ht="27.75" customHeight="1" x14ac:dyDescent="0.25">
      <c r="A167" s="156" t="s">
        <v>673</v>
      </c>
      <c r="B167" s="28"/>
      <c r="C167" s="163">
        <v>0</v>
      </c>
      <c r="D167" s="128">
        <v>2.5000000000000001E-2</v>
      </c>
      <c r="E167" s="129">
        <v>0</v>
      </c>
      <c r="F167" s="130">
        <v>0</v>
      </c>
      <c r="G167" s="158">
        <v>0</v>
      </c>
      <c r="H167" s="158">
        <v>2.2000000000000002</v>
      </c>
      <c r="I167" s="162">
        <v>2.2000000000000002</v>
      </c>
      <c r="J167" s="44">
        <v>5.8000000000000003E-2</v>
      </c>
    </row>
    <row r="168" spans="1:10" ht="27.75" customHeight="1" x14ac:dyDescent="0.25">
      <c r="A168" s="156" t="s">
        <v>674</v>
      </c>
      <c r="B168" s="28"/>
      <c r="C168" s="163">
        <v>0</v>
      </c>
      <c r="D168" s="128">
        <v>5.0000000000000001E-3</v>
      </c>
      <c r="E168" s="129">
        <v>0</v>
      </c>
      <c r="F168" s="130">
        <v>0</v>
      </c>
      <c r="G168" s="158">
        <v>0</v>
      </c>
      <c r="H168" s="158">
        <v>2.2000000000000002</v>
      </c>
      <c r="I168" s="162">
        <v>2.2000000000000002</v>
      </c>
      <c r="J168" s="44">
        <v>5.8000000000000003E-2</v>
      </c>
    </row>
    <row r="169" spans="1:10" ht="27.75" customHeight="1" x14ac:dyDescent="0.25">
      <c r="A169" s="156" t="s">
        <v>675</v>
      </c>
      <c r="B169" s="28"/>
      <c r="C169" s="163" t="s">
        <v>120</v>
      </c>
      <c r="D169" s="131">
        <v>6.4160000000000004</v>
      </c>
      <c r="E169" s="132">
        <v>0.41</v>
      </c>
      <c r="F169" s="130">
        <v>6.8000000000000005E-2</v>
      </c>
      <c r="G169" s="159"/>
      <c r="H169" s="159"/>
      <c r="I169" s="161"/>
      <c r="J169" s="45"/>
    </row>
    <row r="170" spans="1:10" ht="27.75" customHeight="1" x14ac:dyDescent="0.25">
      <c r="A170" s="156" t="s">
        <v>676</v>
      </c>
      <c r="B170" s="28"/>
      <c r="C170" s="163" t="s">
        <v>534</v>
      </c>
      <c r="D170" s="128">
        <v>-1.63</v>
      </c>
      <c r="E170" s="129">
        <v>-0.111</v>
      </c>
      <c r="F170" s="130">
        <v>-8.9999999999999993E-3</v>
      </c>
      <c r="G170" s="158">
        <v>0</v>
      </c>
      <c r="H170" s="159"/>
      <c r="I170" s="161"/>
      <c r="J170" s="45"/>
    </row>
    <row r="171" spans="1:10" ht="27.75" customHeight="1" x14ac:dyDescent="0.25">
      <c r="A171" s="156" t="s">
        <v>677</v>
      </c>
      <c r="B171" s="28"/>
      <c r="C171" s="163">
        <v>0</v>
      </c>
      <c r="D171" s="128">
        <v>-1.4970000000000001</v>
      </c>
      <c r="E171" s="129">
        <v>-0.104</v>
      </c>
      <c r="F171" s="130">
        <v>-8.0000000000000002E-3</v>
      </c>
      <c r="G171" s="158">
        <v>0</v>
      </c>
      <c r="H171" s="159"/>
      <c r="I171" s="161"/>
      <c r="J171" s="45"/>
    </row>
    <row r="172" spans="1:10" ht="27.75" customHeight="1" x14ac:dyDescent="0.25">
      <c r="A172" s="156" t="s">
        <v>678</v>
      </c>
      <c r="B172" s="28"/>
      <c r="C172" s="163">
        <v>0</v>
      </c>
      <c r="D172" s="128">
        <v>-1.63</v>
      </c>
      <c r="E172" s="129">
        <v>-0.111</v>
      </c>
      <c r="F172" s="130">
        <v>-8.9999999999999993E-3</v>
      </c>
      <c r="G172" s="158">
        <v>0</v>
      </c>
      <c r="H172" s="159"/>
      <c r="I172" s="161"/>
      <c r="J172" s="44">
        <v>0.10299999999999999</v>
      </c>
    </row>
    <row r="173" spans="1:10" ht="27.75" customHeight="1" x14ac:dyDescent="0.25">
      <c r="A173" s="156" t="s">
        <v>679</v>
      </c>
      <c r="B173" s="28"/>
      <c r="C173" s="163">
        <v>0</v>
      </c>
      <c r="D173" s="128">
        <v>-1.4970000000000001</v>
      </c>
      <c r="E173" s="129">
        <v>-0.104</v>
      </c>
      <c r="F173" s="130">
        <v>-8.0000000000000002E-3</v>
      </c>
      <c r="G173" s="158">
        <v>0</v>
      </c>
      <c r="H173" s="159"/>
      <c r="I173" s="161"/>
      <c r="J173" s="44">
        <v>9.0999999999999998E-2</v>
      </c>
    </row>
    <row r="174" spans="1:10" ht="27.75" customHeight="1" x14ac:dyDescent="0.25">
      <c r="A174" s="156" t="s">
        <v>680</v>
      </c>
      <c r="B174" s="28"/>
      <c r="C174" s="163">
        <v>0</v>
      </c>
      <c r="D174" s="128">
        <v>-1.2929999999999999</v>
      </c>
      <c r="E174" s="129">
        <v>-9.9000000000000005E-2</v>
      </c>
      <c r="F174" s="130">
        <v>-3.0000000000000001E-3</v>
      </c>
      <c r="G174" s="158">
        <v>2.7</v>
      </c>
      <c r="H174" s="159"/>
      <c r="I174" s="161"/>
      <c r="J174" s="44">
        <v>0.107</v>
      </c>
    </row>
    <row r="175" spans="1:10" ht="27.75" customHeight="1" x14ac:dyDescent="0.25">
      <c r="A175" s="156" t="s">
        <v>681</v>
      </c>
      <c r="B175" s="28"/>
      <c r="C175" s="163" t="s">
        <v>74</v>
      </c>
      <c r="D175" s="128">
        <v>0.59899999999999998</v>
      </c>
      <c r="E175" s="129">
        <v>2.7E-2</v>
      </c>
      <c r="F175" s="130">
        <v>0</v>
      </c>
      <c r="G175" s="158">
        <v>0</v>
      </c>
      <c r="H175" s="159"/>
      <c r="I175" s="161"/>
      <c r="J175" s="45"/>
    </row>
    <row r="176" spans="1:10" ht="27.75" customHeight="1" x14ac:dyDescent="0.25">
      <c r="A176" s="156" t="s">
        <v>682</v>
      </c>
      <c r="B176" s="28"/>
      <c r="C176" s="163">
        <v>2</v>
      </c>
      <c r="D176" s="128">
        <v>0.61399999999999999</v>
      </c>
      <c r="E176" s="129">
        <v>4.2000000000000003E-2</v>
      </c>
      <c r="F176" s="130">
        <v>4.0000000000000001E-3</v>
      </c>
      <c r="G176" s="159"/>
      <c r="H176" s="159"/>
      <c r="I176" s="161"/>
      <c r="J176" s="45"/>
    </row>
    <row r="177" spans="1:10" ht="27.75" customHeight="1" x14ac:dyDescent="0.25">
      <c r="A177" s="156" t="s">
        <v>683</v>
      </c>
      <c r="B177" s="28"/>
      <c r="C177" s="163" t="s">
        <v>78</v>
      </c>
      <c r="D177" s="128">
        <v>0.54300000000000004</v>
      </c>
      <c r="E177" s="129">
        <v>3.6999999999999998E-2</v>
      </c>
      <c r="F177" s="130">
        <v>3.0000000000000001E-3</v>
      </c>
      <c r="G177" s="158">
        <v>0.32</v>
      </c>
      <c r="H177" s="159"/>
      <c r="I177" s="161"/>
      <c r="J177" s="45"/>
    </row>
    <row r="178" spans="1:10" ht="27.75" customHeight="1" x14ac:dyDescent="0.25">
      <c r="A178" s="156" t="s">
        <v>684</v>
      </c>
      <c r="B178" s="28"/>
      <c r="C178" s="163" t="s">
        <v>78</v>
      </c>
      <c r="D178" s="128">
        <v>0.53500000000000003</v>
      </c>
      <c r="E178" s="129">
        <v>2.9000000000000001E-2</v>
      </c>
      <c r="F178" s="130">
        <v>0</v>
      </c>
      <c r="G178" s="158">
        <v>0</v>
      </c>
      <c r="H178" s="159"/>
      <c r="I178" s="161"/>
      <c r="J178" s="45"/>
    </row>
    <row r="179" spans="1:10" ht="27.75" customHeight="1" x14ac:dyDescent="0.25">
      <c r="A179" s="156" t="s">
        <v>685</v>
      </c>
      <c r="B179" s="28"/>
      <c r="C179" s="163" t="s">
        <v>78</v>
      </c>
      <c r="D179" s="128">
        <v>0.46800000000000003</v>
      </c>
      <c r="E179" s="129">
        <v>0</v>
      </c>
      <c r="F179" s="130">
        <v>0</v>
      </c>
      <c r="G179" s="158">
        <v>0</v>
      </c>
      <c r="H179" s="159"/>
      <c r="I179" s="161"/>
      <c r="J179" s="45"/>
    </row>
    <row r="180" spans="1:10" ht="27.75" customHeight="1" x14ac:dyDescent="0.25">
      <c r="A180" s="156" t="s">
        <v>686</v>
      </c>
      <c r="B180" s="28"/>
      <c r="C180" s="163" t="s">
        <v>78</v>
      </c>
      <c r="D180" s="128">
        <v>0.439</v>
      </c>
      <c r="E180" s="129">
        <v>0</v>
      </c>
      <c r="F180" s="130">
        <v>0</v>
      </c>
      <c r="G180" s="158">
        <v>0</v>
      </c>
      <c r="H180" s="159"/>
      <c r="I180" s="161"/>
      <c r="J180" s="45"/>
    </row>
    <row r="181" spans="1:10" ht="27.75" customHeight="1" x14ac:dyDescent="0.25">
      <c r="A181" s="156" t="s">
        <v>687</v>
      </c>
      <c r="B181" s="28"/>
      <c r="C181" s="163" t="s">
        <v>78</v>
      </c>
      <c r="D181" s="128">
        <v>0.42</v>
      </c>
      <c r="E181" s="129">
        <v>0</v>
      </c>
      <c r="F181" s="130">
        <v>0</v>
      </c>
      <c r="G181" s="158">
        <v>0</v>
      </c>
      <c r="H181" s="159"/>
      <c r="I181" s="161"/>
      <c r="J181" s="45"/>
    </row>
    <row r="182" spans="1:10" ht="27.75" customHeight="1" x14ac:dyDescent="0.25">
      <c r="A182" s="156" t="s">
        <v>688</v>
      </c>
      <c r="B182" s="28"/>
      <c r="C182" s="163">
        <v>4</v>
      </c>
      <c r="D182" s="128">
        <v>0.54300000000000004</v>
      </c>
      <c r="E182" s="129">
        <v>3.6999999999999998E-2</v>
      </c>
      <c r="F182" s="130">
        <v>3.0000000000000001E-3</v>
      </c>
      <c r="G182" s="159"/>
      <c r="H182" s="159"/>
      <c r="I182" s="161"/>
      <c r="J182" s="45"/>
    </row>
    <row r="183" spans="1:10" ht="27.75" customHeight="1" x14ac:dyDescent="0.25">
      <c r="A183" s="156" t="s">
        <v>689</v>
      </c>
      <c r="B183" s="28"/>
      <c r="C183" s="163">
        <v>0</v>
      </c>
      <c r="D183" s="128">
        <v>0.40699999999999997</v>
      </c>
      <c r="E183" s="129">
        <v>2.9000000000000001E-2</v>
      </c>
      <c r="F183" s="130">
        <v>2E-3</v>
      </c>
      <c r="G183" s="158">
        <v>0.78</v>
      </c>
      <c r="H183" s="158">
        <v>0.4</v>
      </c>
      <c r="I183" s="162">
        <v>0.4</v>
      </c>
      <c r="J183" s="44">
        <v>2.9000000000000001E-2</v>
      </c>
    </row>
    <row r="184" spans="1:10" ht="27.75" customHeight="1" x14ac:dyDescent="0.25">
      <c r="A184" s="156" t="s">
        <v>690</v>
      </c>
      <c r="B184" s="28"/>
      <c r="C184" s="163">
        <v>0</v>
      </c>
      <c r="D184" s="128">
        <v>0.24399999999999999</v>
      </c>
      <c r="E184" s="129">
        <v>8.9999999999999993E-3</v>
      </c>
      <c r="F184" s="130">
        <v>1E-3</v>
      </c>
      <c r="G184" s="158">
        <v>0.13</v>
      </c>
      <c r="H184" s="158">
        <v>0.4</v>
      </c>
      <c r="I184" s="162">
        <v>0.4</v>
      </c>
      <c r="J184" s="44">
        <v>2.9000000000000001E-2</v>
      </c>
    </row>
    <row r="185" spans="1:10" ht="27.75" customHeight="1" x14ac:dyDescent="0.25">
      <c r="A185" s="156" t="s">
        <v>691</v>
      </c>
      <c r="B185" s="28"/>
      <c r="C185" s="163">
        <v>0</v>
      </c>
      <c r="D185" s="128">
        <v>0.24099999999999999</v>
      </c>
      <c r="E185" s="129">
        <v>8.9999999999999993E-3</v>
      </c>
      <c r="F185" s="130">
        <v>1E-3</v>
      </c>
      <c r="G185" s="158">
        <v>0.13</v>
      </c>
      <c r="H185" s="158">
        <v>0.4</v>
      </c>
      <c r="I185" s="162">
        <v>0.4</v>
      </c>
      <c r="J185" s="44">
        <v>2.9000000000000001E-2</v>
      </c>
    </row>
    <row r="186" spans="1:10" ht="27.75" customHeight="1" x14ac:dyDescent="0.25">
      <c r="A186" s="156" t="s">
        <v>692</v>
      </c>
      <c r="B186" s="28"/>
      <c r="C186" s="163">
        <v>0</v>
      </c>
      <c r="D186" s="128">
        <v>0.23799999999999999</v>
      </c>
      <c r="E186" s="129">
        <v>8.9999999999999993E-3</v>
      </c>
      <c r="F186" s="130">
        <v>1E-3</v>
      </c>
      <c r="G186" s="158">
        <v>0.13</v>
      </c>
      <c r="H186" s="158">
        <v>0.4</v>
      </c>
      <c r="I186" s="162">
        <v>0.4</v>
      </c>
      <c r="J186" s="44">
        <v>2.9000000000000001E-2</v>
      </c>
    </row>
    <row r="187" spans="1:10" ht="27.75" customHeight="1" x14ac:dyDescent="0.25">
      <c r="A187" s="156" t="s">
        <v>693</v>
      </c>
      <c r="B187" s="28"/>
      <c r="C187" s="163">
        <v>0</v>
      </c>
      <c r="D187" s="128">
        <v>0.23400000000000001</v>
      </c>
      <c r="E187" s="129">
        <v>8.9999999999999993E-3</v>
      </c>
      <c r="F187" s="130">
        <v>1E-3</v>
      </c>
      <c r="G187" s="158">
        <v>0.13</v>
      </c>
      <c r="H187" s="158">
        <v>0.4</v>
      </c>
      <c r="I187" s="162">
        <v>0.4</v>
      </c>
      <c r="J187" s="44">
        <v>2.9000000000000001E-2</v>
      </c>
    </row>
    <row r="188" spans="1:10" ht="27.75" customHeight="1" x14ac:dyDescent="0.25">
      <c r="A188" s="156" t="s">
        <v>694</v>
      </c>
      <c r="B188" s="28"/>
      <c r="C188" s="163">
        <v>0</v>
      </c>
      <c r="D188" s="128">
        <v>0.36599999999999999</v>
      </c>
      <c r="E188" s="129">
        <v>2.8000000000000001E-2</v>
      </c>
      <c r="F188" s="130">
        <v>1E-3</v>
      </c>
      <c r="G188" s="158">
        <v>0.92</v>
      </c>
      <c r="H188" s="158">
        <v>0.69</v>
      </c>
      <c r="I188" s="162">
        <v>0.69</v>
      </c>
      <c r="J188" s="44">
        <v>2.5000000000000001E-2</v>
      </c>
    </row>
    <row r="189" spans="1:10" ht="27.75" customHeight="1" x14ac:dyDescent="0.25">
      <c r="A189" s="156" t="s">
        <v>695</v>
      </c>
      <c r="B189" s="28"/>
      <c r="C189" s="163">
        <v>0</v>
      </c>
      <c r="D189" s="128">
        <v>0.13600000000000001</v>
      </c>
      <c r="E189" s="129">
        <v>0</v>
      </c>
      <c r="F189" s="130">
        <v>0</v>
      </c>
      <c r="G189" s="158">
        <v>0</v>
      </c>
      <c r="H189" s="158">
        <v>0.69</v>
      </c>
      <c r="I189" s="162">
        <v>0.69</v>
      </c>
      <c r="J189" s="44">
        <v>2.5000000000000001E-2</v>
      </c>
    </row>
    <row r="190" spans="1:10" ht="27.75" customHeight="1" x14ac:dyDescent="0.25">
      <c r="A190" s="156" t="s">
        <v>696</v>
      </c>
      <c r="B190" s="28"/>
      <c r="C190" s="163">
        <v>0</v>
      </c>
      <c r="D190" s="128">
        <v>0.13200000000000001</v>
      </c>
      <c r="E190" s="129">
        <v>0</v>
      </c>
      <c r="F190" s="130">
        <v>0</v>
      </c>
      <c r="G190" s="158">
        <v>0</v>
      </c>
      <c r="H190" s="158">
        <v>0.69</v>
      </c>
      <c r="I190" s="162">
        <v>0.69</v>
      </c>
      <c r="J190" s="44">
        <v>2.5000000000000001E-2</v>
      </c>
    </row>
    <row r="191" spans="1:10" ht="27.75" customHeight="1" x14ac:dyDescent="0.25">
      <c r="A191" s="156" t="s">
        <v>697</v>
      </c>
      <c r="B191" s="28"/>
      <c r="C191" s="163">
        <v>0</v>
      </c>
      <c r="D191" s="128">
        <v>0.127</v>
      </c>
      <c r="E191" s="129">
        <v>0</v>
      </c>
      <c r="F191" s="130">
        <v>0</v>
      </c>
      <c r="G191" s="158">
        <v>0</v>
      </c>
      <c r="H191" s="158">
        <v>0.69</v>
      </c>
      <c r="I191" s="162">
        <v>0.69</v>
      </c>
      <c r="J191" s="44">
        <v>2.5000000000000001E-2</v>
      </c>
    </row>
    <row r="192" spans="1:10" ht="27.75" customHeight="1" x14ac:dyDescent="0.25">
      <c r="A192" s="156" t="s">
        <v>698</v>
      </c>
      <c r="B192" s="28"/>
      <c r="C192" s="163">
        <v>0</v>
      </c>
      <c r="D192" s="128">
        <v>0.122</v>
      </c>
      <c r="E192" s="129">
        <v>0</v>
      </c>
      <c r="F192" s="130">
        <v>0</v>
      </c>
      <c r="G192" s="158">
        <v>0</v>
      </c>
      <c r="H192" s="158">
        <v>0.69</v>
      </c>
      <c r="I192" s="162">
        <v>0.69</v>
      </c>
      <c r="J192" s="44">
        <v>2.5000000000000001E-2</v>
      </c>
    </row>
    <row r="193" spans="1:10" ht="27.75" customHeight="1" x14ac:dyDescent="0.25">
      <c r="A193" s="156" t="s">
        <v>699</v>
      </c>
      <c r="B193" s="28"/>
      <c r="C193" s="163">
        <v>0</v>
      </c>
      <c r="D193" s="128">
        <v>0.29499999999999998</v>
      </c>
      <c r="E193" s="129">
        <v>2.1999999999999999E-2</v>
      </c>
      <c r="F193" s="130">
        <v>1E-3</v>
      </c>
      <c r="G193" s="158">
        <v>10.35</v>
      </c>
      <c r="H193" s="158">
        <v>0.79</v>
      </c>
      <c r="I193" s="162">
        <v>0.79</v>
      </c>
      <c r="J193" s="44">
        <v>2.1000000000000001E-2</v>
      </c>
    </row>
    <row r="194" spans="1:10" ht="27.75" customHeight="1" x14ac:dyDescent="0.25">
      <c r="A194" s="156" t="s">
        <v>700</v>
      </c>
      <c r="B194" s="28"/>
      <c r="C194" s="163">
        <v>0</v>
      </c>
      <c r="D194" s="128">
        <v>0.02</v>
      </c>
      <c r="E194" s="129">
        <v>0</v>
      </c>
      <c r="F194" s="130">
        <v>0</v>
      </c>
      <c r="G194" s="158">
        <v>0</v>
      </c>
      <c r="H194" s="158">
        <v>0.79</v>
      </c>
      <c r="I194" s="162">
        <v>0.79</v>
      </c>
      <c r="J194" s="44">
        <v>2.1000000000000001E-2</v>
      </c>
    </row>
    <row r="195" spans="1:10" ht="27.75" customHeight="1" x14ac:dyDescent="0.25">
      <c r="A195" s="156" t="s">
        <v>701</v>
      </c>
      <c r="B195" s="28"/>
      <c r="C195" s="163">
        <v>0</v>
      </c>
      <c r="D195" s="128">
        <v>1E-3</v>
      </c>
      <c r="E195" s="129">
        <v>0</v>
      </c>
      <c r="F195" s="130">
        <v>0</v>
      </c>
      <c r="G195" s="158">
        <v>0</v>
      </c>
      <c r="H195" s="158">
        <v>0.79</v>
      </c>
      <c r="I195" s="162">
        <v>0.79</v>
      </c>
      <c r="J195" s="44">
        <v>2.1000000000000001E-2</v>
      </c>
    </row>
    <row r="196" spans="1:10" ht="27.75" customHeight="1" x14ac:dyDescent="0.25">
      <c r="A196" s="156" t="s">
        <v>702</v>
      </c>
      <c r="B196" s="28"/>
      <c r="C196" s="163">
        <v>0</v>
      </c>
      <c r="D196" s="128">
        <v>8.9999999999999993E-3</v>
      </c>
      <c r="E196" s="129">
        <v>0</v>
      </c>
      <c r="F196" s="130">
        <v>0</v>
      </c>
      <c r="G196" s="158">
        <v>0</v>
      </c>
      <c r="H196" s="158">
        <v>0.79</v>
      </c>
      <c r="I196" s="162">
        <v>0.79</v>
      </c>
      <c r="J196" s="44">
        <v>2.1000000000000001E-2</v>
      </c>
    </row>
    <row r="197" spans="1:10" ht="27.75" customHeight="1" x14ac:dyDescent="0.25">
      <c r="A197" s="156" t="s">
        <v>703</v>
      </c>
      <c r="B197" s="28"/>
      <c r="C197" s="163">
        <v>0</v>
      </c>
      <c r="D197" s="128">
        <v>2E-3</v>
      </c>
      <c r="E197" s="129">
        <v>0</v>
      </c>
      <c r="F197" s="130">
        <v>0</v>
      </c>
      <c r="G197" s="158">
        <v>0</v>
      </c>
      <c r="H197" s="158">
        <v>0.79</v>
      </c>
      <c r="I197" s="162">
        <v>0.79</v>
      </c>
      <c r="J197" s="44">
        <v>2.1000000000000001E-2</v>
      </c>
    </row>
    <row r="198" spans="1:10" ht="27.75" customHeight="1" x14ac:dyDescent="0.25">
      <c r="A198" s="156" t="s">
        <v>704</v>
      </c>
      <c r="B198" s="28"/>
      <c r="C198" s="163" t="s">
        <v>120</v>
      </c>
      <c r="D198" s="131">
        <v>2.3039999999999998</v>
      </c>
      <c r="E198" s="132">
        <v>0.14699999999999999</v>
      </c>
      <c r="F198" s="130">
        <v>2.4E-2</v>
      </c>
      <c r="G198" s="159"/>
      <c r="H198" s="159"/>
      <c r="I198" s="161"/>
      <c r="J198" s="45"/>
    </row>
    <row r="199" spans="1:10" ht="27.75" customHeight="1" x14ac:dyDescent="0.25">
      <c r="A199" s="156" t="s">
        <v>705</v>
      </c>
      <c r="B199" s="28"/>
      <c r="C199" s="163" t="s">
        <v>534</v>
      </c>
      <c r="D199" s="128">
        <v>-0.58499999999999996</v>
      </c>
      <c r="E199" s="129">
        <v>-0.04</v>
      </c>
      <c r="F199" s="130">
        <v>-3.0000000000000001E-3</v>
      </c>
      <c r="G199" s="158">
        <v>0</v>
      </c>
      <c r="H199" s="159"/>
      <c r="I199" s="161"/>
      <c r="J199" s="45"/>
    </row>
    <row r="200" spans="1:10" ht="27.75" customHeight="1" x14ac:dyDescent="0.25">
      <c r="A200" s="156" t="s">
        <v>706</v>
      </c>
      <c r="B200" s="28"/>
      <c r="C200" s="163">
        <v>0</v>
      </c>
      <c r="D200" s="128">
        <v>-0.53800000000000003</v>
      </c>
      <c r="E200" s="129">
        <v>-3.6999999999999998E-2</v>
      </c>
      <c r="F200" s="130">
        <v>-3.0000000000000001E-3</v>
      </c>
      <c r="G200" s="158">
        <v>0</v>
      </c>
      <c r="H200" s="159"/>
      <c r="I200" s="161"/>
      <c r="J200" s="45"/>
    </row>
    <row r="201" spans="1:10" ht="27.75" customHeight="1" x14ac:dyDescent="0.25">
      <c r="A201" s="156" t="s">
        <v>707</v>
      </c>
      <c r="B201" s="28"/>
      <c r="C201" s="163">
        <v>0</v>
      </c>
      <c r="D201" s="128">
        <v>-0.58499999999999996</v>
      </c>
      <c r="E201" s="129">
        <v>-0.04</v>
      </c>
      <c r="F201" s="130">
        <v>-3.0000000000000001E-3</v>
      </c>
      <c r="G201" s="158">
        <v>0</v>
      </c>
      <c r="H201" s="159"/>
      <c r="I201" s="161"/>
      <c r="J201" s="44">
        <v>3.6999999999999998E-2</v>
      </c>
    </row>
    <row r="202" spans="1:10" ht="27.75" customHeight="1" x14ac:dyDescent="0.25">
      <c r="A202" s="156" t="s">
        <v>708</v>
      </c>
      <c r="B202" s="28"/>
      <c r="C202" s="163">
        <v>0</v>
      </c>
      <c r="D202" s="128">
        <v>-0.53800000000000003</v>
      </c>
      <c r="E202" s="129">
        <v>-3.6999999999999998E-2</v>
      </c>
      <c r="F202" s="130">
        <v>-3.0000000000000001E-3</v>
      </c>
      <c r="G202" s="158">
        <v>0</v>
      </c>
      <c r="H202" s="159"/>
      <c r="I202" s="161"/>
      <c r="J202" s="44">
        <v>3.3000000000000002E-2</v>
      </c>
    </row>
    <row r="203" spans="1:10" ht="27.75" customHeight="1" x14ac:dyDescent="0.25">
      <c r="A203" s="156" t="s">
        <v>709</v>
      </c>
      <c r="B203" s="28"/>
      <c r="C203" s="163">
        <v>0</v>
      </c>
      <c r="D203" s="128">
        <v>-0.46400000000000002</v>
      </c>
      <c r="E203" s="129">
        <v>-3.5000000000000003E-2</v>
      </c>
      <c r="F203" s="130">
        <v>-1E-3</v>
      </c>
      <c r="G203" s="158">
        <v>0.97</v>
      </c>
      <c r="H203" s="159"/>
      <c r="I203" s="161"/>
      <c r="J203" s="44">
        <v>3.7999999999999999E-2</v>
      </c>
    </row>
  </sheetData>
  <mergeCells count="13">
    <mergeCell ref="F5:G5"/>
    <mergeCell ref="F10:G10"/>
    <mergeCell ref="H10:J10"/>
    <mergeCell ref="B1:D1"/>
    <mergeCell ref="F1:H1"/>
    <mergeCell ref="A2:J2"/>
    <mergeCell ref="A4:D4"/>
    <mergeCell ref="F4:J4"/>
    <mergeCell ref="F6:G6"/>
    <mergeCell ref="F7:G7"/>
    <mergeCell ref="B8:D8"/>
    <mergeCell ref="F8:G8"/>
    <mergeCell ref="F9:G9"/>
  </mergeCells>
  <hyperlinks>
    <hyperlink ref="A1" location="Overview!A1" display="Back to Overview" xr:uid="{DDD1B719-A5B4-4BC7-A528-151226FF607E}"/>
  </hyperlinks>
  <pageMargins left="0.39370078740157483" right="0.35433070866141736" top="0.9055118110236221" bottom="0.74803149606299213" header="0.51181102362204722" footer="0.51181102362204722"/>
  <pageSetup paperSize="9" scale="43"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4EF8-DF62-49DF-8063-DD704D542D49}">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SP Manweb Area (GSP Group _D)"</f>
        <v>Southern Electric Power Distribution plc - Effective from 1 April 2026 - Final LDNO tariffs in SP Manweb Area (GSP Group _D)</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81" t="s">
        <v>50</v>
      </c>
      <c r="B6" s="209" t="s">
        <v>209</v>
      </c>
      <c r="C6" s="210" t="s">
        <v>210</v>
      </c>
      <c r="D6" s="211" t="s">
        <v>211</v>
      </c>
      <c r="E6" s="87"/>
      <c r="F6" s="357" t="s">
        <v>176</v>
      </c>
      <c r="G6" s="357"/>
      <c r="H6" s="207"/>
      <c r="I6" s="211" t="s">
        <v>212</v>
      </c>
      <c r="J6" s="211" t="s">
        <v>211</v>
      </c>
      <c r="K6" s="87"/>
      <c r="L6" s="4"/>
      <c r="M6" s="4"/>
    </row>
    <row r="7" spans="1:13" ht="56.25" customHeight="1" x14ac:dyDescent="0.25">
      <c r="A7" s="81" t="s">
        <v>55</v>
      </c>
      <c r="B7" s="207"/>
      <c r="C7" s="210" t="s">
        <v>213</v>
      </c>
      <c r="D7" s="211" t="s">
        <v>214</v>
      </c>
      <c r="E7" s="87"/>
      <c r="F7" s="357" t="s">
        <v>54</v>
      </c>
      <c r="G7" s="357"/>
      <c r="H7" s="209" t="s">
        <v>209</v>
      </c>
      <c r="I7" s="211" t="s">
        <v>210</v>
      </c>
      <c r="J7" s="211" t="s">
        <v>211</v>
      </c>
      <c r="K7" s="87"/>
      <c r="L7" s="4"/>
      <c r="M7" s="4"/>
    </row>
    <row r="8" spans="1:13" ht="55.5" customHeight="1" x14ac:dyDescent="0.25">
      <c r="A8" s="82" t="s">
        <v>59</v>
      </c>
      <c r="B8" s="362" t="s">
        <v>60</v>
      </c>
      <c r="C8" s="363"/>
      <c r="D8" s="364"/>
      <c r="E8" s="87"/>
      <c r="F8" s="357" t="s">
        <v>713</v>
      </c>
      <c r="G8" s="357"/>
      <c r="H8" s="207"/>
      <c r="I8" s="211" t="s">
        <v>212</v>
      </c>
      <c r="J8" s="211" t="s">
        <v>211</v>
      </c>
      <c r="K8" s="87"/>
      <c r="L8" s="4"/>
      <c r="M8" s="4"/>
    </row>
    <row r="9" spans="1:13" s="79" customFormat="1" ht="55.5" customHeight="1" x14ac:dyDescent="0.25">
      <c r="E9" s="91"/>
      <c r="F9" s="360" t="s">
        <v>144</v>
      </c>
      <c r="G9" s="361"/>
      <c r="H9" s="207"/>
      <c r="I9" s="211" t="s">
        <v>213</v>
      </c>
      <c r="J9" s="211" t="s">
        <v>216</v>
      </c>
      <c r="K9" s="87"/>
      <c r="L9" s="53"/>
      <c r="M9" s="53"/>
    </row>
    <row r="10" spans="1:13" ht="27.75" customHeight="1" x14ac:dyDescent="0.25">
      <c r="F10" s="418" t="s">
        <v>59</v>
      </c>
      <c r="G10" s="418"/>
      <c r="H10" s="419" t="s">
        <v>60</v>
      </c>
      <c r="I10" s="419"/>
      <c r="J10" s="419"/>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c r="D14" s="128">
        <v>9.4190000000000005</v>
      </c>
      <c r="E14" s="129">
        <v>2.056</v>
      </c>
      <c r="F14" s="130">
        <v>0.29599999999999999</v>
      </c>
      <c r="G14" s="158">
        <v>14.38</v>
      </c>
      <c r="H14" s="159"/>
      <c r="I14" s="161"/>
      <c r="J14" s="45"/>
    </row>
    <row r="15" spans="1:13" ht="27.75" customHeight="1" x14ac:dyDescent="0.25">
      <c r="A15" s="156" t="s">
        <v>520</v>
      </c>
      <c r="B15" s="28"/>
      <c r="C15" s="157"/>
      <c r="D15" s="128">
        <v>9.4190000000000005</v>
      </c>
      <c r="E15" s="129">
        <v>2.056</v>
      </c>
      <c r="F15" s="130">
        <v>0.29599999999999999</v>
      </c>
      <c r="G15" s="159"/>
      <c r="H15" s="159"/>
      <c r="I15" s="161"/>
      <c r="J15" s="45"/>
    </row>
    <row r="16" spans="1:13" ht="27.75" customHeight="1" x14ac:dyDescent="0.25">
      <c r="A16" s="156" t="s">
        <v>521</v>
      </c>
      <c r="B16" s="28"/>
      <c r="C16" s="157"/>
      <c r="D16" s="128">
        <v>10.071999999999999</v>
      </c>
      <c r="E16" s="129">
        <v>2.1989999999999998</v>
      </c>
      <c r="F16" s="130">
        <v>0.317</v>
      </c>
      <c r="G16" s="158">
        <v>4.47</v>
      </c>
      <c r="H16" s="159"/>
      <c r="I16" s="161"/>
      <c r="J16" s="45"/>
    </row>
    <row r="17" spans="1:10" ht="27.75" customHeight="1" x14ac:dyDescent="0.25">
      <c r="A17" s="156" t="s">
        <v>522</v>
      </c>
      <c r="B17" s="28"/>
      <c r="C17" s="157"/>
      <c r="D17" s="128">
        <v>10.071999999999999</v>
      </c>
      <c r="E17" s="129">
        <v>2.1989999999999998</v>
      </c>
      <c r="F17" s="130">
        <v>0.317</v>
      </c>
      <c r="G17" s="158">
        <v>16.37</v>
      </c>
      <c r="H17" s="159"/>
      <c r="I17" s="161"/>
      <c r="J17" s="45"/>
    </row>
    <row r="18" spans="1:10" ht="27.75" customHeight="1" x14ac:dyDescent="0.25">
      <c r="A18" s="156" t="s">
        <v>523</v>
      </c>
      <c r="B18" s="28"/>
      <c r="C18" s="157"/>
      <c r="D18" s="128">
        <v>10.071999999999999</v>
      </c>
      <c r="E18" s="129">
        <v>2.1989999999999998</v>
      </c>
      <c r="F18" s="130">
        <v>0.317</v>
      </c>
      <c r="G18" s="158">
        <v>30.46</v>
      </c>
      <c r="H18" s="159"/>
      <c r="I18" s="161"/>
      <c r="J18" s="45"/>
    </row>
    <row r="19" spans="1:10" ht="27.75" customHeight="1" x14ac:dyDescent="0.25">
      <c r="A19" s="156" t="s">
        <v>524</v>
      </c>
      <c r="B19" s="28"/>
      <c r="C19" s="157"/>
      <c r="D19" s="128">
        <v>10.071999999999999</v>
      </c>
      <c r="E19" s="129">
        <v>2.1989999999999998</v>
      </c>
      <c r="F19" s="130">
        <v>0.317</v>
      </c>
      <c r="G19" s="158">
        <v>59.92</v>
      </c>
      <c r="H19" s="159"/>
      <c r="I19" s="161"/>
      <c r="J19" s="45"/>
    </row>
    <row r="20" spans="1:10" ht="27.75" customHeight="1" x14ac:dyDescent="0.25">
      <c r="A20" s="156" t="s">
        <v>525</v>
      </c>
      <c r="B20" s="28"/>
      <c r="C20" s="157"/>
      <c r="D20" s="128">
        <v>10.071999999999999</v>
      </c>
      <c r="E20" s="129">
        <v>2.1989999999999998</v>
      </c>
      <c r="F20" s="130">
        <v>0.317</v>
      </c>
      <c r="G20" s="158">
        <v>165.41</v>
      </c>
      <c r="H20" s="159"/>
      <c r="I20" s="161"/>
      <c r="J20" s="45"/>
    </row>
    <row r="21" spans="1:10" ht="27.75" customHeight="1" x14ac:dyDescent="0.25">
      <c r="A21" s="156" t="s">
        <v>526</v>
      </c>
      <c r="B21" s="28"/>
      <c r="C21" s="157"/>
      <c r="D21" s="128">
        <v>10.071999999999999</v>
      </c>
      <c r="E21" s="129">
        <v>2.1989999999999998</v>
      </c>
      <c r="F21" s="130">
        <v>0.317</v>
      </c>
      <c r="G21" s="159"/>
      <c r="H21" s="159"/>
      <c r="I21" s="161"/>
      <c r="J21" s="45"/>
    </row>
    <row r="22" spans="1:10" ht="27.75" customHeight="1" x14ac:dyDescent="0.25">
      <c r="A22" s="156" t="s">
        <v>527</v>
      </c>
      <c r="B22" s="28"/>
      <c r="C22" s="157"/>
      <c r="D22" s="128">
        <v>7.2130000000000001</v>
      </c>
      <c r="E22" s="129">
        <v>1.4079999999999999</v>
      </c>
      <c r="F22" s="130">
        <v>0.193</v>
      </c>
      <c r="G22" s="158">
        <v>14.94</v>
      </c>
      <c r="H22" s="158">
        <v>4.2</v>
      </c>
      <c r="I22" s="162">
        <v>4.2</v>
      </c>
      <c r="J22" s="44">
        <v>0.38400000000000001</v>
      </c>
    </row>
    <row r="23" spans="1:10" ht="27.75" customHeight="1" x14ac:dyDescent="0.25">
      <c r="A23" s="156" t="s">
        <v>528</v>
      </c>
      <c r="B23" s="28"/>
      <c r="C23" s="157"/>
      <c r="D23" s="128">
        <v>7.2130000000000001</v>
      </c>
      <c r="E23" s="129">
        <v>1.4079999999999999</v>
      </c>
      <c r="F23" s="130">
        <v>0.193</v>
      </c>
      <c r="G23" s="158">
        <v>335.11</v>
      </c>
      <c r="H23" s="158">
        <v>4.2</v>
      </c>
      <c r="I23" s="162">
        <v>4.2</v>
      </c>
      <c r="J23" s="44">
        <v>0.38400000000000001</v>
      </c>
    </row>
    <row r="24" spans="1:10" ht="27.75" customHeight="1" x14ac:dyDescent="0.25">
      <c r="A24" s="156" t="s">
        <v>529</v>
      </c>
      <c r="B24" s="28"/>
      <c r="C24" s="157"/>
      <c r="D24" s="128">
        <v>7.2130000000000001</v>
      </c>
      <c r="E24" s="129">
        <v>1.4079999999999999</v>
      </c>
      <c r="F24" s="130">
        <v>0.193</v>
      </c>
      <c r="G24" s="158">
        <v>625.32000000000005</v>
      </c>
      <c r="H24" s="158">
        <v>4.2</v>
      </c>
      <c r="I24" s="162">
        <v>4.2</v>
      </c>
      <c r="J24" s="44">
        <v>0.38400000000000001</v>
      </c>
    </row>
    <row r="25" spans="1:10" ht="27.75" customHeight="1" x14ac:dyDescent="0.25">
      <c r="A25" s="156" t="s">
        <v>530</v>
      </c>
      <c r="B25" s="28"/>
      <c r="C25" s="157"/>
      <c r="D25" s="128">
        <v>7.2130000000000001</v>
      </c>
      <c r="E25" s="129">
        <v>1.4079999999999999</v>
      </c>
      <c r="F25" s="130">
        <v>0.193</v>
      </c>
      <c r="G25" s="158">
        <v>962.6</v>
      </c>
      <c r="H25" s="158">
        <v>4.2</v>
      </c>
      <c r="I25" s="162">
        <v>4.2</v>
      </c>
      <c r="J25" s="44">
        <v>0.38400000000000001</v>
      </c>
    </row>
    <row r="26" spans="1:10" ht="27.75" customHeight="1" x14ac:dyDescent="0.25">
      <c r="A26" s="156" t="s">
        <v>531</v>
      </c>
      <c r="B26" s="28"/>
      <c r="C26" s="157"/>
      <c r="D26" s="128">
        <v>7.2130000000000001</v>
      </c>
      <c r="E26" s="129">
        <v>1.4079999999999999</v>
      </c>
      <c r="F26" s="130">
        <v>0.193</v>
      </c>
      <c r="G26" s="158">
        <v>2198.6999999999998</v>
      </c>
      <c r="H26" s="158">
        <v>4.2</v>
      </c>
      <c r="I26" s="162">
        <v>4.2</v>
      </c>
      <c r="J26" s="44">
        <v>0.38400000000000001</v>
      </c>
    </row>
    <row r="27" spans="1:10" ht="27.75" customHeight="1" x14ac:dyDescent="0.25">
      <c r="A27" s="156" t="s">
        <v>532</v>
      </c>
      <c r="B27" s="28"/>
      <c r="C27" s="163"/>
      <c r="D27" s="131">
        <v>20.962</v>
      </c>
      <c r="E27" s="132">
        <v>3.1629999999999998</v>
      </c>
      <c r="F27" s="130">
        <v>1.7490000000000001</v>
      </c>
      <c r="G27" s="159"/>
      <c r="H27" s="159"/>
      <c r="I27" s="161"/>
      <c r="J27" s="45"/>
    </row>
    <row r="28" spans="1:10" ht="27.75" customHeight="1" x14ac:dyDescent="0.25">
      <c r="A28" s="156" t="s">
        <v>533</v>
      </c>
      <c r="B28" s="28"/>
      <c r="C28" s="163"/>
      <c r="D28" s="128">
        <v>-10.986000000000001</v>
      </c>
      <c r="E28" s="129">
        <v>-2.3980000000000001</v>
      </c>
      <c r="F28" s="130">
        <v>-0.34599999999999997</v>
      </c>
      <c r="G28" s="158">
        <v>0</v>
      </c>
      <c r="H28" s="159"/>
      <c r="I28" s="161"/>
      <c r="J28" s="45"/>
    </row>
    <row r="29" spans="1:10" ht="27.75" customHeight="1" x14ac:dyDescent="0.25">
      <c r="A29" s="156" t="s">
        <v>535</v>
      </c>
      <c r="B29" s="28"/>
      <c r="C29" s="163"/>
      <c r="D29" s="128">
        <v>-10.986000000000001</v>
      </c>
      <c r="E29" s="129">
        <v>-2.3980000000000001</v>
      </c>
      <c r="F29" s="130">
        <v>-0.34599999999999997</v>
      </c>
      <c r="G29" s="158">
        <v>0</v>
      </c>
      <c r="H29" s="159"/>
      <c r="I29" s="161"/>
      <c r="J29" s="44">
        <v>0.622</v>
      </c>
    </row>
    <row r="30" spans="1:10" ht="27.75" customHeight="1" x14ac:dyDescent="0.25">
      <c r="A30" s="160" t="s">
        <v>536</v>
      </c>
      <c r="B30" s="28"/>
      <c r="C30" s="163"/>
      <c r="D30" s="128">
        <v>6.7770000000000001</v>
      </c>
      <c r="E30" s="129">
        <v>1.48</v>
      </c>
      <c r="F30" s="130">
        <v>0.21299999999999999</v>
      </c>
      <c r="G30" s="158">
        <v>10.35</v>
      </c>
      <c r="H30" s="159"/>
      <c r="I30" s="161"/>
      <c r="J30" s="45"/>
    </row>
    <row r="31" spans="1:10" ht="27.75" customHeight="1" x14ac:dyDescent="0.25">
      <c r="A31" s="160" t="s">
        <v>537</v>
      </c>
      <c r="B31" s="28"/>
      <c r="C31" s="163"/>
      <c r="D31" s="128">
        <v>6.7770000000000001</v>
      </c>
      <c r="E31" s="129">
        <v>1.48</v>
      </c>
      <c r="F31" s="130">
        <v>0.21299999999999999</v>
      </c>
      <c r="G31" s="159"/>
      <c r="H31" s="159"/>
      <c r="I31" s="161"/>
      <c r="J31" s="45"/>
    </row>
    <row r="32" spans="1:10" ht="27.75" customHeight="1" x14ac:dyDescent="0.25">
      <c r="A32" s="160" t="s">
        <v>538</v>
      </c>
      <c r="B32" s="28"/>
      <c r="C32" s="163"/>
      <c r="D32" s="128">
        <v>7.2469999999999999</v>
      </c>
      <c r="E32" s="129">
        <v>1.5820000000000001</v>
      </c>
      <c r="F32" s="130">
        <v>0.22800000000000001</v>
      </c>
      <c r="G32" s="158">
        <v>3.21</v>
      </c>
      <c r="H32" s="159"/>
      <c r="I32" s="161"/>
      <c r="J32" s="45"/>
    </row>
    <row r="33" spans="1:10" ht="27.75" customHeight="1" x14ac:dyDescent="0.25">
      <c r="A33" s="160" t="s">
        <v>539</v>
      </c>
      <c r="B33" s="28"/>
      <c r="C33" s="163"/>
      <c r="D33" s="128">
        <v>7.2469999999999999</v>
      </c>
      <c r="E33" s="129">
        <v>1.5820000000000001</v>
      </c>
      <c r="F33" s="130">
        <v>0.22800000000000001</v>
      </c>
      <c r="G33" s="158">
        <v>11.78</v>
      </c>
      <c r="H33" s="159"/>
      <c r="I33" s="161"/>
      <c r="J33" s="45"/>
    </row>
    <row r="34" spans="1:10" ht="27.75" customHeight="1" x14ac:dyDescent="0.25">
      <c r="A34" s="160" t="s">
        <v>540</v>
      </c>
      <c r="B34" s="28"/>
      <c r="C34" s="163"/>
      <c r="D34" s="128">
        <v>7.2469999999999999</v>
      </c>
      <c r="E34" s="129">
        <v>1.5820000000000001</v>
      </c>
      <c r="F34" s="130">
        <v>0.22800000000000001</v>
      </c>
      <c r="G34" s="158">
        <v>21.91</v>
      </c>
      <c r="H34" s="159"/>
      <c r="I34" s="161"/>
      <c r="J34" s="45"/>
    </row>
    <row r="35" spans="1:10" ht="27.75" customHeight="1" x14ac:dyDescent="0.25">
      <c r="A35" s="160" t="s">
        <v>541</v>
      </c>
      <c r="B35" s="28"/>
      <c r="C35" s="163"/>
      <c r="D35" s="128">
        <v>7.2469999999999999</v>
      </c>
      <c r="E35" s="129">
        <v>1.5820000000000001</v>
      </c>
      <c r="F35" s="130">
        <v>0.22800000000000001</v>
      </c>
      <c r="G35" s="158">
        <v>43.11</v>
      </c>
      <c r="H35" s="159"/>
      <c r="I35" s="161"/>
      <c r="J35" s="45"/>
    </row>
    <row r="36" spans="1:10" ht="27.75" customHeight="1" x14ac:dyDescent="0.25">
      <c r="A36" s="160" t="s">
        <v>542</v>
      </c>
      <c r="B36" s="28"/>
      <c r="C36" s="163"/>
      <c r="D36" s="128">
        <v>7.2469999999999999</v>
      </c>
      <c r="E36" s="129">
        <v>1.5820000000000001</v>
      </c>
      <c r="F36" s="130">
        <v>0.22800000000000001</v>
      </c>
      <c r="G36" s="158">
        <v>119.02</v>
      </c>
      <c r="H36" s="159"/>
      <c r="I36" s="161"/>
      <c r="J36" s="45"/>
    </row>
    <row r="37" spans="1:10" ht="27.75" customHeight="1" x14ac:dyDescent="0.25">
      <c r="A37" s="160" t="s">
        <v>543</v>
      </c>
      <c r="B37" s="28"/>
      <c r="C37" s="163"/>
      <c r="D37" s="128">
        <v>7.2469999999999999</v>
      </c>
      <c r="E37" s="129">
        <v>1.5820000000000001</v>
      </c>
      <c r="F37" s="130">
        <v>0.22800000000000001</v>
      </c>
      <c r="G37" s="159"/>
      <c r="H37" s="159"/>
      <c r="I37" s="161"/>
      <c r="J37" s="45"/>
    </row>
    <row r="38" spans="1:10" ht="27.75" customHeight="1" x14ac:dyDescent="0.25">
      <c r="A38" s="160" t="s">
        <v>544</v>
      </c>
      <c r="B38" s="28"/>
      <c r="C38" s="163"/>
      <c r="D38" s="128">
        <v>5.19</v>
      </c>
      <c r="E38" s="129">
        <v>1.0129999999999999</v>
      </c>
      <c r="F38" s="130">
        <v>0.13900000000000001</v>
      </c>
      <c r="G38" s="158">
        <v>10.75</v>
      </c>
      <c r="H38" s="158">
        <v>3.03</v>
      </c>
      <c r="I38" s="162">
        <v>3.03</v>
      </c>
      <c r="J38" s="44">
        <v>0.27600000000000002</v>
      </c>
    </row>
    <row r="39" spans="1:10" ht="27.75" customHeight="1" x14ac:dyDescent="0.25">
      <c r="A39" s="160" t="s">
        <v>545</v>
      </c>
      <c r="B39" s="28"/>
      <c r="C39" s="163"/>
      <c r="D39" s="128">
        <v>5.19</v>
      </c>
      <c r="E39" s="129">
        <v>1.0129999999999999</v>
      </c>
      <c r="F39" s="130">
        <v>0.13900000000000001</v>
      </c>
      <c r="G39" s="158">
        <v>241.12</v>
      </c>
      <c r="H39" s="158">
        <v>3.03</v>
      </c>
      <c r="I39" s="162">
        <v>3.03</v>
      </c>
      <c r="J39" s="44">
        <v>0.27600000000000002</v>
      </c>
    </row>
    <row r="40" spans="1:10" ht="27.75" customHeight="1" x14ac:dyDescent="0.25">
      <c r="A40" s="160" t="s">
        <v>546</v>
      </c>
      <c r="B40" s="28"/>
      <c r="C40" s="163"/>
      <c r="D40" s="128">
        <v>5.19</v>
      </c>
      <c r="E40" s="129">
        <v>1.0129999999999999</v>
      </c>
      <c r="F40" s="130">
        <v>0.13900000000000001</v>
      </c>
      <c r="G40" s="158">
        <v>449.94</v>
      </c>
      <c r="H40" s="158">
        <v>3.03</v>
      </c>
      <c r="I40" s="162">
        <v>3.03</v>
      </c>
      <c r="J40" s="44">
        <v>0.27600000000000002</v>
      </c>
    </row>
    <row r="41" spans="1:10" ht="27.75" customHeight="1" x14ac:dyDescent="0.25">
      <c r="A41" s="160" t="s">
        <v>547</v>
      </c>
      <c r="B41" s="28"/>
      <c r="C41" s="163"/>
      <c r="D41" s="128">
        <v>5.19</v>
      </c>
      <c r="E41" s="129">
        <v>1.0129999999999999</v>
      </c>
      <c r="F41" s="130">
        <v>0.13900000000000001</v>
      </c>
      <c r="G41" s="158">
        <v>692.62</v>
      </c>
      <c r="H41" s="158">
        <v>3.03</v>
      </c>
      <c r="I41" s="162">
        <v>3.03</v>
      </c>
      <c r="J41" s="44">
        <v>0.27600000000000002</v>
      </c>
    </row>
    <row r="42" spans="1:10" ht="27.75" customHeight="1" x14ac:dyDescent="0.25">
      <c r="A42" s="160" t="s">
        <v>548</v>
      </c>
      <c r="B42" s="28"/>
      <c r="C42" s="163"/>
      <c r="D42" s="128">
        <v>5.19</v>
      </c>
      <c r="E42" s="129">
        <v>1.0129999999999999</v>
      </c>
      <c r="F42" s="130">
        <v>0.13900000000000001</v>
      </c>
      <c r="G42" s="158">
        <v>1582.03</v>
      </c>
      <c r="H42" s="158">
        <v>3.03</v>
      </c>
      <c r="I42" s="162">
        <v>3.03</v>
      </c>
      <c r="J42" s="44">
        <v>0.27600000000000002</v>
      </c>
    </row>
    <row r="43" spans="1:10" ht="27.75" customHeight="1" x14ac:dyDescent="0.25">
      <c r="A43" s="160" t="s">
        <v>549</v>
      </c>
      <c r="B43" s="28"/>
      <c r="C43" s="163"/>
      <c r="D43" s="128">
        <v>6.5410000000000004</v>
      </c>
      <c r="E43" s="129">
        <v>0.99299999999999999</v>
      </c>
      <c r="F43" s="130">
        <v>0.11700000000000001</v>
      </c>
      <c r="G43" s="158">
        <v>6.21</v>
      </c>
      <c r="H43" s="158">
        <v>7.76</v>
      </c>
      <c r="I43" s="162">
        <v>7.76</v>
      </c>
      <c r="J43" s="44">
        <v>0.251</v>
      </c>
    </row>
    <row r="44" spans="1:10" ht="27.75" customHeight="1" x14ac:dyDescent="0.25">
      <c r="A44" s="160" t="s">
        <v>550</v>
      </c>
      <c r="B44" s="28"/>
      <c r="C44" s="163"/>
      <c r="D44" s="128">
        <v>6.5410000000000004</v>
      </c>
      <c r="E44" s="129">
        <v>0.99299999999999999</v>
      </c>
      <c r="F44" s="130">
        <v>0.11700000000000001</v>
      </c>
      <c r="G44" s="158">
        <v>383.51</v>
      </c>
      <c r="H44" s="158">
        <v>7.76</v>
      </c>
      <c r="I44" s="162">
        <v>7.76</v>
      </c>
      <c r="J44" s="44">
        <v>0.251</v>
      </c>
    </row>
    <row r="45" spans="1:10" ht="27.75" customHeight="1" x14ac:dyDescent="0.25">
      <c r="A45" s="160" t="s">
        <v>551</v>
      </c>
      <c r="B45" s="28"/>
      <c r="C45" s="163"/>
      <c r="D45" s="128">
        <v>6.5410000000000004</v>
      </c>
      <c r="E45" s="129">
        <v>0.99299999999999999</v>
      </c>
      <c r="F45" s="130">
        <v>0.11700000000000001</v>
      </c>
      <c r="G45" s="158">
        <v>725.49</v>
      </c>
      <c r="H45" s="158">
        <v>7.76</v>
      </c>
      <c r="I45" s="162">
        <v>7.76</v>
      </c>
      <c r="J45" s="44">
        <v>0.251</v>
      </c>
    </row>
    <row r="46" spans="1:10" ht="27.75" customHeight="1" x14ac:dyDescent="0.25">
      <c r="A46" s="160" t="s">
        <v>552</v>
      </c>
      <c r="B46" s="28"/>
      <c r="C46" s="163"/>
      <c r="D46" s="128">
        <v>6.5410000000000004</v>
      </c>
      <c r="E46" s="129">
        <v>0.99299999999999999</v>
      </c>
      <c r="F46" s="130">
        <v>0.11700000000000001</v>
      </c>
      <c r="G46" s="158">
        <v>1122.93</v>
      </c>
      <c r="H46" s="158">
        <v>7.76</v>
      </c>
      <c r="I46" s="162">
        <v>7.76</v>
      </c>
      <c r="J46" s="44">
        <v>0.251</v>
      </c>
    </row>
    <row r="47" spans="1:10" ht="27.75" customHeight="1" x14ac:dyDescent="0.25">
      <c r="A47" s="160" t="s">
        <v>553</v>
      </c>
      <c r="B47" s="28"/>
      <c r="C47" s="163"/>
      <c r="D47" s="128">
        <v>6.5410000000000004</v>
      </c>
      <c r="E47" s="129">
        <v>0.99299999999999999</v>
      </c>
      <c r="F47" s="130">
        <v>0.11700000000000001</v>
      </c>
      <c r="G47" s="158">
        <v>2579.5500000000002</v>
      </c>
      <c r="H47" s="158">
        <v>7.76</v>
      </c>
      <c r="I47" s="162">
        <v>7.76</v>
      </c>
      <c r="J47" s="44">
        <v>0.251</v>
      </c>
    </row>
    <row r="48" spans="1:10" ht="27.75" customHeight="1" x14ac:dyDescent="0.25">
      <c r="A48" s="160" t="s">
        <v>554</v>
      </c>
      <c r="B48" s="28"/>
      <c r="C48" s="163"/>
      <c r="D48" s="128">
        <v>5.8330000000000002</v>
      </c>
      <c r="E48" s="129">
        <v>0.79500000000000004</v>
      </c>
      <c r="F48" s="130">
        <v>8.3000000000000004E-2</v>
      </c>
      <c r="G48" s="158">
        <v>106.38</v>
      </c>
      <c r="H48" s="158">
        <v>8.16</v>
      </c>
      <c r="I48" s="162">
        <v>8.16</v>
      </c>
      <c r="J48" s="44">
        <v>0.19700000000000001</v>
      </c>
    </row>
    <row r="49" spans="1:10" ht="27.75" customHeight="1" x14ac:dyDescent="0.25">
      <c r="A49" s="160" t="s">
        <v>555</v>
      </c>
      <c r="B49" s="28"/>
      <c r="C49" s="163"/>
      <c r="D49" s="128">
        <v>5.8330000000000002</v>
      </c>
      <c r="E49" s="129">
        <v>0.79500000000000004</v>
      </c>
      <c r="F49" s="130">
        <v>8.3000000000000004E-2</v>
      </c>
      <c r="G49" s="158">
        <v>2357.62</v>
      </c>
      <c r="H49" s="158">
        <v>8.16</v>
      </c>
      <c r="I49" s="162">
        <v>8.16</v>
      </c>
      <c r="J49" s="44">
        <v>0.19700000000000001</v>
      </c>
    </row>
    <row r="50" spans="1:10" ht="27.75" customHeight="1" x14ac:dyDescent="0.25">
      <c r="A50" s="160" t="s">
        <v>556</v>
      </c>
      <c r="B50" s="28"/>
      <c r="C50" s="163"/>
      <c r="D50" s="128">
        <v>5.8330000000000002</v>
      </c>
      <c r="E50" s="129">
        <v>0.79500000000000004</v>
      </c>
      <c r="F50" s="130">
        <v>8.3000000000000004E-2</v>
      </c>
      <c r="G50" s="158">
        <v>7002.72</v>
      </c>
      <c r="H50" s="158">
        <v>8.16</v>
      </c>
      <c r="I50" s="162">
        <v>8.16</v>
      </c>
      <c r="J50" s="44">
        <v>0.19700000000000001</v>
      </c>
    </row>
    <row r="51" spans="1:10" ht="27.75" customHeight="1" x14ac:dyDescent="0.25">
      <c r="A51" s="160" t="s">
        <v>557</v>
      </c>
      <c r="B51" s="28"/>
      <c r="C51" s="163"/>
      <c r="D51" s="128">
        <v>5.8330000000000002</v>
      </c>
      <c r="E51" s="129">
        <v>0.79500000000000004</v>
      </c>
      <c r="F51" s="130">
        <v>8.3000000000000004E-2</v>
      </c>
      <c r="G51" s="158">
        <v>15065.93</v>
      </c>
      <c r="H51" s="158">
        <v>8.16</v>
      </c>
      <c r="I51" s="162">
        <v>8.16</v>
      </c>
      <c r="J51" s="44">
        <v>0.19700000000000001</v>
      </c>
    </row>
    <row r="52" spans="1:10" ht="27.75" customHeight="1" x14ac:dyDescent="0.25">
      <c r="A52" s="160" t="s">
        <v>558</v>
      </c>
      <c r="B52" s="28"/>
      <c r="C52" s="163"/>
      <c r="D52" s="128">
        <v>5.8330000000000002</v>
      </c>
      <c r="E52" s="129">
        <v>0.79500000000000004</v>
      </c>
      <c r="F52" s="130">
        <v>8.3000000000000004E-2</v>
      </c>
      <c r="G52" s="158">
        <v>27589.95</v>
      </c>
      <c r="H52" s="158">
        <v>8.16</v>
      </c>
      <c r="I52" s="162">
        <v>8.16</v>
      </c>
      <c r="J52" s="44">
        <v>0.19700000000000001</v>
      </c>
    </row>
    <row r="53" spans="1:10" ht="27.75" customHeight="1" x14ac:dyDescent="0.25">
      <c r="A53" s="160" t="s">
        <v>559</v>
      </c>
      <c r="B53" s="28"/>
      <c r="C53" s="163"/>
      <c r="D53" s="131">
        <v>15.083</v>
      </c>
      <c r="E53" s="132">
        <v>2.2759999999999998</v>
      </c>
      <c r="F53" s="130">
        <v>1.258</v>
      </c>
      <c r="G53" s="159"/>
      <c r="H53" s="159"/>
      <c r="I53" s="161"/>
      <c r="J53" s="45"/>
    </row>
    <row r="54" spans="1:10" ht="27.75" customHeight="1" x14ac:dyDescent="0.25">
      <c r="A54" s="160" t="s">
        <v>560</v>
      </c>
      <c r="B54" s="28"/>
      <c r="C54" s="163"/>
      <c r="D54" s="128">
        <v>-10.986000000000001</v>
      </c>
      <c r="E54" s="129">
        <v>-2.3980000000000001</v>
      </c>
      <c r="F54" s="130">
        <v>-0.34599999999999997</v>
      </c>
      <c r="G54" s="158">
        <v>0</v>
      </c>
      <c r="H54" s="159"/>
      <c r="I54" s="161"/>
      <c r="J54" s="45"/>
    </row>
    <row r="55" spans="1:10" ht="27.75" customHeight="1" x14ac:dyDescent="0.25">
      <c r="A55" s="160" t="s">
        <v>561</v>
      </c>
      <c r="B55" s="28"/>
      <c r="C55" s="163"/>
      <c r="D55" s="128">
        <v>-9.5470000000000006</v>
      </c>
      <c r="E55" s="129">
        <v>-1.9450000000000001</v>
      </c>
      <c r="F55" s="130">
        <v>-0.27200000000000002</v>
      </c>
      <c r="G55" s="158">
        <v>0</v>
      </c>
      <c r="H55" s="159"/>
      <c r="I55" s="161"/>
      <c r="J55" s="45"/>
    </row>
    <row r="56" spans="1:10" ht="27.75" customHeight="1" x14ac:dyDescent="0.25">
      <c r="A56" s="160" t="s">
        <v>562</v>
      </c>
      <c r="B56" s="28"/>
      <c r="C56" s="163"/>
      <c r="D56" s="128">
        <v>-10.986000000000001</v>
      </c>
      <c r="E56" s="129">
        <v>-2.3980000000000001</v>
      </c>
      <c r="F56" s="130">
        <v>-0.34599999999999997</v>
      </c>
      <c r="G56" s="158">
        <v>0</v>
      </c>
      <c r="H56" s="159"/>
      <c r="I56" s="161"/>
      <c r="J56" s="44">
        <v>0.622</v>
      </c>
    </row>
    <row r="57" spans="1:10" ht="27.75" customHeight="1" x14ac:dyDescent="0.25">
      <c r="A57" s="160" t="s">
        <v>563</v>
      </c>
      <c r="B57" s="28"/>
      <c r="C57" s="163"/>
      <c r="D57" s="128">
        <v>-9.5470000000000006</v>
      </c>
      <c r="E57" s="129">
        <v>-1.9450000000000001</v>
      </c>
      <c r="F57" s="130">
        <v>-0.27200000000000002</v>
      </c>
      <c r="G57" s="158">
        <v>0</v>
      </c>
      <c r="H57" s="159"/>
      <c r="I57" s="161"/>
      <c r="J57" s="44">
        <v>0.53900000000000003</v>
      </c>
    </row>
    <row r="58" spans="1:10" ht="27.75" customHeight="1" x14ac:dyDescent="0.25">
      <c r="A58" s="160" t="s">
        <v>564</v>
      </c>
      <c r="B58" s="28"/>
      <c r="C58" s="163"/>
      <c r="D58" s="128">
        <v>-7.2830000000000004</v>
      </c>
      <c r="E58" s="129">
        <v>-1.105</v>
      </c>
      <c r="F58" s="130">
        <v>-0.13</v>
      </c>
      <c r="G58" s="158">
        <v>0</v>
      </c>
      <c r="H58" s="159"/>
      <c r="I58" s="161"/>
      <c r="J58" s="44">
        <v>0.45100000000000001</v>
      </c>
    </row>
    <row r="59" spans="1:10" ht="27.75" customHeight="1" x14ac:dyDescent="0.25">
      <c r="A59" s="156" t="s">
        <v>565</v>
      </c>
      <c r="B59" s="28"/>
      <c r="C59" s="163"/>
      <c r="D59" s="128">
        <v>4.7469999999999999</v>
      </c>
      <c r="E59" s="129">
        <v>1.036</v>
      </c>
      <c r="F59" s="130">
        <v>0.14899999999999999</v>
      </c>
      <c r="G59" s="158">
        <v>7.25</v>
      </c>
      <c r="H59" s="159"/>
      <c r="I59" s="161"/>
      <c r="J59" s="45"/>
    </row>
    <row r="60" spans="1:10" ht="27.75" customHeight="1" x14ac:dyDescent="0.25">
      <c r="A60" s="156" t="s">
        <v>566</v>
      </c>
      <c r="B60" s="28"/>
      <c r="C60" s="163"/>
      <c r="D60" s="128">
        <v>4.7469999999999999</v>
      </c>
      <c r="E60" s="129">
        <v>1.036</v>
      </c>
      <c r="F60" s="130">
        <v>0.14899999999999999</v>
      </c>
      <c r="G60" s="159"/>
      <c r="H60" s="159"/>
      <c r="I60" s="161"/>
      <c r="J60" s="45"/>
    </row>
    <row r="61" spans="1:10" ht="27.75" customHeight="1" x14ac:dyDescent="0.25">
      <c r="A61" s="156" t="s">
        <v>567</v>
      </c>
      <c r="B61" s="28"/>
      <c r="C61" s="163"/>
      <c r="D61" s="128">
        <v>5.0759999999999996</v>
      </c>
      <c r="E61" s="129">
        <v>1.1080000000000001</v>
      </c>
      <c r="F61" s="130">
        <v>0.16</v>
      </c>
      <c r="G61" s="158">
        <v>2.25</v>
      </c>
      <c r="H61" s="159"/>
      <c r="I61" s="161"/>
      <c r="J61" s="45"/>
    </row>
    <row r="62" spans="1:10" ht="27.75" customHeight="1" x14ac:dyDescent="0.25">
      <c r="A62" s="156" t="s">
        <v>568</v>
      </c>
      <c r="B62" s="28"/>
      <c r="C62" s="163"/>
      <c r="D62" s="128">
        <v>5.0759999999999996</v>
      </c>
      <c r="E62" s="129">
        <v>1.1080000000000001</v>
      </c>
      <c r="F62" s="130">
        <v>0.16</v>
      </c>
      <c r="G62" s="158">
        <v>8.25</v>
      </c>
      <c r="H62" s="159"/>
      <c r="I62" s="161"/>
      <c r="J62" s="45"/>
    </row>
    <row r="63" spans="1:10" ht="27.75" customHeight="1" x14ac:dyDescent="0.25">
      <c r="A63" s="156" t="s">
        <v>569</v>
      </c>
      <c r="B63" s="28"/>
      <c r="C63" s="163"/>
      <c r="D63" s="128">
        <v>5.0759999999999996</v>
      </c>
      <c r="E63" s="129">
        <v>1.1080000000000001</v>
      </c>
      <c r="F63" s="130">
        <v>0.16</v>
      </c>
      <c r="G63" s="158">
        <v>15.35</v>
      </c>
      <c r="H63" s="159"/>
      <c r="I63" s="161"/>
      <c r="J63" s="45"/>
    </row>
    <row r="64" spans="1:10" ht="27.75" customHeight="1" x14ac:dyDescent="0.25">
      <c r="A64" s="156" t="s">
        <v>570</v>
      </c>
      <c r="B64" s="28"/>
      <c r="C64" s="163"/>
      <c r="D64" s="128">
        <v>5.0759999999999996</v>
      </c>
      <c r="E64" s="129">
        <v>1.1080000000000001</v>
      </c>
      <c r="F64" s="130">
        <v>0.16</v>
      </c>
      <c r="G64" s="158">
        <v>30.2</v>
      </c>
      <c r="H64" s="159"/>
      <c r="I64" s="161"/>
      <c r="J64" s="45"/>
    </row>
    <row r="65" spans="1:10" ht="27.75" customHeight="1" x14ac:dyDescent="0.25">
      <c r="A65" s="156" t="s">
        <v>571</v>
      </c>
      <c r="B65" s="28"/>
      <c r="C65" s="163"/>
      <c r="D65" s="128">
        <v>5.0759999999999996</v>
      </c>
      <c r="E65" s="129">
        <v>1.1080000000000001</v>
      </c>
      <c r="F65" s="130">
        <v>0.16</v>
      </c>
      <c r="G65" s="158">
        <v>83.37</v>
      </c>
      <c r="H65" s="159"/>
      <c r="I65" s="161"/>
      <c r="J65" s="45"/>
    </row>
    <row r="66" spans="1:10" ht="27.75" customHeight="1" x14ac:dyDescent="0.25">
      <c r="A66" s="156" t="s">
        <v>572</v>
      </c>
      <c r="B66" s="28"/>
      <c r="C66" s="163"/>
      <c r="D66" s="128">
        <v>5.0759999999999996</v>
      </c>
      <c r="E66" s="129">
        <v>1.1080000000000001</v>
      </c>
      <c r="F66" s="130">
        <v>0.16</v>
      </c>
      <c r="G66" s="159"/>
      <c r="H66" s="159"/>
      <c r="I66" s="161"/>
      <c r="J66" s="45"/>
    </row>
    <row r="67" spans="1:10" ht="27.75" customHeight="1" x14ac:dyDescent="0.25">
      <c r="A67" s="156" t="s">
        <v>573</v>
      </c>
      <c r="B67" s="28"/>
      <c r="C67" s="163"/>
      <c r="D67" s="128">
        <v>3.6349999999999998</v>
      </c>
      <c r="E67" s="129">
        <v>0.71</v>
      </c>
      <c r="F67" s="130">
        <v>9.7000000000000003E-2</v>
      </c>
      <c r="G67" s="158">
        <v>7.53</v>
      </c>
      <c r="H67" s="158">
        <v>2.12</v>
      </c>
      <c r="I67" s="162">
        <v>2.12</v>
      </c>
      <c r="J67" s="44">
        <v>0.19400000000000001</v>
      </c>
    </row>
    <row r="68" spans="1:10" ht="27.75" customHeight="1" x14ac:dyDescent="0.25">
      <c r="A68" s="156" t="s">
        <v>574</v>
      </c>
      <c r="B68" s="28"/>
      <c r="C68" s="163"/>
      <c r="D68" s="128">
        <v>3.6349999999999998</v>
      </c>
      <c r="E68" s="129">
        <v>0.71</v>
      </c>
      <c r="F68" s="130">
        <v>9.7000000000000003E-2</v>
      </c>
      <c r="G68" s="158">
        <v>168.9</v>
      </c>
      <c r="H68" s="158">
        <v>2.12</v>
      </c>
      <c r="I68" s="162">
        <v>2.12</v>
      </c>
      <c r="J68" s="44">
        <v>0.19400000000000001</v>
      </c>
    </row>
    <row r="69" spans="1:10" ht="27.75" customHeight="1" x14ac:dyDescent="0.25">
      <c r="A69" s="156" t="s">
        <v>575</v>
      </c>
      <c r="B69" s="28"/>
      <c r="C69" s="163"/>
      <c r="D69" s="128">
        <v>3.6349999999999998</v>
      </c>
      <c r="E69" s="129">
        <v>0.71</v>
      </c>
      <c r="F69" s="130">
        <v>9.7000000000000003E-2</v>
      </c>
      <c r="G69" s="158">
        <v>315.16000000000003</v>
      </c>
      <c r="H69" s="158">
        <v>2.12</v>
      </c>
      <c r="I69" s="162">
        <v>2.12</v>
      </c>
      <c r="J69" s="44">
        <v>0.19400000000000001</v>
      </c>
    </row>
    <row r="70" spans="1:10" ht="27.75" customHeight="1" x14ac:dyDescent="0.25">
      <c r="A70" s="156" t="s">
        <v>576</v>
      </c>
      <c r="B70" s="28"/>
      <c r="C70" s="163"/>
      <c r="D70" s="128">
        <v>3.6349999999999998</v>
      </c>
      <c r="E70" s="129">
        <v>0.71</v>
      </c>
      <c r="F70" s="130">
        <v>9.7000000000000003E-2</v>
      </c>
      <c r="G70" s="158">
        <v>485.15</v>
      </c>
      <c r="H70" s="158">
        <v>2.12</v>
      </c>
      <c r="I70" s="162">
        <v>2.12</v>
      </c>
      <c r="J70" s="44">
        <v>0.19400000000000001</v>
      </c>
    </row>
    <row r="71" spans="1:10" ht="27.75" customHeight="1" x14ac:dyDescent="0.25">
      <c r="A71" s="156" t="s">
        <v>577</v>
      </c>
      <c r="B71" s="28"/>
      <c r="C71" s="163"/>
      <c r="D71" s="128">
        <v>3.6349999999999998</v>
      </c>
      <c r="E71" s="129">
        <v>0.71</v>
      </c>
      <c r="F71" s="130">
        <v>9.7000000000000003E-2</v>
      </c>
      <c r="G71" s="158">
        <v>1108.1400000000001</v>
      </c>
      <c r="H71" s="158">
        <v>2.12</v>
      </c>
      <c r="I71" s="162">
        <v>2.12</v>
      </c>
      <c r="J71" s="44">
        <v>0.19400000000000001</v>
      </c>
    </row>
    <row r="72" spans="1:10" ht="27.75" customHeight="1" x14ac:dyDescent="0.25">
      <c r="A72" s="156" t="s">
        <v>578</v>
      </c>
      <c r="B72" s="28"/>
      <c r="C72" s="163"/>
      <c r="D72" s="128">
        <v>4.4169999999999998</v>
      </c>
      <c r="E72" s="129">
        <v>0.67</v>
      </c>
      <c r="F72" s="130">
        <v>7.9000000000000001E-2</v>
      </c>
      <c r="G72" s="158">
        <v>4.2</v>
      </c>
      <c r="H72" s="158">
        <v>5.24</v>
      </c>
      <c r="I72" s="162">
        <v>5.24</v>
      </c>
      <c r="J72" s="44">
        <v>0.16900000000000001</v>
      </c>
    </row>
    <row r="73" spans="1:10" ht="27.75" customHeight="1" x14ac:dyDescent="0.25">
      <c r="A73" s="156" t="s">
        <v>579</v>
      </c>
      <c r="B73" s="28"/>
      <c r="C73" s="163"/>
      <c r="D73" s="128">
        <v>4.4169999999999998</v>
      </c>
      <c r="E73" s="129">
        <v>0.67</v>
      </c>
      <c r="F73" s="130">
        <v>7.9000000000000001E-2</v>
      </c>
      <c r="G73" s="158">
        <v>258.98</v>
      </c>
      <c r="H73" s="158">
        <v>5.24</v>
      </c>
      <c r="I73" s="162">
        <v>5.24</v>
      </c>
      <c r="J73" s="44">
        <v>0.16900000000000001</v>
      </c>
    </row>
    <row r="74" spans="1:10" ht="27.75" customHeight="1" x14ac:dyDescent="0.25">
      <c r="A74" s="156" t="s">
        <v>580</v>
      </c>
      <c r="B74" s="28"/>
      <c r="C74" s="163"/>
      <c r="D74" s="128">
        <v>4.4169999999999998</v>
      </c>
      <c r="E74" s="129">
        <v>0.67</v>
      </c>
      <c r="F74" s="130">
        <v>7.9000000000000001E-2</v>
      </c>
      <c r="G74" s="158">
        <v>489.92</v>
      </c>
      <c r="H74" s="158">
        <v>5.24</v>
      </c>
      <c r="I74" s="162">
        <v>5.24</v>
      </c>
      <c r="J74" s="44">
        <v>0.16900000000000001</v>
      </c>
    </row>
    <row r="75" spans="1:10" ht="27.75" customHeight="1" x14ac:dyDescent="0.25">
      <c r="A75" s="156" t="s">
        <v>581</v>
      </c>
      <c r="B75" s="28"/>
      <c r="C75" s="163"/>
      <c r="D75" s="128">
        <v>4.4169999999999998</v>
      </c>
      <c r="E75" s="129">
        <v>0.67</v>
      </c>
      <c r="F75" s="130">
        <v>7.9000000000000001E-2</v>
      </c>
      <c r="G75" s="158">
        <v>758.31</v>
      </c>
      <c r="H75" s="158">
        <v>5.24</v>
      </c>
      <c r="I75" s="162">
        <v>5.24</v>
      </c>
      <c r="J75" s="44">
        <v>0.16900000000000001</v>
      </c>
    </row>
    <row r="76" spans="1:10" ht="27.75" customHeight="1" x14ac:dyDescent="0.25">
      <c r="A76" s="156" t="s">
        <v>582</v>
      </c>
      <c r="B76" s="28"/>
      <c r="C76" s="163"/>
      <c r="D76" s="128">
        <v>4.4169999999999998</v>
      </c>
      <c r="E76" s="129">
        <v>0.67</v>
      </c>
      <c r="F76" s="130">
        <v>7.9000000000000001E-2</v>
      </c>
      <c r="G76" s="158">
        <v>1741.97</v>
      </c>
      <c r="H76" s="158">
        <v>5.24</v>
      </c>
      <c r="I76" s="162">
        <v>5.24</v>
      </c>
      <c r="J76" s="44">
        <v>0.16900000000000001</v>
      </c>
    </row>
    <row r="77" spans="1:10" ht="27.75" customHeight="1" x14ac:dyDescent="0.25">
      <c r="A77" s="156" t="s">
        <v>583</v>
      </c>
      <c r="B77" s="28"/>
      <c r="C77" s="163"/>
      <c r="D77" s="128">
        <v>3.8940000000000001</v>
      </c>
      <c r="E77" s="129">
        <v>0.53100000000000003</v>
      </c>
      <c r="F77" s="130">
        <v>5.5E-2</v>
      </c>
      <c r="G77" s="158">
        <v>71.010000000000005</v>
      </c>
      <c r="H77" s="158">
        <v>5.45</v>
      </c>
      <c r="I77" s="162">
        <v>5.45</v>
      </c>
      <c r="J77" s="44">
        <v>0.13100000000000001</v>
      </c>
    </row>
    <row r="78" spans="1:10" ht="27.75" customHeight="1" x14ac:dyDescent="0.25">
      <c r="A78" s="156" t="s">
        <v>584</v>
      </c>
      <c r="B78" s="28"/>
      <c r="C78" s="163"/>
      <c r="D78" s="128">
        <v>3.8940000000000001</v>
      </c>
      <c r="E78" s="129">
        <v>0.53100000000000003</v>
      </c>
      <c r="F78" s="130">
        <v>5.5E-2</v>
      </c>
      <c r="G78" s="158">
        <v>1573.67</v>
      </c>
      <c r="H78" s="158">
        <v>5.45</v>
      </c>
      <c r="I78" s="162">
        <v>5.45</v>
      </c>
      <c r="J78" s="44">
        <v>0.13100000000000001</v>
      </c>
    </row>
    <row r="79" spans="1:10" ht="27.75" customHeight="1" x14ac:dyDescent="0.25">
      <c r="A79" s="156" t="s">
        <v>585</v>
      </c>
      <c r="B79" s="28"/>
      <c r="C79" s="163"/>
      <c r="D79" s="128">
        <v>3.8940000000000001</v>
      </c>
      <c r="E79" s="129">
        <v>0.53100000000000003</v>
      </c>
      <c r="F79" s="130">
        <v>5.5E-2</v>
      </c>
      <c r="G79" s="158">
        <v>4674.2</v>
      </c>
      <c r="H79" s="158">
        <v>5.45</v>
      </c>
      <c r="I79" s="162">
        <v>5.45</v>
      </c>
      <c r="J79" s="44">
        <v>0.13100000000000001</v>
      </c>
    </row>
    <row r="80" spans="1:10" ht="27.75" customHeight="1" x14ac:dyDescent="0.25">
      <c r="A80" s="156" t="s">
        <v>586</v>
      </c>
      <c r="B80" s="28"/>
      <c r="C80" s="163"/>
      <c r="D80" s="128">
        <v>3.8940000000000001</v>
      </c>
      <c r="E80" s="129">
        <v>0.53100000000000003</v>
      </c>
      <c r="F80" s="130">
        <v>5.5E-2</v>
      </c>
      <c r="G80" s="158">
        <v>10056.26</v>
      </c>
      <c r="H80" s="158">
        <v>5.45</v>
      </c>
      <c r="I80" s="162">
        <v>5.45</v>
      </c>
      <c r="J80" s="44">
        <v>0.13100000000000001</v>
      </c>
    </row>
    <row r="81" spans="1:10" ht="27.75" customHeight="1" x14ac:dyDescent="0.25">
      <c r="A81" s="156" t="s">
        <v>587</v>
      </c>
      <c r="B81" s="28"/>
      <c r="C81" s="163"/>
      <c r="D81" s="128">
        <v>3.8940000000000001</v>
      </c>
      <c r="E81" s="129">
        <v>0.53100000000000003</v>
      </c>
      <c r="F81" s="130">
        <v>5.5E-2</v>
      </c>
      <c r="G81" s="158">
        <v>18415.84</v>
      </c>
      <c r="H81" s="158">
        <v>5.45</v>
      </c>
      <c r="I81" s="162">
        <v>5.45</v>
      </c>
      <c r="J81" s="44">
        <v>0.13100000000000001</v>
      </c>
    </row>
    <row r="82" spans="1:10" ht="27.75" customHeight="1" x14ac:dyDescent="0.25">
      <c r="A82" s="156" t="s">
        <v>588</v>
      </c>
      <c r="B82" s="28"/>
      <c r="C82" s="163"/>
      <c r="D82" s="131">
        <v>10.565</v>
      </c>
      <c r="E82" s="132">
        <v>1.5940000000000001</v>
      </c>
      <c r="F82" s="130">
        <v>0.88100000000000001</v>
      </c>
      <c r="G82" s="159"/>
      <c r="H82" s="159"/>
      <c r="I82" s="161"/>
      <c r="J82" s="45"/>
    </row>
    <row r="83" spans="1:10" ht="27.75" customHeight="1" x14ac:dyDescent="0.25">
      <c r="A83" s="156" t="s">
        <v>589</v>
      </c>
      <c r="B83" s="28"/>
      <c r="C83" s="163"/>
      <c r="D83" s="128">
        <v>-5.351</v>
      </c>
      <c r="E83" s="129">
        <v>-1.1679999999999999</v>
      </c>
      <c r="F83" s="130">
        <v>-0.16800000000000001</v>
      </c>
      <c r="G83" s="158">
        <v>0</v>
      </c>
      <c r="H83" s="159"/>
      <c r="I83" s="161"/>
      <c r="J83" s="45"/>
    </row>
    <row r="84" spans="1:10" ht="27.75" customHeight="1" x14ac:dyDescent="0.25">
      <c r="A84" s="156" t="s">
        <v>590</v>
      </c>
      <c r="B84" s="28"/>
      <c r="C84" s="163"/>
      <c r="D84" s="128">
        <v>-5.1980000000000004</v>
      </c>
      <c r="E84" s="129">
        <v>-1.0589999999999999</v>
      </c>
      <c r="F84" s="130">
        <v>-0.14799999999999999</v>
      </c>
      <c r="G84" s="158">
        <v>0</v>
      </c>
      <c r="H84" s="159"/>
      <c r="I84" s="161"/>
      <c r="J84" s="45"/>
    </row>
    <row r="85" spans="1:10" ht="27.75" customHeight="1" x14ac:dyDescent="0.25">
      <c r="A85" s="156" t="s">
        <v>591</v>
      </c>
      <c r="B85" s="28"/>
      <c r="C85" s="163"/>
      <c r="D85" s="128">
        <v>-5.351</v>
      </c>
      <c r="E85" s="129">
        <v>-1.1679999999999999</v>
      </c>
      <c r="F85" s="130">
        <v>-0.16800000000000001</v>
      </c>
      <c r="G85" s="158">
        <v>0</v>
      </c>
      <c r="H85" s="159"/>
      <c r="I85" s="161"/>
      <c r="J85" s="44">
        <v>0.30299999999999999</v>
      </c>
    </row>
    <row r="86" spans="1:10" ht="27.75" customHeight="1" x14ac:dyDescent="0.25">
      <c r="A86" s="156" t="s">
        <v>592</v>
      </c>
      <c r="B86" s="28"/>
      <c r="C86" s="163"/>
      <c r="D86" s="128">
        <v>-5.1980000000000004</v>
      </c>
      <c r="E86" s="129">
        <v>-1.0589999999999999</v>
      </c>
      <c r="F86" s="130">
        <v>-0.14799999999999999</v>
      </c>
      <c r="G86" s="158">
        <v>0</v>
      </c>
      <c r="H86" s="159"/>
      <c r="I86" s="161"/>
      <c r="J86" s="44">
        <v>0.29299999999999998</v>
      </c>
    </row>
    <row r="87" spans="1:10" ht="27.75" customHeight="1" x14ac:dyDescent="0.25">
      <c r="A87" s="156" t="s">
        <v>593</v>
      </c>
      <c r="B87" s="28"/>
      <c r="C87" s="163"/>
      <c r="D87" s="128">
        <v>-7.2830000000000004</v>
      </c>
      <c r="E87" s="129">
        <v>-1.105</v>
      </c>
      <c r="F87" s="130">
        <v>-0.13</v>
      </c>
      <c r="G87" s="158">
        <v>95.24</v>
      </c>
      <c r="H87" s="159"/>
      <c r="I87" s="161"/>
      <c r="J87" s="44">
        <v>0.45100000000000001</v>
      </c>
    </row>
    <row r="88" spans="1:10" ht="27.75" customHeight="1" x14ac:dyDescent="0.25">
      <c r="A88" s="156" t="s">
        <v>594</v>
      </c>
      <c r="B88" s="28"/>
      <c r="C88" s="163"/>
      <c r="D88" s="128">
        <v>3.3879999999999999</v>
      </c>
      <c r="E88" s="129">
        <v>0.74</v>
      </c>
      <c r="F88" s="130">
        <v>0.107</v>
      </c>
      <c r="G88" s="158">
        <v>5.17</v>
      </c>
      <c r="H88" s="159"/>
      <c r="I88" s="161"/>
      <c r="J88" s="45"/>
    </row>
    <row r="89" spans="1:10" ht="27.75" customHeight="1" x14ac:dyDescent="0.25">
      <c r="A89" s="156" t="s">
        <v>595</v>
      </c>
      <c r="B89" s="28"/>
      <c r="C89" s="163"/>
      <c r="D89" s="128">
        <v>3.3879999999999999</v>
      </c>
      <c r="E89" s="129">
        <v>0.74</v>
      </c>
      <c r="F89" s="130">
        <v>0.107</v>
      </c>
      <c r="G89" s="159"/>
      <c r="H89" s="159"/>
      <c r="I89" s="161"/>
      <c r="J89" s="45"/>
    </row>
    <row r="90" spans="1:10" ht="27.75" customHeight="1" x14ac:dyDescent="0.25">
      <c r="A90" s="156" t="s">
        <v>596</v>
      </c>
      <c r="B90" s="28"/>
      <c r="C90" s="163"/>
      <c r="D90" s="128">
        <v>3.6230000000000002</v>
      </c>
      <c r="E90" s="129">
        <v>0.79100000000000004</v>
      </c>
      <c r="F90" s="130">
        <v>0.114</v>
      </c>
      <c r="G90" s="158">
        <v>1.61</v>
      </c>
      <c r="H90" s="159"/>
      <c r="I90" s="161"/>
      <c r="J90" s="45"/>
    </row>
    <row r="91" spans="1:10" ht="27.75" customHeight="1" x14ac:dyDescent="0.25">
      <c r="A91" s="156" t="s">
        <v>597</v>
      </c>
      <c r="B91" s="28"/>
      <c r="C91" s="163"/>
      <c r="D91" s="128">
        <v>3.6230000000000002</v>
      </c>
      <c r="E91" s="129">
        <v>0.79100000000000004</v>
      </c>
      <c r="F91" s="130">
        <v>0.114</v>
      </c>
      <c r="G91" s="158">
        <v>5.89</v>
      </c>
      <c r="H91" s="159"/>
      <c r="I91" s="161"/>
      <c r="J91" s="45"/>
    </row>
    <row r="92" spans="1:10" ht="27.75" customHeight="1" x14ac:dyDescent="0.25">
      <c r="A92" s="156" t="s">
        <v>598</v>
      </c>
      <c r="B92" s="28"/>
      <c r="C92" s="163"/>
      <c r="D92" s="128">
        <v>3.6230000000000002</v>
      </c>
      <c r="E92" s="129">
        <v>0.79100000000000004</v>
      </c>
      <c r="F92" s="130">
        <v>0.114</v>
      </c>
      <c r="G92" s="158">
        <v>10.96</v>
      </c>
      <c r="H92" s="159"/>
      <c r="I92" s="161"/>
      <c r="J92" s="45"/>
    </row>
    <row r="93" spans="1:10" ht="27.75" customHeight="1" x14ac:dyDescent="0.25">
      <c r="A93" s="156" t="s">
        <v>599</v>
      </c>
      <c r="B93" s="28"/>
      <c r="C93" s="163"/>
      <c r="D93" s="128">
        <v>3.6230000000000002</v>
      </c>
      <c r="E93" s="129">
        <v>0.79100000000000004</v>
      </c>
      <c r="F93" s="130">
        <v>0.114</v>
      </c>
      <c r="G93" s="158">
        <v>21.55</v>
      </c>
      <c r="H93" s="159"/>
      <c r="I93" s="161"/>
      <c r="J93" s="45"/>
    </row>
    <row r="94" spans="1:10" ht="27.75" customHeight="1" x14ac:dyDescent="0.25">
      <c r="A94" s="156" t="s">
        <v>600</v>
      </c>
      <c r="B94" s="28"/>
      <c r="C94" s="163"/>
      <c r="D94" s="128">
        <v>3.6230000000000002</v>
      </c>
      <c r="E94" s="129">
        <v>0.79100000000000004</v>
      </c>
      <c r="F94" s="130">
        <v>0.114</v>
      </c>
      <c r="G94" s="158">
        <v>59.5</v>
      </c>
      <c r="H94" s="159"/>
      <c r="I94" s="161"/>
      <c r="J94" s="45"/>
    </row>
    <row r="95" spans="1:10" ht="27.75" customHeight="1" x14ac:dyDescent="0.25">
      <c r="A95" s="156" t="s">
        <v>601</v>
      </c>
      <c r="B95" s="28"/>
      <c r="C95" s="163"/>
      <c r="D95" s="128">
        <v>3.6230000000000002</v>
      </c>
      <c r="E95" s="129">
        <v>0.79100000000000004</v>
      </c>
      <c r="F95" s="130">
        <v>0.114</v>
      </c>
      <c r="G95" s="159"/>
      <c r="H95" s="159"/>
      <c r="I95" s="161"/>
      <c r="J95" s="45"/>
    </row>
    <row r="96" spans="1:10" ht="27.75" customHeight="1" x14ac:dyDescent="0.25">
      <c r="A96" s="156" t="s">
        <v>602</v>
      </c>
      <c r="B96" s="28"/>
      <c r="C96" s="163"/>
      <c r="D96" s="128">
        <v>2.5950000000000002</v>
      </c>
      <c r="E96" s="129">
        <v>0.50700000000000001</v>
      </c>
      <c r="F96" s="130">
        <v>6.9000000000000006E-2</v>
      </c>
      <c r="G96" s="158">
        <v>5.37</v>
      </c>
      <c r="H96" s="158">
        <v>1.51</v>
      </c>
      <c r="I96" s="162">
        <v>1.51</v>
      </c>
      <c r="J96" s="44">
        <v>0.13800000000000001</v>
      </c>
    </row>
    <row r="97" spans="1:10" ht="27.75" customHeight="1" x14ac:dyDescent="0.25">
      <c r="A97" s="156" t="s">
        <v>603</v>
      </c>
      <c r="B97" s="28"/>
      <c r="C97" s="163"/>
      <c r="D97" s="128">
        <v>2.5950000000000002</v>
      </c>
      <c r="E97" s="129">
        <v>0.50700000000000001</v>
      </c>
      <c r="F97" s="130">
        <v>6.9000000000000006E-2</v>
      </c>
      <c r="G97" s="158">
        <v>120.54</v>
      </c>
      <c r="H97" s="158">
        <v>1.51</v>
      </c>
      <c r="I97" s="162">
        <v>1.51</v>
      </c>
      <c r="J97" s="44">
        <v>0.13800000000000001</v>
      </c>
    </row>
    <row r="98" spans="1:10" ht="27.75" customHeight="1" x14ac:dyDescent="0.25">
      <c r="A98" s="156" t="s">
        <v>604</v>
      </c>
      <c r="B98" s="28"/>
      <c r="C98" s="163"/>
      <c r="D98" s="128">
        <v>2.5950000000000002</v>
      </c>
      <c r="E98" s="129">
        <v>0.50700000000000001</v>
      </c>
      <c r="F98" s="130">
        <v>6.9000000000000006E-2</v>
      </c>
      <c r="G98" s="158">
        <v>224.92</v>
      </c>
      <c r="H98" s="158">
        <v>1.51</v>
      </c>
      <c r="I98" s="162">
        <v>1.51</v>
      </c>
      <c r="J98" s="44">
        <v>0.13800000000000001</v>
      </c>
    </row>
    <row r="99" spans="1:10" ht="27.75" customHeight="1" x14ac:dyDescent="0.25">
      <c r="A99" s="156" t="s">
        <v>605</v>
      </c>
      <c r="B99" s="28"/>
      <c r="C99" s="163"/>
      <c r="D99" s="128">
        <v>2.5950000000000002</v>
      </c>
      <c r="E99" s="129">
        <v>0.50700000000000001</v>
      </c>
      <c r="F99" s="130">
        <v>6.9000000000000006E-2</v>
      </c>
      <c r="G99" s="158">
        <v>346.24</v>
      </c>
      <c r="H99" s="158">
        <v>1.51</v>
      </c>
      <c r="I99" s="162">
        <v>1.51</v>
      </c>
      <c r="J99" s="44">
        <v>0.13800000000000001</v>
      </c>
    </row>
    <row r="100" spans="1:10" ht="27.75" customHeight="1" x14ac:dyDescent="0.25">
      <c r="A100" s="156" t="s">
        <v>606</v>
      </c>
      <c r="B100" s="28"/>
      <c r="C100" s="163"/>
      <c r="D100" s="128">
        <v>2.5950000000000002</v>
      </c>
      <c r="E100" s="129">
        <v>0.50700000000000001</v>
      </c>
      <c r="F100" s="130">
        <v>6.9000000000000006E-2</v>
      </c>
      <c r="G100" s="158">
        <v>790.86</v>
      </c>
      <c r="H100" s="158">
        <v>1.51</v>
      </c>
      <c r="I100" s="162">
        <v>1.51</v>
      </c>
      <c r="J100" s="44">
        <v>0.13800000000000001</v>
      </c>
    </row>
    <row r="101" spans="1:10" ht="27.75" customHeight="1" x14ac:dyDescent="0.25">
      <c r="A101" s="156" t="s">
        <v>607</v>
      </c>
      <c r="B101" s="28"/>
      <c r="C101" s="163"/>
      <c r="D101" s="128">
        <v>3.1520000000000001</v>
      </c>
      <c r="E101" s="129">
        <v>0.47799999999999998</v>
      </c>
      <c r="F101" s="130">
        <v>5.6000000000000001E-2</v>
      </c>
      <c r="G101" s="158">
        <v>2.99</v>
      </c>
      <c r="H101" s="158">
        <v>3.74</v>
      </c>
      <c r="I101" s="162">
        <v>3.74</v>
      </c>
      <c r="J101" s="44">
        <v>0.121</v>
      </c>
    </row>
    <row r="102" spans="1:10" ht="27.75" customHeight="1" x14ac:dyDescent="0.25">
      <c r="A102" s="156" t="s">
        <v>608</v>
      </c>
      <c r="B102" s="28"/>
      <c r="C102" s="163"/>
      <c r="D102" s="128">
        <v>3.1520000000000001</v>
      </c>
      <c r="E102" s="129">
        <v>0.47799999999999998</v>
      </c>
      <c r="F102" s="130">
        <v>5.6000000000000001E-2</v>
      </c>
      <c r="G102" s="158">
        <v>184.83</v>
      </c>
      <c r="H102" s="158">
        <v>3.74</v>
      </c>
      <c r="I102" s="162">
        <v>3.74</v>
      </c>
      <c r="J102" s="44">
        <v>0.121</v>
      </c>
    </row>
    <row r="103" spans="1:10" ht="27.75" customHeight="1" x14ac:dyDescent="0.25">
      <c r="A103" s="156" t="s">
        <v>609</v>
      </c>
      <c r="B103" s="28"/>
      <c r="C103" s="163"/>
      <c r="D103" s="128">
        <v>3.1520000000000001</v>
      </c>
      <c r="E103" s="129">
        <v>0.47799999999999998</v>
      </c>
      <c r="F103" s="130">
        <v>5.6000000000000001E-2</v>
      </c>
      <c r="G103" s="158">
        <v>349.65</v>
      </c>
      <c r="H103" s="158">
        <v>3.74</v>
      </c>
      <c r="I103" s="162">
        <v>3.74</v>
      </c>
      <c r="J103" s="44">
        <v>0.121</v>
      </c>
    </row>
    <row r="104" spans="1:10" ht="27.75" customHeight="1" x14ac:dyDescent="0.25">
      <c r="A104" s="156" t="s">
        <v>610</v>
      </c>
      <c r="B104" s="28"/>
      <c r="C104" s="163"/>
      <c r="D104" s="128">
        <v>3.1520000000000001</v>
      </c>
      <c r="E104" s="129">
        <v>0.47799999999999998</v>
      </c>
      <c r="F104" s="130">
        <v>5.6000000000000001E-2</v>
      </c>
      <c r="G104" s="158">
        <v>541.19000000000005</v>
      </c>
      <c r="H104" s="158">
        <v>3.74</v>
      </c>
      <c r="I104" s="162">
        <v>3.74</v>
      </c>
      <c r="J104" s="44">
        <v>0.121</v>
      </c>
    </row>
    <row r="105" spans="1:10" ht="27.75" customHeight="1" x14ac:dyDescent="0.25">
      <c r="A105" s="156" t="s">
        <v>611</v>
      </c>
      <c r="B105" s="28"/>
      <c r="C105" s="163"/>
      <c r="D105" s="128">
        <v>3.1520000000000001</v>
      </c>
      <c r="E105" s="129">
        <v>0.47799999999999998</v>
      </c>
      <c r="F105" s="130">
        <v>5.6000000000000001E-2</v>
      </c>
      <c r="G105" s="158">
        <v>1243.21</v>
      </c>
      <c r="H105" s="158">
        <v>3.74</v>
      </c>
      <c r="I105" s="162">
        <v>3.74</v>
      </c>
      <c r="J105" s="44">
        <v>0.121</v>
      </c>
    </row>
    <row r="106" spans="1:10" ht="27.75" customHeight="1" x14ac:dyDescent="0.25">
      <c r="A106" s="156" t="s">
        <v>612</v>
      </c>
      <c r="B106" s="28"/>
      <c r="C106" s="163"/>
      <c r="D106" s="128">
        <v>2.7789999999999999</v>
      </c>
      <c r="E106" s="129">
        <v>0.379</v>
      </c>
      <c r="F106" s="130">
        <v>0.04</v>
      </c>
      <c r="G106" s="158">
        <v>50.68</v>
      </c>
      <c r="H106" s="158">
        <v>3.89</v>
      </c>
      <c r="I106" s="162">
        <v>3.89</v>
      </c>
      <c r="J106" s="44">
        <v>9.4E-2</v>
      </c>
    </row>
    <row r="107" spans="1:10" ht="27.75" customHeight="1" x14ac:dyDescent="0.25">
      <c r="A107" s="156" t="s">
        <v>613</v>
      </c>
      <c r="B107" s="28"/>
      <c r="C107" s="163"/>
      <c r="D107" s="128">
        <v>2.7789999999999999</v>
      </c>
      <c r="E107" s="129">
        <v>0.379</v>
      </c>
      <c r="F107" s="130">
        <v>0.04</v>
      </c>
      <c r="G107" s="158">
        <v>1123.0999999999999</v>
      </c>
      <c r="H107" s="158">
        <v>3.89</v>
      </c>
      <c r="I107" s="162">
        <v>3.89</v>
      </c>
      <c r="J107" s="44">
        <v>9.4E-2</v>
      </c>
    </row>
    <row r="108" spans="1:10" ht="27.75" customHeight="1" x14ac:dyDescent="0.25">
      <c r="A108" s="156" t="s">
        <v>614</v>
      </c>
      <c r="B108" s="28"/>
      <c r="C108" s="163"/>
      <c r="D108" s="128">
        <v>2.7789999999999999</v>
      </c>
      <c r="E108" s="129">
        <v>0.379</v>
      </c>
      <c r="F108" s="130">
        <v>0.04</v>
      </c>
      <c r="G108" s="158">
        <v>3335.89</v>
      </c>
      <c r="H108" s="158">
        <v>3.89</v>
      </c>
      <c r="I108" s="162">
        <v>3.89</v>
      </c>
      <c r="J108" s="44">
        <v>9.4E-2</v>
      </c>
    </row>
    <row r="109" spans="1:10" ht="27.75" customHeight="1" x14ac:dyDescent="0.25">
      <c r="A109" s="156" t="s">
        <v>615</v>
      </c>
      <c r="B109" s="28"/>
      <c r="C109" s="163"/>
      <c r="D109" s="128">
        <v>2.7789999999999999</v>
      </c>
      <c r="E109" s="129">
        <v>0.379</v>
      </c>
      <c r="F109" s="130">
        <v>0.04</v>
      </c>
      <c r="G109" s="158">
        <v>7176.95</v>
      </c>
      <c r="H109" s="158">
        <v>3.89</v>
      </c>
      <c r="I109" s="162">
        <v>3.89</v>
      </c>
      <c r="J109" s="44">
        <v>9.4E-2</v>
      </c>
    </row>
    <row r="110" spans="1:10" ht="27.75" customHeight="1" x14ac:dyDescent="0.25">
      <c r="A110" s="156" t="s">
        <v>616</v>
      </c>
      <c r="B110" s="28"/>
      <c r="C110" s="163"/>
      <c r="D110" s="128">
        <v>2.7789999999999999</v>
      </c>
      <c r="E110" s="129">
        <v>0.379</v>
      </c>
      <c r="F110" s="130">
        <v>0.04</v>
      </c>
      <c r="G110" s="158">
        <v>13143.02</v>
      </c>
      <c r="H110" s="158">
        <v>3.89</v>
      </c>
      <c r="I110" s="162">
        <v>3.89</v>
      </c>
      <c r="J110" s="44">
        <v>9.4E-2</v>
      </c>
    </row>
    <row r="111" spans="1:10" ht="27.75" customHeight="1" x14ac:dyDescent="0.25">
      <c r="A111" s="156" t="s">
        <v>617</v>
      </c>
      <c r="B111" s="28"/>
      <c r="C111" s="163"/>
      <c r="D111" s="131">
        <v>7.54</v>
      </c>
      <c r="E111" s="132">
        <v>1.1379999999999999</v>
      </c>
      <c r="F111" s="130">
        <v>0.629</v>
      </c>
      <c r="G111" s="159"/>
      <c r="H111" s="159"/>
      <c r="I111" s="161"/>
      <c r="J111" s="45"/>
    </row>
    <row r="112" spans="1:10" ht="27.75" customHeight="1" x14ac:dyDescent="0.25">
      <c r="A112" s="156" t="s">
        <v>618</v>
      </c>
      <c r="B112" s="28"/>
      <c r="C112" s="163"/>
      <c r="D112" s="128">
        <v>-3.819</v>
      </c>
      <c r="E112" s="129">
        <v>-0.83399999999999996</v>
      </c>
      <c r="F112" s="130">
        <v>-0.12</v>
      </c>
      <c r="G112" s="158">
        <v>0</v>
      </c>
      <c r="H112" s="159"/>
      <c r="I112" s="161"/>
      <c r="J112" s="45"/>
    </row>
    <row r="113" spans="1:10" ht="27.75" customHeight="1" x14ac:dyDescent="0.25">
      <c r="A113" s="156" t="s">
        <v>619</v>
      </c>
      <c r="B113" s="28"/>
      <c r="C113" s="163"/>
      <c r="D113" s="128">
        <v>-3.7090000000000001</v>
      </c>
      <c r="E113" s="129">
        <v>-0.75600000000000001</v>
      </c>
      <c r="F113" s="130">
        <v>-0.106</v>
      </c>
      <c r="G113" s="158">
        <v>0</v>
      </c>
      <c r="H113" s="159"/>
      <c r="I113" s="161"/>
      <c r="J113" s="45"/>
    </row>
    <row r="114" spans="1:10" ht="27.75" customHeight="1" x14ac:dyDescent="0.25">
      <c r="A114" s="156" t="s">
        <v>620</v>
      </c>
      <c r="B114" s="28"/>
      <c r="C114" s="163"/>
      <c r="D114" s="128">
        <v>-3.819</v>
      </c>
      <c r="E114" s="129">
        <v>-0.83399999999999996</v>
      </c>
      <c r="F114" s="130">
        <v>-0.12</v>
      </c>
      <c r="G114" s="158">
        <v>0</v>
      </c>
      <c r="H114" s="159"/>
      <c r="I114" s="161"/>
      <c r="J114" s="44">
        <v>0.216</v>
      </c>
    </row>
    <row r="115" spans="1:10" ht="27.75" customHeight="1" x14ac:dyDescent="0.25">
      <c r="A115" s="156" t="s">
        <v>621</v>
      </c>
      <c r="B115" s="28"/>
      <c r="C115" s="163"/>
      <c r="D115" s="128">
        <v>-3.7090000000000001</v>
      </c>
      <c r="E115" s="129">
        <v>-0.75600000000000001</v>
      </c>
      <c r="F115" s="130">
        <v>-0.106</v>
      </c>
      <c r="G115" s="158">
        <v>0</v>
      </c>
      <c r="H115" s="159"/>
      <c r="I115" s="161"/>
      <c r="J115" s="44">
        <v>0.20899999999999999</v>
      </c>
    </row>
    <row r="116" spans="1:10" ht="27.75" customHeight="1" x14ac:dyDescent="0.25">
      <c r="A116" s="156" t="s">
        <v>622</v>
      </c>
      <c r="B116" s="28"/>
      <c r="C116" s="163"/>
      <c r="D116" s="128">
        <v>-5.1980000000000004</v>
      </c>
      <c r="E116" s="129">
        <v>-0.78900000000000003</v>
      </c>
      <c r="F116" s="130">
        <v>-9.2999999999999999E-2</v>
      </c>
      <c r="G116" s="158">
        <v>67.97</v>
      </c>
      <c r="H116" s="159"/>
      <c r="I116" s="161"/>
      <c r="J116" s="44">
        <v>0.32200000000000001</v>
      </c>
    </row>
    <row r="117" spans="1:10" ht="27.75" customHeight="1" x14ac:dyDescent="0.25">
      <c r="A117" s="156" t="s">
        <v>623</v>
      </c>
      <c r="B117" s="28"/>
      <c r="C117" s="163"/>
      <c r="D117" s="128">
        <v>2.5249999999999999</v>
      </c>
      <c r="E117" s="129">
        <v>0.55100000000000005</v>
      </c>
      <c r="F117" s="130">
        <v>7.9000000000000001E-2</v>
      </c>
      <c r="G117" s="158">
        <v>3.86</v>
      </c>
      <c r="H117" s="159"/>
      <c r="I117" s="161"/>
      <c r="J117" s="45"/>
    </row>
    <row r="118" spans="1:10" ht="27.75" customHeight="1" x14ac:dyDescent="0.25">
      <c r="A118" s="156" t="s">
        <v>624</v>
      </c>
      <c r="B118" s="28"/>
      <c r="C118" s="163"/>
      <c r="D118" s="128">
        <v>2.5249999999999999</v>
      </c>
      <c r="E118" s="129">
        <v>0.55100000000000005</v>
      </c>
      <c r="F118" s="130">
        <v>7.9000000000000001E-2</v>
      </c>
      <c r="G118" s="159"/>
      <c r="H118" s="159"/>
      <c r="I118" s="161"/>
      <c r="J118" s="45"/>
    </row>
    <row r="119" spans="1:10" ht="27.75" customHeight="1" x14ac:dyDescent="0.25">
      <c r="A119" s="156" t="s">
        <v>625</v>
      </c>
      <c r="B119" s="28"/>
      <c r="C119" s="163"/>
      <c r="D119" s="128">
        <v>2.7</v>
      </c>
      <c r="E119" s="129">
        <v>0.58899999999999997</v>
      </c>
      <c r="F119" s="130">
        <v>8.5000000000000006E-2</v>
      </c>
      <c r="G119" s="158">
        <v>1.2</v>
      </c>
      <c r="H119" s="159"/>
      <c r="I119" s="161"/>
      <c r="J119" s="45"/>
    </row>
    <row r="120" spans="1:10" ht="27.75" customHeight="1" x14ac:dyDescent="0.25">
      <c r="A120" s="156" t="s">
        <v>626</v>
      </c>
      <c r="B120" s="28"/>
      <c r="C120" s="163"/>
      <c r="D120" s="128">
        <v>2.7</v>
      </c>
      <c r="E120" s="129">
        <v>0.58899999999999997</v>
      </c>
      <c r="F120" s="130">
        <v>8.5000000000000006E-2</v>
      </c>
      <c r="G120" s="158">
        <v>4.3899999999999997</v>
      </c>
      <c r="H120" s="159"/>
      <c r="I120" s="161"/>
      <c r="J120" s="45"/>
    </row>
    <row r="121" spans="1:10" ht="27.75" customHeight="1" x14ac:dyDescent="0.25">
      <c r="A121" s="156" t="s">
        <v>627</v>
      </c>
      <c r="B121" s="28"/>
      <c r="C121" s="163"/>
      <c r="D121" s="128">
        <v>2.7</v>
      </c>
      <c r="E121" s="129">
        <v>0.58899999999999997</v>
      </c>
      <c r="F121" s="130">
        <v>8.5000000000000006E-2</v>
      </c>
      <c r="G121" s="158">
        <v>8.17</v>
      </c>
      <c r="H121" s="159"/>
      <c r="I121" s="161"/>
      <c r="J121" s="45"/>
    </row>
    <row r="122" spans="1:10" ht="27.75" customHeight="1" x14ac:dyDescent="0.25">
      <c r="A122" s="156" t="s">
        <v>628</v>
      </c>
      <c r="B122" s="28"/>
      <c r="C122" s="163"/>
      <c r="D122" s="128">
        <v>2.7</v>
      </c>
      <c r="E122" s="129">
        <v>0.58899999999999997</v>
      </c>
      <c r="F122" s="130">
        <v>8.5000000000000006E-2</v>
      </c>
      <c r="G122" s="158">
        <v>16.059999999999999</v>
      </c>
      <c r="H122" s="159"/>
      <c r="I122" s="161"/>
      <c r="J122" s="45"/>
    </row>
    <row r="123" spans="1:10" ht="27.75" customHeight="1" x14ac:dyDescent="0.25">
      <c r="A123" s="156" t="s">
        <v>629</v>
      </c>
      <c r="B123" s="28"/>
      <c r="C123" s="163"/>
      <c r="D123" s="128">
        <v>2.7</v>
      </c>
      <c r="E123" s="129">
        <v>0.58899999999999997</v>
      </c>
      <c r="F123" s="130">
        <v>8.5000000000000006E-2</v>
      </c>
      <c r="G123" s="158">
        <v>44.34</v>
      </c>
      <c r="H123" s="159"/>
      <c r="I123" s="161"/>
      <c r="J123" s="45"/>
    </row>
    <row r="124" spans="1:10" ht="27.75" customHeight="1" x14ac:dyDescent="0.25">
      <c r="A124" s="156" t="s">
        <v>630</v>
      </c>
      <c r="B124" s="28"/>
      <c r="C124" s="163"/>
      <c r="D124" s="128">
        <v>2.7</v>
      </c>
      <c r="E124" s="129">
        <v>0.58899999999999997</v>
      </c>
      <c r="F124" s="130">
        <v>8.5000000000000006E-2</v>
      </c>
      <c r="G124" s="159"/>
      <c r="H124" s="159"/>
      <c r="I124" s="161"/>
      <c r="J124" s="45"/>
    </row>
    <row r="125" spans="1:10" ht="27.75" customHeight="1" x14ac:dyDescent="0.25">
      <c r="A125" s="156" t="s">
        <v>631</v>
      </c>
      <c r="B125" s="28"/>
      <c r="C125" s="163"/>
      <c r="D125" s="128">
        <v>1.9339999999999999</v>
      </c>
      <c r="E125" s="129">
        <v>0.378</v>
      </c>
      <c r="F125" s="130">
        <v>5.1999999999999998E-2</v>
      </c>
      <c r="G125" s="158">
        <v>4.01</v>
      </c>
      <c r="H125" s="158">
        <v>1.1299999999999999</v>
      </c>
      <c r="I125" s="162">
        <v>1.1299999999999999</v>
      </c>
      <c r="J125" s="44">
        <v>0.10299999999999999</v>
      </c>
    </row>
    <row r="126" spans="1:10" ht="27.75" customHeight="1" x14ac:dyDescent="0.25">
      <c r="A126" s="156" t="s">
        <v>632</v>
      </c>
      <c r="B126" s="28"/>
      <c r="C126" s="163"/>
      <c r="D126" s="128">
        <v>1.9339999999999999</v>
      </c>
      <c r="E126" s="129">
        <v>0.378</v>
      </c>
      <c r="F126" s="130">
        <v>5.1999999999999998E-2</v>
      </c>
      <c r="G126" s="158">
        <v>89.84</v>
      </c>
      <c r="H126" s="158">
        <v>1.1299999999999999</v>
      </c>
      <c r="I126" s="162">
        <v>1.1299999999999999</v>
      </c>
      <c r="J126" s="44">
        <v>0.10299999999999999</v>
      </c>
    </row>
    <row r="127" spans="1:10" ht="27.75" customHeight="1" x14ac:dyDescent="0.25">
      <c r="A127" s="156" t="s">
        <v>633</v>
      </c>
      <c r="B127" s="28"/>
      <c r="C127" s="163"/>
      <c r="D127" s="128">
        <v>1.9339999999999999</v>
      </c>
      <c r="E127" s="129">
        <v>0.378</v>
      </c>
      <c r="F127" s="130">
        <v>5.1999999999999998E-2</v>
      </c>
      <c r="G127" s="158">
        <v>167.64</v>
      </c>
      <c r="H127" s="158">
        <v>1.1299999999999999</v>
      </c>
      <c r="I127" s="162">
        <v>1.1299999999999999</v>
      </c>
      <c r="J127" s="44">
        <v>0.10299999999999999</v>
      </c>
    </row>
    <row r="128" spans="1:10" ht="27.75" customHeight="1" x14ac:dyDescent="0.25">
      <c r="A128" s="156" t="s">
        <v>634</v>
      </c>
      <c r="B128" s="28"/>
      <c r="C128" s="163"/>
      <c r="D128" s="128">
        <v>1.9339999999999999</v>
      </c>
      <c r="E128" s="129">
        <v>0.378</v>
      </c>
      <c r="F128" s="130">
        <v>5.1999999999999998E-2</v>
      </c>
      <c r="G128" s="158">
        <v>258.06</v>
      </c>
      <c r="H128" s="158">
        <v>1.1299999999999999</v>
      </c>
      <c r="I128" s="162">
        <v>1.1299999999999999</v>
      </c>
      <c r="J128" s="44">
        <v>0.10299999999999999</v>
      </c>
    </row>
    <row r="129" spans="1:10" ht="27.75" customHeight="1" x14ac:dyDescent="0.25">
      <c r="A129" s="156" t="s">
        <v>635</v>
      </c>
      <c r="B129" s="28"/>
      <c r="C129" s="163"/>
      <c r="D129" s="128">
        <v>1.9339999999999999</v>
      </c>
      <c r="E129" s="129">
        <v>0.378</v>
      </c>
      <c r="F129" s="130">
        <v>5.1999999999999998E-2</v>
      </c>
      <c r="G129" s="158">
        <v>589.44000000000005</v>
      </c>
      <c r="H129" s="158">
        <v>1.1299999999999999</v>
      </c>
      <c r="I129" s="162">
        <v>1.1299999999999999</v>
      </c>
      <c r="J129" s="44">
        <v>0.10299999999999999</v>
      </c>
    </row>
    <row r="130" spans="1:10" ht="27.75" customHeight="1" x14ac:dyDescent="0.25">
      <c r="A130" s="156" t="s">
        <v>636</v>
      </c>
      <c r="B130" s="28"/>
      <c r="C130" s="163"/>
      <c r="D130" s="128">
        <v>2.3490000000000002</v>
      </c>
      <c r="E130" s="129">
        <v>0.35699999999999998</v>
      </c>
      <c r="F130" s="130">
        <v>4.2000000000000003E-2</v>
      </c>
      <c r="G130" s="158">
        <v>2.23</v>
      </c>
      <c r="H130" s="158">
        <v>2.79</v>
      </c>
      <c r="I130" s="162">
        <v>2.79</v>
      </c>
      <c r="J130" s="44">
        <v>0.09</v>
      </c>
    </row>
    <row r="131" spans="1:10" ht="27.75" customHeight="1" x14ac:dyDescent="0.25">
      <c r="A131" s="156" t="s">
        <v>637</v>
      </c>
      <c r="B131" s="28"/>
      <c r="C131" s="163"/>
      <c r="D131" s="128">
        <v>2.3490000000000002</v>
      </c>
      <c r="E131" s="129">
        <v>0.35699999999999998</v>
      </c>
      <c r="F131" s="130">
        <v>4.2000000000000003E-2</v>
      </c>
      <c r="G131" s="158">
        <v>137.76</v>
      </c>
      <c r="H131" s="158">
        <v>2.79</v>
      </c>
      <c r="I131" s="162">
        <v>2.79</v>
      </c>
      <c r="J131" s="44">
        <v>0.09</v>
      </c>
    </row>
    <row r="132" spans="1:10" ht="27.75" customHeight="1" x14ac:dyDescent="0.25">
      <c r="A132" s="156" t="s">
        <v>638</v>
      </c>
      <c r="B132" s="28"/>
      <c r="C132" s="163"/>
      <c r="D132" s="128">
        <v>2.3490000000000002</v>
      </c>
      <c r="E132" s="129">
        <v>0.35699999999999998</v>
      </c>
      <c r="F132" s="130">
        <v>4.2000000000000003E-2</v>
      </c>
      <c r="G132" s="158">
        <v>260.60000000000002</v>
      </c>
      <c r="H132" s="158">
        <v>2.79</v>
      </c>
      <c r="I132" s="162">
        <v>2.79</v>
      </c>
      <c r="J132" s="44">
        <v>0.09</v>
      </c>
    </row>
    <row r="133" spans="1:10" ht="27.75" customHeight="1" x14ac:dyDescent="0.25">
      <c r="A133" s="156" t="s">
        <v>639</v>
      </c>
      <c r="B133" s="28"/>
      <c r="C133" s="163"/>
      <c r="D133" s="128">
        <v>2.3490000000000002</v>
      </c>
      <c r="E133" s="129">
        <v>0.35699999999999998</v>
      </c>
      <c r="F133" s="130">
        <v>4.2000000000000003E-2</v>
      </c>
      <c r="G133" s="158">
        <v>403.36</v>
      </c>
      <c r="H133" s="158">
        <v>2.79</v>
      </c>
      <c r="I133" s="162">
        <v>2.79</v>
      </c>
      <c r="J133" s="44">
        <v>0.09</v>
      </c>
    </row>
    <row r="134" spans="1:10" ht="27.75" customHeight="1" x14ac:dyDescent="0.25">
      <c r="A134" s="156" t="s">
        <v>640</v>
      </c>
      <c r="B134" s="28"/>
      <c r="C134" s="163"/>
      <c r="D134" s="128">
        <v>2.3490000000000002</v>
      </c>
      <c r="E134" s="129">
        <v>0.35699999999999998</v>
      </c>
      <c r="F134" s="130">
        <v>4.2000000000000003E-2</v>
      </c>
      <c r="G134" s="158">
        <v>926.59</v>
      </c>
      <c r="H134" s="158">
        <v>2.79</v>
      </c>
      <c r="I134" s="162">
        <v>2.79</v>
      </c>
      <c r="J134" s="44">
        <v>0.09</v>
      </c>
    </row>
    <row r="135" spans="1:10" ht="27.75" customHeight="1" x14ac:dyDescent="0.25">
      <c r="A135" s="156" t="s">
        <v>641</v>
      </c>
      <c r="B135" s="28"/>
      <c r="C135" s="163"/>
      <c r="D135" s="128">
        <v>2.0710000000000002</v>
      </c>
      <c r="E135" s="129">
        <v>0.28199999999999997</v>
      </c>
      <c r="F135" s="130">
        <v>2.9000000000000001E-2</v>
      </c>
      <c r="G135" s="158">
        <v>37.770000000000003</v>
      </c>
      <c r="H135" s="158">
        <v>2.9</v>
      </c>
      <c r="I135" s="162">
        <v>2.9</v>
      </c>
      <c r="J135" s="44">
        <v>7.0000000000000007E-2</v>
      </c>
    </row>
    <row r="136" spans="1:10" ht="27.75" customHeight="1" x14ac:dyDescent="0.25">
      <c r="A136" s="156" t="s">
        <v>642</v>
      </c>
      <c r="B136" s="28"/>
      <c r="C136" s="163"/>
      <c r="D136" s="128">
        <v>2.0710000000000002</v>
      </c>
      <c r="E136" s="129">
        <v>0.28199999999999997</v>
      </c>
      <c r="F136" s="130">
        <v>2.9000000000000001E-2</v>
      </c>
      <c r="G136" s="158">
        <v>837.07</v>
      </c>
      <c r="H136" s="158">
        <v>2.9</v>
      </c>
      <c r="I136" s="162">
        <v>2.9</v>
      </c>
      <c r="J136" s="44">
        <v>7.0000000000000007E-2</v>
      </c>
    </row>
    <row r="137" spans="1:10" ht="27.75" customHeight="1" x14ac:dyDescent="0.25">
      <c r="A137" s="156" t="s">
        <v>643</v>
      </c>
      <c r="B137" s="28"/>
      <c r="C137" s="163"/>
      <c r="D137" s="128">
        <v>2.0710000000000002</v>
      </c>
      <c r="E137" s="129">
        <v>0.28199999999999997</v>
      </c>
      <c r="F137" s="130">
        <v>2.9000000000000001E-2</v>
      </c>
      <c r="G137" s="158">
        <v>2486.31</v>
      </c>
      <c r="H137" s="158">
        <v>2.9</v>
      </c>
      <c r="I137" s="162">
        <v>2.9</v>
      </c>
      <c r="J137" s="44">
        <v>7.0000000000000007E-2</v>
      </c>
    </row>
    <row r="138" spans="1:10" ht="27.75" customHeight="1" x14ac:dyDescent="0.25">
      <c r="A138" s="156" t="s">
        <v>644</v>
      </c>
      <c r="B138" s="28"/>
      <c r="C138" s="163"/>
      <c r="D138" s="128">
        <v>2.0710000000000002</v>
      </c>
      <c r="E138" s="129">
        <v>0.28199999999999997</v>
      </c>
      <c r="F138" s="130">
        <v>2.9000000000000001E-2</v>
      </c>
      <c r="G138" s="158">
        <v>5349.15</v>
      </c>
      <c r="H138" s="158">
        <v>2.9</v>
      </c>
      <c r="I138" s="162">
        <v>2.9</v>
      </c>
      <c r="J138" s="44">
        <v>7.0000000000000007E-2</v>
      </c>
    </row>
    <row r="139" spans="1:10" ht="27.75" customHeight="1" x14ac:dyDescent="0.25">
      <c r="A139" s="156" t="s">
        <v>645</v>
      </c>
      <c r="B139" s="28"/>
      <c r="C139" s="163"/>
      <c r="D139" s="128">
        <v>2.0710000000000002</v>
      </c>
      <c r="E139" s="129">
        <v>0.28199999999999997</v>
      </c>
      <c r="F139" s="130">
        <v>2.9000000000000001E-2</v>
      </c>
      <c r="G139" s="158">
        <v>9795.7999999999993</v>
      </c>
      <c r="H139" s="158">
        <v>2.9</v>
      </c>
      <c r="I139" s="162">
        <v>2.9</v>
      </c>
      <c r="J139" s="44">
        <v>7.0000000000000007E-2</v>
      </c>
    </row>
    <row r="140" spans="1:10" ht="27.75" customHeight="1" x14ac:dyDescent="0.25">
      <c r="A140" s="156" t="s">
        <v>646</v>
      </c>
      <c r="B140" s="28"/>
      <c r="C140" s="163"/>
      <c r="D140" s="131">
        <v>5.62</v>
      </c>
      <c r="E140" s="132">
        <v>0.84799999999999998</v>
      </c>
      <c r="F140" s="130">
        <v>0.46899999999999997</v>
      </c>
      <c r="G140" s="159"/>
      <c r="H140" s="159"/>
      <c r="I140" s="161"/>
      <c r="J140" s="45"/>
    </row>
    <row r="141" spans="1:10" ht="27.75" customHeight="1" x14ac:dyDescent="0.25">
      <c r="A141" s="156" t="s">
        <v>647</v>
      </c>
      <c r="B141" s="28"/>
      <c r="C141" s="163"/>
      <c r="D141" s="128">
        <v>-2.8460000000000001</v>
      </c>
      <c r="E141" s="129">
        <v>-0.621</v>
      </c>
      <c r="F141" s="130">
        <v>-0.09</v>
      </c>
      <c r="G141" s="158">
        <v>0</v>
      </c>
      <c r="H141" s="159"/>
      <c r="I141" s="161"/>
      <c r="J141" s="45"/>
    </row>
    <row r="142" spans="1:10" ht="27.75" customHeight="1" x14ac:dyDescent="0.25">
      <c r="A142" s="156" t="s">
        <v>648</v>
      </c>
      <c r="B142" s="28"/>
      <c r="C142" s="163"/>
      <c r="D142" s="128">
        <v>-2.7650000000000001</v>
      </c>
      <c r="E142" s="129">
        <v>-0.56299999999999994</v>
      </c>
      <c r="F142" s="130">
        <v>-7.9000000000000001E-2</v>
      </c>
      <c r="G142" s="158">
        <v>0</v>
      </c>
      <c r="H142" s="159"/>
      <c r="I142" s="161"/>
      <c r="J142" s="45"/>
    </row>
    <row r="143" spans="1:10" ht="27.75" customHeight="1" x14ac:dyDescent="0.25">
      <c r="A143" s="156" t="s">
        <v>649</v>
      </c>
      <c r="B143" s="28"/>
      <c r="C143" s="163"/>
      <c r="D143" s="128">
        <v>-2.8460000000000001</v>
      </c>
      <c r="E143" s="129">
        <v>-0.621</v>
      </c>
      <c r="F143" s="130">
        <v>-0.09</v>
      </c>
      <c r="G143" s="158">
        <v>0</v>
      </c>
      <c r="H143" s="159"/>
      <c r="I143" s="161"/>
      <c r="J143" s="44">
        <v>0.161</v>
      </c>
    </row>
    <row r="144" spans="1:10" ht="27.75" customHeight="1" x14ac:dyDescent="0.25">
      <c r="A144" s="156" t="s">
        <v>650</v>
      </c>
      <c r="B144" s="28"/>
      <c r="C144" s="163"/>
      <c r="D144" s="128">
        <v>-2.7650000000000001</v>
      </c>
      <c r="E144" s="129">
        <v>-0.56299999999999994</v>
      </c>
      <c r="F144" s="130">
        <v>-7.9000000000000001E-2</v>
      </c>
      <c r="G144" s="158">
        <v>0</v>
      </c>
      <c r="H144" s="159"/>
      <c r="I144" s="161"/>
      <c r="J144" s="44">
        <v>0.156</v>
      </c>
    </row>
    <row r="145" spans="1:10" ht="27.75" customHeight="1" x14ac:dyDescent="0.25">
      <c r="A145" s="156" t="s">
        <v>651</v>
      </c>
      <c r="B145" s="28"/>
      <c r="C145" s="163"/>
      <c r="D145" s="128">
        <v>-3.8740000000000001</v>
      </c>
      <c r="E145" s="129">
        <v>-0.58799999999999997</v>
      </c>
      <c r="F145" s="130">
        <v>-6.9000000000000006E-2</v>
      </c>
      <c r="G145" s="158">
        <v>50.66</v>
      </c>
      <c r="H145" s="159"/>
      <c r="I145" s="161"/>
      <c r="J145" s="44">
        <v>0.24</v>
      </c>
    </row>
    <row r="146" spans="1:10" ht="27.75" customHeight="1" x14ac:dyDescent="0.25">
      <c r="A146" s="156" t="s">
        <v>652</v>
      </c>
      <c r="B146" s="28"/>
      <c r="C146" s="163"/>
      <c r="D146" s="128">
        <v>1.099</v>
      </c>
      <c r="E146" s="129">
        <v>0.24</v>
      </c>
      <c r="F146" s="130">
        <v>3.5000000000000003E-2</v>
      </c>
      <c r="G146" s="158">
        <v>1.68</v>
      </c>
      <c r="H146" s="159"/>
      <c r="I146" s="161"/>
      <c r="J146" s="45"/>
    </row>
    <row r="147" spans="1:10" ht="27.75" customHeight="1" x14ac:dyDescent="0.25">
      <c r="A147" s="156" t="s">
        <v>653</v>
      </c>
      <c r="B147" s="28"/>
      <c r="C147" s="163"/>
      <c r="D147" s="128">
        <v>1.099</v>
      </c>
      <c r="E147" s="129">
        <v>0.24</v>
      </c>
      <c r="F147" s="130">
        <v>3.5000000000000003E-2</v>
      </c>
      <c r="G147" s="159"/>
      <c r="H147" s="159"/>
      <c r="I147" s="161"/>
      <c r="J147" s="45"/>
    </row>
    <row r="148" spans="1:10" ht="27.75" customHeight="1" x14ac:dyDescent="0.25">
      <c r="A148" s="156" t="s">
        <v>654</v>
      </c>
      <c r="B148" s="28"/>
      <c r="C148" s="163"/>
      <c r="D148" s="128">
        <v>1.175</v>
      </c>
      <c r="E148" s="129">
        <v>0.25700000000000001</v>
      </c>
      <c r="F148" s="130">
        <v>3.6999999999999998E-2</v>
      </c>
      <c r="G148" s="158">
        <v>0.52</v>
      </c>
      <c r="H148" s="159"/>
      <c r="I148" s="161"/>
      <c r="J148" s="45"/>
    </row>
    <row r="149" spans="1:10" ht="27.75" customHeight="1" x14ac:dyDescent="0.25">
      <c r="A149" s="156" t="s">
        <v>655</v>
      </c>
      <c r="B149" s="28"/>
      <c r="C149" s="163"/>
      <c r="D149" s="128">
        <v>1.175</v>
      </c>
      <c r="E149" s="129">
        <v>0.25700000000000001</v>
      </c>
      <c r="F149" s="130">
        <v>3.6999999999999998E-2</v>
      </c>
      <c r="G149" s="158">
        <v>1.91</v>
      </c>
      <c r="H149" s="159"/>
      <c r="I149" s="161"/>
      <c r="J149" s="45"/>
    </row>
    <row r="150" spans="1:10" ht="27.75" customHeight="1" x14ac:dyDescent="0.25">
      <c r="A150" s="156" t="s">
        <v>656</v>
      </c>
      <c r="B150" s="28"/>
      <c r="C150" s="163"/>
      <c r="D150" s="128">
        <v>1.175</v>
      </c>
      <c r="E150" s="129">
        <v>0.25700000000000001</v>
      </c>
      <c r="F150" s="130">
        <v>3.6999999999999998E-2</v>
      </c>
      <c r="G150" s="158">
        <v>3.55</v>
      </c>
      <c r="H150" s="159"/>
      <c r="I150" s="161"/>
      <c r="J150" s="45"/>
    </row>
    <row r="151" spans="1:10" ht="27.75" customHeight="1" x14ac:dyDescent="0.25">
      <c r="A151" s="156" t="s">
        <v>657</v>
      </c>
      <c r="B151" s="28"/>
      <c r="C151" s="163"/>
      <c r="D151" s="128">
        <v>1.175</v>
      </c>
      <c r="E151" s="129">
        <v>0.25700000000000001</v>
      </c>
      <c r="F151" s="130">
        <v>3.6999999999999998E-2</v>
      </c>
      <c r="G151" s="158">
        <v>6.99</v>
      </c>
      <c r="H151" s="159"/>
      <c r="I151" s="161"/>
      <c r="J151" s="45"/>
    </row>
    <row r="152" spans="1:10" ht="27.75" customHeight="1" x14ac:dyDescent="0.25">
      <c r="A152" s="156" t="s">
        <v>658</v>
      </c>
      <c r="B152" s="28"/>
      <c r="C152" s="163"/>
      <c r="D152" s="128">
        <v>1.175</v>
      </c>
      <c r="E152" s="129">
        <v>0.25700000000000001</v>
      </c>
      <c r="F152" s="130">
        <v>3.6999999999999998E-2</v>
      </c>
      <c r="G152" s="158">
        <v>19.3</v>
      </c>
      <c r="H152" s="159"/>
      <c r="I152" s="161"/>
      <c r="J152" s="45"/>
    </row>
    <row r="153" spans="1:10" ht="27.75" customHeight="1" x14ac:dyDescent="0.25">
      <c r="A153" s="156" t="s">
        <v>659</v>
      </c>
      <c r="B153" s="28"/>
      <c r="C153" s="163"/>
      <c r="D153" s="128">
        <v>1.175</v>
      </c>
      <c r="E153" s="129">
        <v>0.25700000000000001</v>
      </c>
      <c r="F153" s="130">
        <v>3.6999999999999998E-2</v>
      </c>
      <c r="G153" s="159"/>
      <c r="H153" s="159"/>
      <c r="I153" s="161"/>
      <c r="J153" s="45"/>
    </row>
    <row r="154" spans="1:10" ht="27.75" customHeight="1" x14ac:dyDescent="0.25">
      <c r="A154" s="156" t="s">
        <v>660</v>
      </c>
      <c r="B154" s="28"/>
      <c r="C154" s="163"/>
      <c r="D154" s="128">
        <v>0.84099999999999997</v>
      </c>
      <c r="E154" s="129">
        <v>0.16400000000000001</v>
      </c>
      <c r="F154" s="130">
        <v>2.3E-2</v>
      </c>
      <c r="G154" s="158">
        <v>1.74</v>
      </c>
      <c r="H154" s="158">
        <v>0.49</v>
      </c>
      <c r="I154" s="162">
        <v>0.49</v>
      </c>
      <c r="J154" s="44">
        <v>4.4999999999999998E-2</v>
      </c>
    </row>
    <row r="155" spans="1:10" ht="27.75" customHeight="1" x14ac:dyDescent="0.25">
      <c r="A155" s="156" t="s">
        <v>661</v>
      </c>
      <c r="B155" s="28"/>
      <c r="C155" s="163"/>
      <c r="D155" s="128">
        <v>0.84099999999999997</v>
      </c>
      <c r="E155" s="129">
        <v>0.16400000000000001</v>
      </c>
      <c r="F155" s="130">
        <v>2.3E-2</v>
      </c>
      <c r="G155" s="158">
        <v>39.090000000000003</v>
      </c>
      <c r="H155" s="158">
        <v>0.49</v>
      </c>
      <c r="I155" s="162">
        <v>0.49</v>
      </c>
      <c r="J155" s="44">
        <v>4.4999999999999998E-2</v>
      </c>
    </row>
    <row r="156" spans="1:10" ht="27.75" customHeight="1" x14ac:dyDescent="0.25">
      <c r="A156" s="156" t="s">
        <v>662</v>
      </c>
      <c r="B156" s="28"/>
      <c r="C156" s="163"/>
      <c r="D156" s="128">
        <v>0.84099999999999997</v>
      </c>
      <c r="E156" s="129">
        <v>0.16400000000000001</v>
      </c>
      <c r="F156" s="130">
        <v>2.3E-2</v>
      </c>
      <c r="G156" s="158">
        <v>72.95</v>
      </c>
      <c r="H156" s="158">
        <v>0.49</v>
      </c>
      <c r="I156" s="162">
        <v>0.49</v>
      </c>
      <c r="J156" s="44">
        <v>4.4999999999999998E-2</v>
      </c>
    </row>
    <row r="157" spans="1:10" ht="27.75" customHeight="1" x14ac:dyDescent="0.25">
      <c r="A157" s="156" t="s">
        <v>663</v>
      </c>
      <c r="B157" s="28"/>
      <c r="C157" s="163"/>
      <c r="D157" s="128">
        <v>0.84099999999999997</v>
      </c>
      <c r="E157" s="129">
        <v>0.16400000000000001</v>
      </c>
      <c r="F157" s="130">
        <v>2.3E-2</v>
      </c>
      <c r="G157" s="158">
        <v>112.3</v>
      </c>
      <c r="H157" s="158">
        <v>0.49</v>
      </c>
      <c r="I157" s="162">
        <v>0.49</v>
      </c>
      <c r="J157" s="44">
        <v>4.4999999999999998E-2</v>
      </c>
    </row>
    <row r="158" spans="1:10" ht="27.75" customHeight="1" x14ac:dyDescent="0.25">
      <c r="A158" s="156" t="s">
        <v>664</v>
      </c>
      <c r="B158" s="28"/>
      <c r="C158" s="163"/>
      <c r="D158" s="128">
        <v>0.84099999999999997</v>
      </c>
      <c r="E158" s="129">
        <v>0.16400000000000001</v>
      </c>
      <c r="F158" s="130">
        <v>2.3E-2</v>
      </c>
      <c r="G158" s="158">
        <v>256.5</v>
      </c>
      <c r="H158" s="158">
        <v>0.49</v>
      </c>
      <c r="I158" s="162">
        <v>0.49</v>
      </c>
      <c r="J158" s="44">
        <v>4.4999999999999998E-2</v>
      </c>
    </row>
    <row r="159" spans="1:10" ht="27.75" customHeight="1" x14ac:dyDescent="0.25">
      <c r="A159" s="156" t="s">
        <v>665</v>
      </c>
      <c r="B159" s="28"/>
      <c r="C159" s="163"/>
      <c r="D159" s="128">
        <v>1.022</v>
      </c>
      <c r="E159" s="129">
        <v>0.155</v>
      </c>
      <c r="F159" s="130">
        <v>1.7999999999999999E-2</v>
      </c>
      <c r="G159" s="158">
        <v>0.97</v>
      </c>
      <c r="H159" s="158">
        <v>1.21</v>
      </c>
      <c r="I159" s="162">
        <v>1.21</v>
      </c>
      <c r="J159" s="44">
        <v>3.9E-2</v>
      </c>
    </row>
    <row r="160" spans="1:10" ht="27.75" customHeight="1" x14ac:dyDescent="0.25">
      <c r="A160" s="156" t="s">
        <v>666</v>
      </c>
      <c r="B160" s="28"/>
      <c r="C160" s="163"/>
      <c r="D160" s="128">
        <v>1.022</v>
      </c>
      <c r="E160" s="129">
        <v>0.155</v>
      </c>
      <c r="F160" s="130">
        <v>1.7999999999999999E-2</v>
      </c>
      <c r="G160" s="158">
        <v>59.95</v>
      </c>
      <c r="H160" s="158">
        <v>1.21</v>
      </c>
      <c r="I160" s="162">
        <v>1.21</v>
      </c>
      <c r="J160" s="44">
        <v>3.9E-2</v>
      </c>
    </row>
    <row r="161" spans="1:10" ht="27.75" customHeight="1" x14ac:dyDescent="0.25">
      <c r="A161" s="156" t="s">
        <v>667</v>
      </c>
      <c r="B161" s="28"/>
      <c r="C161" s="163"/>
      <c r="D161" s="128">
        <v>1.022</v>
      </c>
      <c r="E161" s="129">
        <v>0.155</v>
      </c>
      <c r="F161" s="130">
        <v>1.7999999999999999E-2</v>
      </c>
      <c r="G161" s="158">
        <v>113.4</v>
      </c>
      <c r="H161" s="158">
        <v>1.21</v>
      </c>
      <c r="I161" s="162">
        <v>1.21</v>
      </c>
      <c r="J161" s="44">
        <v>3.9E-2</v>
      </c>
    </row>
    <row r="162" spans="1:10" ht="27.75" customHeight="1" x14ac:dyDescent="0.25">
      <c r="A162" s="156" t="s">
        <v>668</v>
      </c>
      <c r="B162" s="28"/>
      <c r="C162" s="163"/>
      <c r="D162" s="128">
        <v>1.022</v>
      </c>
      <c r="E162" s="129">
        <v>0.155</v>
      </c>
      <c r="F162" s="130">
        <v>1.7999999999999999E-2</v>
      </c>
      <c r="G162" s="158">
        <v>175.53</v>
      </c>
      <c r="H162" s="158">
        <v>1.21</v>
      </c>
      <c r="I162" s="162">
        <v>1.21</v>
      </c>
      <c r="J162" s="44">
        <v>3.9E-2</v>
      </c>
    </row>
    <row r="163" spans="1:10" ht="27.75" customHeight="1" x14ac:dyDescent="0.25">
      <c r="A163" s="156" t="s">
        <v>669</v>
      </c>
      <c r="B163" s="28"/>
      <c r="C163" s="163"/>
      <c r="D163" s="128">
        <v>1.022</v>
      </c>
      <c r="E163" s="129">
        <v>0.155</v>
      </c>
      <c r="F163" s="130">
        <v>1.7999999999999999E-2</v>
      </c>
      <c r="G163" s="158">
        <v>403.21</v>
      </c>
      <c r="H163" s="158">
        <v>1.21</v>
      </c>
      <c r="I163" s="162">
        <v>1.21</v>
      </c>
      <c r="J163" s="44">
        <v>3.9E-2</v>
      </c>
    </row>
    <row r="164" spans="1:10" ht="27.75" customHeight="1" x14ac:dyDescent="0.25">
      <c r="A164" s="156" t="s">
        <v>670</v>
      </c>
      <c r="B164" s="28"/>
      <c r="C164" s="163"/>
      <c r="D164" s="128">
        <v>0.90100000000000002</v>
      </c>
      <c r="E164" s="129">
        <v>0.123</v>
      </c>
      <c r="F164" s="130">
        <v>1.2999999999999999E-2</v>
      </c>
      <c r="G164" s="158">
        <v>16.440000000000001</v>
      </c>
      <c r="H164" s="158">
        <v>1.26</v>
      </c>
      <c r="I164" s="162">
        <v>1.26</v>
      </c>
      <c r="J164" s="44">
        <v>0.03</v>
      </c>
    </row>
    <row r="165" spans="1:10" ht="27.75" customHeight="1" x14ac:dyDescent="0.25">
      <c r="A165" s="156" t="s">
        <v>671</v>
      </c>
      <c r="B165" s="28"/>
      <c r="C165" s="163"/>
      <c r="D165" s="128">
        <v>0.90100000000000002</v>
      </c>
      <c r="E165" s="129">
        <v>0.123</v>
      </c>
      <c r="F165" s="130">
        <v>1.2999999999999999E-2</v>
      </c>
      <c r="G165" s="158">
        <v>364.26</v>
      </c>
      <c r="H165" s="158">
        <v>1.26</v>
      </c>
      <c r="I165" s="162">
        <v>1.26</v>
      </c>
      <c r="J165" s="44">
        <v>0.03</v>
      </c>
    </row>
    <row r="166" spans="1:10" ht="27.75" customHeight="1" x14ac:dyDescent="0.25">
      <c r="A166" s="156" t="s">
        <v>672</v>
      </c>
      <c r="B166" s="28"/>
      <c r="C166" s="163"/>
      <c r="D166" s="128">
        <v>0.90100000000000002</v>
      </c>
      <c r="E166" s="129">
        <v>0.123</v>
      </c>
      <c r="F166" s="130">
        <v>1.2999999999999999E-2</v>
      </c>
      <c r="G166" s="158">
        <v>1081.93</v>
      </c>
      <c r="H166" s="158">
        <v>1.26</v>
      </c>
      <c r="I166" s="162">
        <v>1.26</v>
      </c>
      <c r="J166" s="44">
        <v>0.03</v>
      </c>
    </row>
    <row r="167" spans="1:10" ht="27.75" customHeight="1" x14ac:dyDescent="0.25">
      <c r="A167" s="156" t="s">
        <v>673</v>
      </c>
      <c r="B167" s="28"/>
      <c r="C167" s="163"/>
      <c r="D167" s="128">
        <v>0.90100000000000002</v>
      </c>
      <c r="E167" s="129">
        <v>0.123</v>
      </c>
      <c r="F167" s="130">
        <v>1.2999999999999999E-2</v>
      </c>
      <c r="G167" s="158">
        <v>2327.71</v>
      </c>
      <c r="H167" s="158">
        <v>1.26</v>
      </c>
      <c r="I167" s="162">
        <v>1.26</v>
      </c>
      <c r="J167" s="44">
        <v>0.03</v>
      </c>
    </row>
    <row r="168" spans="1:10" ht="27.75" customHeight="1" x14ac:dyDescent="0.25">
      <c r="A168" s="156" t="s">
        <v>674</v>
      </c>
      <c r="B168" s="28"/>
      <c r="C168" s="163"/>
      <c r="D168" s="128">
        <v>0.90100000000000002</v>
      </c>
      <c r="E168" s="129">
        <v>0.123</v>
      </c>
      <c r="F168" s="130">
        <v>1.2999999999999999E-2</v>
      </c>
      <c r="G168" s="158">
        <v>4262.6899999999996</v>
      </c>
      <c r="H168" s="158">
        <v>1.26</v>
      </c>
      <c r="I168" s="162">
        <v>1.26</v>
      </c>
      <c r="J168" s="44">
        <v>0.03</v>
      </c>
    </row>
    <row r="169" spans="1:10" ht="27.75" customHeight="1" x14ac:dyDescent="0.25">
      <c r="A169" s="156" t="s">
        <v>675</v>
      </c>
      <c r="B169" s="28"/>
      <c r="C169" s="163"/>
      <c r="D169" s="131">
        <v>2.4449999999999998</v>
      </c>
      <c r="E169" s="132">
        <v>0.36899999999999999</v>
      </c>
      <c r="F169" s="130">
        <v>0.20399999999999999</v>
      </c>
      <c r="G169" s="159"/>
      <c r="H169" s="159"/>
      <c r="I169" s="161"/>
      <c r="J169" s="45"/>
    </row>
    <row r="170" spans="1:10" ht="27.75" customHeight="1" x14ac:dyDescent="0.25">
      <c r="A170" s="156" t="s">
        <v>676</v>
      </c>
      <c r="B170" s="28"/>
      <c r="C170" s="163"/>
      <c r="D170" s="128">
        <v>-1.2390000000000001</v>
      </c>
      <c r="E170" s="129">
        <v>-0.27</v>
      </c>
      <c r="F170" s="130">
        <v>-3.9E-2</v>
      </c>
      <c r="G170" s="158">
        <v>0</v>
      </c>
      <c r="H170" s="159"/>
      <c r="I170" s="161"/>
      <c r="J170" s="45"/>
    </row>
    <row r="171" spans="1:10" ht="27.75" customHeight="1" x14ac:dyDescent="0.25">
      <c r="A171" s="156" t="s">
        <v>677</v>
      </c>
      <c r="B171" s="28"/>
      <c r="C171" s="163"/>
      <c r="D171" s="128">
        <v>-1.2030000000000001</v>
      </c>
      <c r="E171" s="129">
        <v>-0.245</v>
      </c>
      <c r="F171" s="130">
        <v>-3.4000000000000002E-2</v>
      </c>
      <c r="G171" s="158">
        <v>0</v>
      </c>
      <c r="H171" s="159"/>
      <c r="I171" s="161"/>
      <c r="J171" s="45"/>
    </row>
    <row r="172" spans="1:10" ht="27.75" customHeight="1" x14ac:dyDescent="0.25">
      <c r="A172" s="156" t="s">
        <v>678</v>
      </c>
      <c r="B172" s="28"/>
      <c r="C172" s="163"/>
      <c r="D172" s="128">
        <v>-1.2390000000000001</v>
      </c>
      <c r="E172" s="129">
        <v>-0.27</v>
      </c>
      <c r="F172" s="130">
        <v>-3.9E-2</v>
      </c>
      <c r="G172" s="158">
        <v>0</v>
      </c>
      <c r="H172" s="159"/>
      <c r="I172" s="161"/>
      <c r="J172" s="44">
        <v>7.0000000000000007E-2</v>
      </c>
    </row>
    <row r="173" spans="1:10" ht="27.75" customHeight="1" x14ac:dyDescent="0.25">
      <c r="A173" s="156" t="s">
        <v>679</v>
      </c>
      <c r="B173" s="28"/>
      <c r="C173" s="163"/>
      <c r="D173" s="128">
        <v>-1.2030000000000001</v>
      </c>
      <c r="E173" s="129">
        <v>-0.245</v>
      </c>
      <c r="F173" s="130">
        <v>-3.4000000000000002E-2</v>
      </c>
      <c r="G173" s="158">
        <v>0</v>
      </c>
      <c r="H173" s="159"/>
      <c r="I173" s="161"/>
      <c r="J173" s="44">
        <v>6.8000000000000005E-2</v>
      </c>
    </row>
    <row r="174" spans="1:10" ht="27.75" customHeight="1" x14ac:dyDescent="0.25">
      <c r="A174" s="156" t="s">
        <v>680</v>
      </c>
      <c r="B174" s="28"/>
      <c r="C174" s="163"/>
      <c r="D174" s="128">
        <v>-1.6859999999999999</v>
      </c>
      <c r="E174" s="129">
        <v>-0.25600000000000001</v>
      </c>
      <c r="F174" s="130">
        <v>-0.03</v>
      </c>
      <c r="G174" s="158">
        <v>22.05</v>
      </c>
      <c r="H174" s="159"/>
      <c r="I174" s="161"/>
      <c r="J174" s="44">
        <v>0.104</v>
      </c>
    </row>
    <row r="175" spans="1:10" ht="27.75" customHeight="1" x14ac:dyDescent="0.25">
      <c r="A175" s="156" t="s">
        <v>681</v>
      </c>
      <c r="B175" s="28"/>
      <c r="C175" s="163"/>
      <c r="D175" s="128">
        <v>0</v>
      </c>
      <c r="E175" s="129">
        <v>0</v>
      </c>
      <c r="F175" s="130">
        <v>0</v>
      </c>
      <c r="G175" s="158">
        <v>0</v>
      </c>
      <c r="H175" s="159"/>
      <c r="I175" s="161"/>
      <c r="J175" s="45"/>
    </row>
    <row r="176" spans="1:10" ht="27.75" customHeight="1" x14ac:dyDescent="0.25">
      <c r="A176" s="156" t="s">
        <v>682</v>
      </c>
      <c r="B176" s="28"/>
      <c r="C176" s="163"/>
      <c r="D176" s="128">
        <v>0</v>
      </c>
      <c r="E176" s="129">
        <v>0</v>
      </c>
      <c r="F176" s="130">
        <v>0</v>
      </c>
      <c r="G176" s="159"/>
      <c r="H176" s="159"/>
      <c r="I176" s="161"/>
      <c r="J176" s="45"/>
    </row>
    <row r="177" spans="1:10" ht="27.75" customHeight="1" x14ac:dyDescent="0.25">
      <c r="A177" s="156" t="s">
        <v>683</v>
      </c>
      <c r="B177" s="28"/>
      <c r="C177" s="163"/>
      <c r="D177" s="128">
        <v>0</v>
      </c>
      <c r="E177" s="129">
        <v>0</v>
      </c>
      <c r="F177" s="130">
        <v>0</v>
      </c>
      <c r="G177" s="158">
        <v>0</v>
      </c>
      <c r="H177" s="159"/>
      <c r="I177" s="161"/>
      <c r="J177" s="45"/>
    </row>
    <row r="178" spans="1:10" ht="27.75" customHeight="1" x14ac:dyDescent="0.25">
      <c r="A178" s="156" t="s">
        <v>684</v>
      </c>
      <c r="B178" s="28"/>
      <c r="C178" s="163"/>
      <c r="D178" s="128">
        <v>0</v>
      </c>
      <c r="E178" s="129">
        <v>0</v>
      </c>
      <c r="F178" s="130">
        <v>0</v>
      </c>
      <c r="G178" s="158">
        <v>0</v>
      </c>
      <c r="H178" s="159"/>
      <c r="I178" s="161"/>
      <c r="J178" s="45"/>
    </row>
    <row r="179" spans="1:10" ht="27.75" customHeight="1" x14ac:dyDescent="0.25">
      <c r="A179" s="156" t="s">
        <v>685</v>
      </c>
      <c r="B179" s="28"/>
      <c r="C179" s="163"/>
      <c r="D179" s="128">
        <v>0</v>
      </c>
      <c r="E179" s="129">
        <v>0</v>
      </c>
      <c r="F179" s="130">
        <v>0</v>
      </c>
      <c r="G179" s="158">
        <v>0</v>
      </c>
      <c r="H179" s="159"/>
      <c r="I179" s="161"/>
      <c r="J179" s="45"/>
    </row>
    <row r="180" spans="1:10" ht="27.75" customHeight="1" x14ac:dyDescent="0.25">
      <c r="A180" s="156" t="s">
        <v>686</v>
      </c>
      <c r="B180" s="28"/>
      <c r="C180" s="163"/>
      <c r="D180" s="128">
        <v>0</v>
      </c>
      <c r="E180" s="129">
        <v>0</v>
      </c>
      <c r="F180" s="130">
        <v>0</v>
      </c>
      <c r="G180" s="158">
        <v>0</v>
      </c>
      <c r="H180" s="159"/>
      <c r="I180" s="161"/>
      <c r="J180" s="45"/>
    </row>
    <row r="181" spans="1:10" ht="27.75" customHeight="1" x14ac:dyDescent="0.25">
      <c r="A181" s="156" t="s">
        <v>687</v>
      </c>
      <c r="B181" s="28"/>
      <c r="C181" s="163"/>
      <c r="D181" s="128">
        <v>0</v>
      </c>
      <c r="E181" s="129">
        <v>0</v>
      </c>
      <c r="F181" s="130">
        <v>0</v>
      </c>
      <c r="G181" s="158">
        <v>0</v>
      </c>
      <c r="H181" s="159"/>
      <c r="I181" s="161"/>
      <c r="J181" s="45"/>
    </row>
    <row r="182" spans="1:10" ht="27.75" customHeight="1" x14ac:dyDescent="0.25">
      <c r="A182" s="156" t="s">
        <v>688</v>
      </c>
      <c r="B182" s="28"/>
      <c r="C182" s="163"/>
      <c r="D182" s="128">
        <v>0</v>
      </c>
      <c r="E182" s="129">
        <v>0</v>
      </c>
      <c r="F182" s="130">
        <v>0</v>
      </c>
      <c r="G182" s="159"/>
      <c r="H182" s="159"/>
      <c r="I182" s="161"/>
      <c r="J182" s="45"/>
    </row>
    <row r="183" spans="1:10" ht="27.75" customHeight="1" x14ac:dyDescent="0.25">
      <c r="A183" s="156" t="s">
        <v>689</v>
      </c>
      <c r="B183" s="28"/>
      <c r="C183" s="163"/>
      <c r="D183" s="128">
        <v>0</v>
      </c>
      <c r="E183" s="129">
        <v>0</v>
      </c>
      <c r="F183" s="130">
        <v>0</v>
      </c>
      <c r="G183" s="158">
        <v>0</v>
      </c>
      <c r="H183" s="158">
        <v>0</v>
      </c>
      <c r="I183" s="162">
        <v>0</v>
      </c>
      <c r="J183" s="44">
        <v>0</v>
      </c>
    </row>
    <row r="184" spans="1:10" ht="27.75" customHeight="1" x14ac:dyDescent="0.25">
      <c r="A184" s="156" t="s">
        <v>690</v>
      </c>
      <c r="B184" s="28"/>
      <c r="C184" s="163"/>
      <c r="D184" s="128">
        <v>0</v>
      </c>
      <c r="E184" s="129">
        <v>0</v>
      </c>
      <c r="F184" s="130">
        <v>0</v>
      </c>
      <c r="G184" s="158">
        <v>0</v>
      </c>
      <c r="H184" s="158">
        <v>0</v>
      </c>
      <c r="I184" s="162">
        <v>0</v>
      </c>
      <c r="J184" s="44">
        <v>0</v>
      </c>
    </row>
    <row r="185" spans="1:10" ht="27.75" customHeight="1" x14ac:dyDescent="0.25">
      <c r="A185" s="156" t="s">
        <v>691</v>
      </c>
      <c r="B185" s="28"/>
      <c r="C185" s="163"/>
      <c r="D185" s="128">
        <v>0</v>
      </c>
      <c r="E185" s="129">
        <v>0</v>
      </c>
      <c r="F185" s="130">
        <v>0</v>
      </c>
      <c r="G185" s="158">
        <v>0</v>
      </c>
      <c r="H185" s="158">
        <v>0</v>
      </c>
      <c r="I185" s="162">
        <v>0</v>
      </c>
      <c r="J185" s="44">
        <v>0</v>
      </c>
    </row>
    <row r="186" spans="1:10" ht="27.75" customHeight="1" x14ac:dyDescent="0.25">
      <c r="A186" s="156" t="s">
        <v>692</v>
      </c>
      <c r="B186" s="28"/>
      <c r="C186" s="163"/>
      <c r="D186" s="128">
        <v>0</v>
      </c>
      <c r="E186" s="129">
        <v>0</v>
      </c>
      <c r="F186" s="130">
        <v>0</v>
      </c>
      <c r="G186" s="158">
        <v>0</v>
      </c>
      <c r="H186" s="158">
        <v>0</v>
      </c>
      <c r="I186" s="162">
        <v>0</v>
      </c>
      <c r="J186" s="44">
        <v>0</v>
      </c>
    </row>
    <row r="187" spans="1:10" ht="27.75" customHeight="1" x14ac:dyDescent="0.25">
      <c r="A187" s="156" t="s">
        <v>693</v>
      </c>
      <c r="B187" s="28"/>
      <c r="C187" s="163"/>
      <c r="D187" s="128">
        <v>0</v>
      </c>
      <c r="E187" s="129">
        <v>0</v>
      </c>
      <c r="F187" s="130">
        <v>0</v>
      </c>
      <c r="G187" s="158">
        <v>0</v>
      </c>
      <c r="H187" s="158">
        <v>0</v>
      </c>
      <c r="I187" s="162">
        <v>0</v>
      </c>
      <c r="J187" s="44">
        <v>0</v>
      </c>
    </row>
    <row r="188" spans="1:10" ht="27.75" customHeight="1" x14ac:dyDescent="0.25">
      <c r="A188" s="156" t="s">
        <v>694</v>
      </c>
      <c r="B188" s="28"/>
      <c r="C188" s="163"/>
      <c r="D188" s="128">
        <v>0</v>
      </c>
      <c r="E188" s="129">
        <v>0</v>
      </c>
      <c r="F188" s="130">
        <v>0</v>
      </c>
      <c r="G188" s="158">
        <v>0</v>
      </c>
      <c r="H188" s="158">
        <v>0</v>
      </c>
      <c r="I188" s="162">
        <v>0</v>
      </c>
      <c r="J188" s="44">
        <v>0</v>
      </c>
    </row>
    <row r="189" spans="1:10" ht="27.75" customHeight="1" x14ac:dyDescent="0.25">
      <c r="A189" s="156" t="s">
        <v>695</v>
      </c>
      <c r="B189" s="28"/>
      <c r="C189" s="163"/>
      <c r="D189" s="128">
        <v>0</v>
      </c>
      <c r="E189" s="129">
        <v>0</v>
      </c>
      <c r="F189" s="130">
        <v>0</v>
      </c>
      <c r="G189" s="158">
        <v>0</v>
      </c>
      <c r="H189" s="158">
        <v>0</v>
      </c>
      <c r="I189" s="162">
        <v>0</v>
      </c>
      <c r="J189" s="44">
        <v>0</v>
      </c>
    </row>
    <row r="190" spans="1:10" ht="27.75" customHeight="1" x14ac:dyDescent="0.25">
      <c r="A190" s="156" t="s">
        <v>696</v>
      </c>
      <c r="B190" s="28"/>
      <c r="C190" s="163"/>
      <c r="D190" s="128">
        <v>0</v>
      </c>
      <c r="E190" s="129">
        <v>0</v>
      </c>
      <c r="F190" s="130">
        <v>0</v>
      </c>
      <c r="G190" s="158">
        <v>0</v>
      </c>
      <c r="H190" s="158">
        <v>0</v>
      </c>
      <c r="I190" s="162">
        <v>0</v>
      </c>
      <c r="J190" s="44">
        <v>0</v>
      </c>
    </row>
    <row r="191" spans="1:10" ht="27.75" customHeight="1" x14ac:dyDescent="0.25">
      <c r="A191" s="156" t="s">
        <v>697</v>
      </c>
      <c r="B191" s="28"/>
      <c r="C191" s="163"/>
      <c r="D191" s="128">
        <v>0</v>
      </c>
      <c r="E191" s="129">
        <v>0</v>
      </c>
      <c r="F191" s="130">
        <v>0</v>
      </c>
      <c r="G191" s="158">
        <v>0</v>
      </c>
      <c r="H191" s="158">
        <v>0</v>
      </c>
      <c r="I191" s="162">
        <v>0</v>
      </c>
      <c r="J191" s="44">
        <v>0</v>
      </c>
    </row>
    <row r="192" spans="1:10" ht="27.75" customHeight="1" x14ac:dyDescent="0.25">
      <c r="A192" s="156" t="s">
        <v>698</v>
      </c>
      <c r="B192" s="28"/>
      <c r="C192" s="163"/>
      <c r="D192" s="128">
        <v>0</v>
      </c>
      <c r="E192" s="129">
        <v>0</v>
      </c>
      <c r="F192" s="130">
        <v>0</v>
      </c>
      <c r="G192" s="158">
        <v>0</v>
      </c>
      <c r="H192" s="158">
        <v>0</v>
      </c>
      <c r="I192" s="162">
        <v>0</v>
      </c>
      <c r="J192" s="44">
        <v>0</v>
      </c>
    </row>
    <row r="193" spans="1:10" ht="27.75" customHeight="1" x14ac:dyDescent="0.25">
      <c r="A193" s="156" t="s">
        <v>699</v>
      </c>
      <c r="B193" s="28"/>
      <c r="C193" s="163"/>
      <c r="D193" s="128">
        <v>0</v>
      </c>
      <c r="E193" s="129">
        <v>0</v>
      </c>
      <c r="F193" s="130">
        <v>0</v>
      </c>
      <c r="G193" s="158">
        <v>0</v>
      </c>
      <c r="H193" s="158">
        <v>0</v>
      </c>
      <c r="I193" s="162">
        <v>0</v>
      </c>
      <c r="J193" s="44">
        <v>0</v>
      </c>
    </row>
    <row r="194" spans="1:10" ht="27.75" customHeight="1" x14ac:dyDescent="0.25">
      <c r="A194" s="156" t="s">
        <v>700</v>
      </c>
      <c r="B194" s="28"/>
      <c r="C194" s="163"/>
      <c r="D194" s="128">
        <v>0</v>
      </c>
      <c r="E194" s="129">
        <v>0</v>
      </c>
      <c r="F194" s="130">
        <v>0</v>
      </c>
      <c r="G194" s="158">
        <v>0</v>
      </c>
      <c r="H194" s="158">
        <v>0</v>
      </c>
      <c r="I194" s="162">
        <v>0</v>
      </c>
      <c r="J194" s="44">
        <v>0</v>
      </c>
    </row>
    <row r="195" spans="1:10" ht="27.75" customHeight="1" x14ac:dyDescent="0.25">
      <c r="A195" s="156" t="s">
        <v>701</v>
      </c>
      <c r="B195" s="28"/>
      <c r="C195" s="163"/>
      <c r="D195" s="128">
        <v>0</v>
      </c>
      <c r="E195" s="129">
        <v>0</v>
      </c>
      <c r="F195" s="130">
        <v>0</v>
      </c>
      <c r="G195" s="158">
        <v>0</v>
      </c>
      <c r="H195" s="158">
        <v>0</v>
      </c>
      <c r="I195" s="162">
        <v>0</v>
      </c>
      <c r="J195" s="44">
        <v>0</v>
      </c>
    </row>
    <row r="196" spans="1:10" ht="27.75" customHeight="1" x14ac:dyDescent="0.25">
      <c r="A196" s="156" t="s">
        <v>702</v>
      </c>
      <c r="B196" s="28"/>
      <c r="C196" s="163"/>
      <c r="D196" s="128">
        <v>0</v>
      </c>
      <c r="E196" s="129">
        <v>0</v>
      </c>
      <c r="F196" s="130">
        <v>0</v>
      </c>
      <c r="G196" s="158">
        <v>0</v>
      </c>
      <c r="H196" s="158">
        <v>0</v>
      </c>
      <c r="I196" s="162">
        <v>0</v>
      </c>
      <c r="J196" s="44">
        <v>0</v>
      </c>
    </row>
    <row r="197" spans="1:10" ht="27.75" customHeight="1" x14ac:dyDescent="0.25">
      <c r="A197" s="156" t="s">
        <v>703</v>
      </c>
      <c r="B197" s="28"/>
      <c r="C197" s="163"/>
      <c r="D197" s="128">
        <v>0</v>
      </c>
      <c r="E197" s="129">
        <v>0</v>
      </c>
      <c r="F197" s="130">
        <v>0</v>
      </c>
      <c r="G197" s="158">
        <v>0</v>
      </c>
      <c r="H197" s="158">
        <v>0</v>
      </c>
      <c r="I197" s="162">
        <v>0</v>
      </c>
      <c r="J197" s="44">
        <v>0</v>
      </c>
    </row>
    <row r="198" spans="1:10" ht="27.75" customHeight="1" x14ac:dyDescent="0.25">
      <c r="A198" s="156" t="s">
        <v>704</v>
      </c>
      <c r="B198" s="28"/>
      <c r="C198" s="163"/>
      <c r="D198" s="131">
        <v>0</v>
      </c>
      <c r="E198" s="132">
        <v>0</v>
      </c>
      <c r="F198" s="130">
        <v>0</v>
      </c>
      <c r="G198" s="159"/>
      <c r="H198" s="159"/>
      <c r="I198" s="161"/>
      <c r="J198" s="45"/>
    </row>
    <row r="199" spans="1:10" ht="27.75" customHeight="1" x14ac:dyDescent="0.25">
      <c r="A199" s="156" t="s">
        <v>705</v>
      </c>
      <c r="B199" s="28"/>
      <c r="C199" s="163"/>
      <c r="D199" s="128">
        <v>0</v>
      </c>
      <c r="E199" s="129">
        <v>0</v>
      </c>
      <c r="F199" s="130">
        <v>0</v>
      </c>
      <c r="G199" s="158">
        <v>0</v>
      </c>
      <c r="H199" s="159"/>
      <c r="I199" s="161"/>
      <c r="J199" s="45"/>
    </row>
    <row r="200" spans="1:10" ht="27.75" customHeight="1" x14ac:dyDescent="0.25">
      <c r="A200" s="156" t="s">
        <v>706</v>
      </c>
      <c r="B200" s="28"/>
      <c r="C200" s="163"/>
      <c r="D200" s="128">
        <v>0</v>
      </c>
      <c r="E200" s="129">
        <v>0</v>
      </c>
      <c r="F200" s="130">
        <v>0</v>
      </c>
      <c r="G200" s="158">
        <v>0</v>
      </c>
      <c r="H200" s="159"/>
      <c r="I200" s="161"/>
      <c r="J200" s="45"/>
    </row>
    <row r="201" spans="1:10" ht="27.75" customHeight="1" x14ac:dyDescent="0.25">
      <c r="A201" s="156" t="s">
        <v>707</v>
      </c>
      <c r="B201" s="28"/>
      <c r="C201" s="163"/>
      <c r="D201" s="128">
        <v>0</v>
      </c>
      <c r="E201" s="129">
        <v>0</v>
      </c>
      <c r="F201" s="130">
        <v>0</v>
      </c>
      <c r="G201" s="158">
        <v>0</v>
      </c>
      <c r="H201" s="159"/>
      <c r="I201" s="161"/>
      <c r="J201" s="44">
        <v>0</v>
      </c>
    </row>
    <row r="202" spans="1:10" ht="27.75" customHeight="1" x14ac:dyDescent="0.25">
      <c r="A202" s="156" t="s">
        <v>708</v>
      </c>
      <c r="B202" s="28"/>
      <c r="C202" s="163"/>
      <c r="D202" s="128">
        <v>0</v>
      </c>
      <c r="E202" s="129">
        <v>0</v>
      </c>
      <c r="F202" s="130">
        <v>0</v>
      </c>
      <c r="G202" s="158">
        <v>0</v>
      </c>
      <c r="H202" s="159"/>
      <c r="I202" s="161"/>
      <c r="J202" s="44">
        <v>0</v>
      </c>
    </row>
    <row r="203" spans="1:10" ht="27.75" customHeight="1" x14ac:dyDescent="0.25">
      <c r="A203" s="156" t="s">
        <v>709</v>
      </c>
      <c r="B203" s="28"/>
      <c r="C203" s="163"/>
      <c r="D203" s="128">
        <v>0</v>
      </c>
      <c r="E203" s="129">
        <v>0</v>
      </c>
      <c r="F203" s="130">
        <v>0</v>
      </c>
      <c r="G203" s="158">
        <v>0</v>
      </c>
      <c r="H203" s="159"/>
      <c r="I203" s="161"/>
      <c r="J203" s="44">
        <v>0</v>
      </c>
    </row>
  </sheetData>
  <mergeCells count="13">
    <mergeCell ref="F5:G5"/>
    <mergeCell ref="F10:G10"/>
    <mergeCell ref="H10:J10"/>
    <mergeCell ref="B1:D1"/>
    <mergeCell ref="F1:H1"/>
    <mergeCell ref="A2:J2"/>
    <mergeCell ref="A4:D4"/>
    <mergeCell ref="F4:J4"/>
    <mergeCell ref="F6:G6"/>
    <mergeCell ref="F7:G7"/>
    <mergeCell ref="B8:D8"/>
    <mergeCell ref="F8:G8"/>
    <mergeCell ref="F9:G9"/>
  </mergeCells>
  <hyperlinks>
    <hyperlink ref="A1" location="Overview!A1" display="Back to Overview" xr:uid="{CE13EE8B-37BA-428A-B5BD-52497972C1DB}"/>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2468-A3A9-4B2B-A5B4-3141FA16297E}">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NGED West Midlands Area (GSP Group _E)"</f>
        <v>Southern Electric Power Distribution plc - Effective from 1 April 2026 - Final LDNO tariffs in NGED West Midlands Area (GSP Group _E)</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81" t="s">
        <v>50</v>
      </c>
      <c r="B6" s="86" t="s">
        <v>140</v>
      </c>
      <c r="C6" s="86" t="s">
        <v>137</v>
      </c>
      <c r="D6" s="86" t="s">
        <v>138</v>
      </c>
      <c r="E6" s="87"/>
      <c r="F6" s="357" t="s">
        <v>139</v>
      </c>
      <c r="G6" s="357"/>
      <c r="H6" s="197" t="s">
        <v>140</v>
      </c>
      <c r="I6" s="197" t="s">
        <v>137</v>
      </c>
      <c r="J6" s="197" t="s">
        <v>138</v>
      </c>
      <c r="K6" s="87"/>
      <c r="L6" s="4"/>
      <c r="M6" s="4"/>
    </row>
    <row r="7" spans="1:13" ht="56.25" customHeight="1" x14ac:dyDescent="0.25">
      <c r="A7" s="81" t="s">
        <v>55</v>
      </c>
      <c r="B7" s="22" t="s">
        <v>710</v>
      </c>
      <c r="C7" s="90" t="s">
        <v>710</v>
      </c>
      <c r="D7" s="86" t="s">
        <v>141</v>
      </c>
      <c r="E7" s="87"/>
      <c r="F7" s="357" t="s">
        <v>142</v>
      </c>
      <c r="G7" s="357"/>
      <c r="H7" s="200" t="s">
        <v>710</v>
      </c>
      <c r="I7" s="197" t="s">
        <v>143</v>
      </c>
      <c r="J7" s="197" t="s">
        <v>138</v>
      </c>
      <c r="K7" s="87"/>
      <c r="L7" s="4"/>
      <c r="M7" s="4"/>
    </row>
    <row r="8" spans="1:13" ht="55.5" customHeight="1" x14ac:dyDescent="0.25">
      <c r="A8" s="82" t="s">
        <v>59</v>
      </c>
      <c r="B8" s="362" t="s">
        <v>60</v>
      </c>
      <c r="C8" s="363"/>
      <c r="D8" s="364"/>
      <c r="E8" s="87"/>
      <c r="F8" s="357" t="s">
        <v>55</v>
      </c>
      <c r="G8" s="357"/>
      <c r="H8" s="200" t="s">
        <v>710</v>
      </c>
      <c r="I8" s="200" t="s">
        <v>710</v>
      </c>
      <c r="J8" s="197" t="s">
        <v>141</v>
      </c>
      <c r="K8" s="87"/>
      <c r="L8" s="4"/>
      <c r="M8" s="4"/>
    </row>
    <row r="9" spans="1:13" s="79" customFormat="1" ht="55.5" customHeight="1" x14ac:dyDescent="0.25">
      <c r="E9" s="91"/>
      <c r="F9" s="360" t="s">
        <v>59</v>
      </c>
      <c r="G9" s="361"/>
      <c r="H9" s="399" t="s">
        <v>60</v>
      </c>
      <c r="I9" s="400"/>
      <c r="J9" s="401"/>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74</v>
      </c>
      <c r="D14" s="128">
        <v>7.3070000000000004</v>
      </c>
      <c r="E14" s="129">
        <v>0.93700000000000006</v>
      </c>
      <c r="F14" s="130">
        <v>0.128</v>
      </c>
      <c r="G14" s="158">
        <v>9.14</v>
      </c>
      <c r="H14" s="191">
        <v>0</v>
      </c>
      <c r="I14" s="191">
        <v>0</v>
      </c>
      <c r="J14" s="191">
        <v>0</v>
      </c>
    </row>
    <row r="15" spans="1:13" ht="27.75" customHeight="1" x14ac:dyDescent="0.25">
      <c r="A15" s="156" t="s">
        <v>520</v>
      </c>
      <c r="B15" s="28"/>
      <c r="C15" s="157">
        <v>2</v>
      </c>
      <c r="D15" s="128">
        <v>7.3070000000000004</v>
      </c>
      <c r="E15" s="129">
        <v>0.93700000000000006</v>
      </c>
      <c r="F15" s="130">
        <v>0.128</v>
      </c>
      <c r="G15" s="191">
        <v>0</v>
      </c>
      <c r="H15" s="191">
        <v>0</v>
      </c>
      <c r="I15" s="191">
        <v>0</v>
      </c>
      <c r="J15" s="191">
        <v>0</v>
      </c>
    </row>
    <row r="16" spans="1:13" ht="27.75" customHeight="1" x14ac:dyDescent="0.25">
      <c r="A16" s="156" t="s">
        <v>521</v>
      </c>
      <c r="B16" s="28"/>
      <c r="C16" s="157" t="s">
        <v>78</v>
      </c>
      <c r="D16" s="128">
        <v>6.82</v>
      </c>
      <c r="E16" s="129">
        <v>0.874</v>
      </c>
      <c r="F16" s="130">
        <v>0.12</v>
      </c>
      <c r="G16" s="158">
        <v>9.4600000000000009</v>
      </c>
      <c r="H16" s="191">
        <v>0</v>
      </c>
      <c r="I16" s="191">
        <v>0</v>
      </c>
      <c r="J16" s="191">
        <v>0</v>
      </c>
    </row>
    <row r="17" spans="1:10" ht="27.75" customHeight="1" x14ac:dyDescent="0.25">
      <c r="A17" s="156" t="s">
        <v>522</v>
      </c>
      <c r="B17" s="28"/>
      <c r="C17" s="157" t="s">
        <v>78</v>
      </c>
      <c r="D17" s="128">
        <v>6.82</v>
      </c>
      <c r="E17" s="129">
        <v>0.874</v>
      </c>
      <c r="F17" s="130">
        <v>0.12</v>
      </c>
      <c r="G17" s="158">
        <v>11.47</v>
      </c>
      <c r="H17" s="191">
        <v>0</v>
      </c>
      <c r="I17" s="191">
        <v>0</v>
      </c>
      <c r="J17" s="191">
        <v>0</v>
      </c>
    </row>
    <row r="18" spans="1:10" ht="27.75" customHeight="1" x14ac:dyDescent="0.25">
      <c r="A18" s="156" t="s">
        <v>523</v>
      </c>
      <c r="B18" s="28"/>
      <c r="C18" s="157" t="s">
        <v>78</v>
      </c>
      <c r="D18" s="128">
        <v>6.82</v>
      </c>
      <c r="E18" s="129">
        <v>0.874</v>
      </c>
      <c r="F18" s="130">
        <v>0.12</v>
      </c>
      <c r="G18" s="158">
        <v>17.260000000000002</v>
      </c>
      <c r="H18" s="191">
        <v>0</v>
      </c>
      <c r="I18" s="191">
        <v>0</v>
      </c>
      <c r="J18" s="191">
        <v>0</v>
      </c>
    </row>
    <row r="19" spans="1:10" ht="27.75" customHeight="1" x14ac:dyDescent="0.25">
      <c r="A19" s="156" t="s">
        <v>524</v>
      </c>
      <c r="B19" s="28"/>
      <c r="C19" s="157" t="s">
        <v>78</v>
      </c>
      <c r="D19" s="128">
        <v>6.82</v>
      </c>
      <c r="E19" s="129">
        <v>0.874</v>
      </c>
      <c r="F19" s="130">
        <v>0.12</v>
      </c>
      <c r="G19" s="158">
        <v>26.25</v>
      </c>
      <c r="H19" s="191">
        <v>0</v>
      </c>
      <c r="I19" s="191">
        <v>0</v>
      </c>
      <c r="J19" s="191">
        <v>0</v>
      </c>
    </row>
    <row r="20" spans="1:10" ht="27.75" customHeight="1" x14ac:dyDescent="0.25">
      <c r="A20" s="156" t="s">
        <v>525</v>
      </c>
      <c r="B20" s="28"/>
      <c r="C20" s="157" t="s">
        <v>78</v>
      </c>
      <c r="D20" s="128">
        <v>6.82</v>
      </c>
      <c r="E20" s="129">
        <v>0.874</v>
      </c>
      <c r="F20" s="130">
        <v>0.12</v>
      </c>
      <c r="G20" s="158">
        <v>53.14</v>
      </c>
      <c r="H20" s="191">
        <v>0</v>
      </c>
      <c r="I20" s="191">
        <v>0</v>
      </c>
      <c r="J20" s="191">
        <v>0</v>
      </c>
    </row>
    <row r="21" spans="1:10" ht="27.75" customHeight="1" x14ac:dyDescent="0.25">
      <c r="A21" s="156" t="s">
        <v>526</v>
      </c>
      <c r="B21" s="28"/>
      <c r="C21" s="157">
        <v>4</v>
      </c>
      <c r="D21" s="128">
        <v>6.82</v>
      </c>
      <c r="E21" s="129">
        <v>0.874</v>
      </c>
      <c r="F21" s="130">
        <v>0.12</v>
      </c>
      <c r="G21" s="191">
        <v>0</v>
      </c>
      <c r="H21" s="191">
        <v>0</v>
      </c>
      <c r="I21" s="191">
        <v>0</v>
      </c>
      <c r="J21" s="191">
        <v>0</v>
      </c>
    </row>
    <row r="22" spans="1:10" ht="27.75" customHeight="1" x14ac:dyDescent="0.25">
      <c r="A22" s="156" t="s">
        <v>527</v>
      </c>
      <c r="B22" s="28"/>
      <c r="C22" s="157">
        <v>0</v>
      </c>
      <c r="D22" s="128">
        <v>4.3029999999999999</v>
      </c>
      <c r="E22" s="129">
        <v>0.54600000000000004</v>
      </c>
      <c r="F22" s="130">
        <v>6.6000000000000003E-2</v>
      </c>
      <c r="G22" s="158">
        <v>9.6999999999999993</v>
      </c>
      <c r="H22" s="158">
        <v>7.04</v>
      </c>
      <c r="I22" s="162">
        <v>7.04</v>
      </c>
      <c r="J22" s="44">
        <v>7.5999999999999998E-2</v>
      </c>
    </row>
    <row r="23" spans="1:10" ht="27.75" customHeight="1" x14ac:dyDescent="0.25">
      <c r="A23" s="156" t="s">
        <v>528</v>
      </c>
      <c r="B23" s="28"/>
      <c r="C23" s="157">
        <v>0</v>
      </c>
      <c r="D23" s="128">
        <v>4.3029999999999999</v>
      </c>
      <c r="E23" s="129">
        <v>0.54600000000000004</v>
      </c>
      <c r="F23" s="130">
        <v>6.6000000000000003E-2</v>
      </c>
      <c r="G23" s="158">
        <v>85.6</v>
      </c>
      <c r="H23" s="158">
        <v>7.04</v>
      </c>
      <c r="I23" s="162">
        <v>7.04</v>
      </c>
      <c r="J23" s="44">
        <v>7.5999999999999998E-2</v>
      </c>
    </row>
    <row r="24" spans="1:10" ht="27.75" customHeight="1" x14ac:dyDescent="0.25">
      <c r="A24" s="156" t="s">
        <v>529</v>
      </c>
      <c r="B24" s="28"/>
      <c r="C24" s="157">
        <v>0</v>
      </c>
      <c r="D24" s="128">
        <v>4.3029999999999999</v>
      </c>
      <c r="E24" s="129">
        <v>0.54600000000000004</v>
      </c>
      <c r="F24" s="130">
        <v>6.6000000000000003E-2</v>
      </c>
      <c r="G24" s="158">
        <v>145.16</v>
      </c>
      <c r="H24" s="158">
        <v>7.04</v>
      </c>
      <c r="I24" s="162">
        <v>7.04</v>
      </c>
      <c r="J24" s="44">
        <v>7.5999999999999998E-2</v>
      </c>
    </row>
    <row r="25" spans="1:10" ht="27.75" customHeight="1" x14ac:dyDescent="0.25">
      <c r="A25" s="156" t="s">
        <v>530</v>
      </c>
      <c r="B25" s="28"/>
      <c r="C25" s="157">
        <v>0</v>
      </c>
      <c r="D25" s="128">
        <v>4.3029999999999999</v>
      </c>
      <c r="E25" s="129">
        <v>0.54600000000000004</v>
      </c>
      <c r="F25" s="130">
        <v>6.6000000000000003E-2</v>
      </c>
      <c r="G25" s="158">
        <v>223.85</v>
      </c>
      <c r="H25" s="158">
        <v>7.04</v>
      </c>
      <c r="I25" s="162">
        <v>7.04</v>
      </c>
      <c r="J25" s="44">
        <v>7.5999999999999998E-2</v>
      </c>
    </row>
    <row r="26" spans="1:10" ht="27.75" customHeight="1" x14ac:dyDescent="0.25">
      <c r="A26" s="156" t="s">
        <v>531</v>
      </c>
      <c r="B26" s="28"/>
      <c r="C26" s="157">
        <v>0</v>
      </c>
      <c r="D26" s="128">
        <v>4.3029999999999999</v>
      </c>
      <c r="E26" s="129">
        <v>0.54600000000000004</v>
      </c>
      <c r="F26" s="130">
        <v>6.6000000000000003E-2</v>
      </c>
      <c r="G26" s="158">
        <v>385.21</v>
      </c>
      <c r="H26" s="158">
        <v>7.04</v>
      </c>
      <c r="I26" s="162">
        <v>7.04</v>
      </c>
      <c r="J26" s="44">
        <v>7.5999999999999998E-2</v>
      </c>
    </row>
    <row r="27" spans="1:10" ht="27.75" customHeight="1" x14ac:dyDescent="0.25">
      <c r="A27" s="156" t="s">
        <v>532</v>
      </c>
      <c r="B27" s="28"/>
      <c r="C27" s="163" t="s">
        <v>120</v>
      </c>
      <c r="D27" s="131">
        <v>26.510999999999999</v>
      </c>
      <c r="E27" s="132">
        <v>2.028</v>
      </c>
      <c r="F27" s="130">
        <v>1.165</v>
      </c>
      <c r="G27" s="191">
        <v>0</v>
      </c>
      <c r="H27" s="191">
        <v>0</v>
      </c>
      <c r="I27" s="191">
        <v>0</v>
      </c>
      <c r="J27" s="191">
        <v>0</v>
      </c>
    </row>
    <row r="28" spans="1:10" ht="27.75" customHeight="1" x14ac:dyDescent="0.25">
      <c r="A28" s="156" t="s">
        <v>533</v>
      </c>
      <c r="B28" s="28"/>
      <c r="C28" s="163">
        <v>0</v>
      </c>
      <c r="D28" s="128">
        <v>-7.093</v>
      </c>
      <c r="E28" s="129">
        <v>-0.90900000000000003</v>
      </c>
      <c r="F28" s="130">
        <v>-0.124</v>
      </c>
      <c r="G28" s="158">
        <v>0</v>
      </c>
      <c r="H28" s="191">
        <v>0</v>
      </c>
      <c r="I28" s="191">
        <v>0</v>
      </c>
      <c r="J28" s="191">
        <v>0</v>
      </c>
    </row>
    <row r="29" spans="1:10" ht="27.75" customHeight="1" x14ac:dyDescent="0.25">
      <c r="A29" s="156" t="s">
        <v>535</v>
      </c>
      <c r="B29" s="28"/>
      <c r="C29" s="163">
        <v>0</v>
      </c>
      <c r="D29" s="128">
        <v>-7.093</v>
      </c>
      <c r="E29" s="129">
        <v>-0.90900000000000003</v>
      </c>
      <c r="F29" s="130">
        <v>-0.124</v>
      </c>
      <c r="G29" s="158">
        <v>0</v>
      </c>
      <c r="H29" s="191">
        <v>0</v>
      </c>
      <c r="I29" s="191">
        <v>0</v>
      </c>
      <c r="J29" s="44">
        <v>0.158</v>
      </c>
    </row>
    <row r="30" spans="1:10" ht="27.75" customHeight="1" x14ac:dyDescent="0.25">
      <c r="A30" s="160" t="s">
        <v>536</v>
      </c>
      <c r="B30" s="28"/>
      <c r="C30" s="163" t="s">
        <v>74</v>
      </c>
      <c r="D30" s="128">
        <v>5.6319999999999997</v>
      </c>
      <c r="E30" s="129">
        <v>0.72199999999999998</v>
      </c>
      <c r="F30" s="130">
        <v>9.9000000000000005E-2</v>
      </c>
      <c r="G30" s="158">
        <v>7.05</v>
      </c>
      <c r="H30" s="191">
        <v>0</v>
      </c>
      <c r="I30" s="191">
        <v>0</v>
      </c>
      <c r="J30" s="191">
        <v>0</v>
      </c>
    </row>
    <row r="31" spans="1:10" ht="27.75" customHeight="1" x14ac:dyDescent="0.25">
      <c r="A31" s="160" t="s">
        <v>537</v>
      </c>
      <c r="B31" s="28"/>
      <c r="C31" s="163">
        <v>2</v>
      </c>
      <c r="D31" s="128">
        <v>5.6319999999999997</v>
      </c>
      <c r="E31" s="129">
        <v>0.72199999999999998</v>
      </c>
      <c r="F31" s="130">
        <v>9.9000000000000005E-2</v>
      </c>
      <c r="G31" s="191">
        <v>0</v>
      </c>
      <c r="H31" s="191">
        <v>0</v>
      </c>
      <c r="I31" s="191">
        <v>0</v>
      </c>
      <c r="J31" s="191">
        <v>0</v>
      </c>
    </row>
    <row r="32" spans="1:10" ht="27.75" customHeight="1" x14ac:dyDescent="0.25">
      <c r="A32" s="160" t="s">
        <v>538</v>
      </c>
      <c r="B32" s="28"/>
      <c r="C32" s="163" t="s">
        <v>78</v>
      </c>
      <c r="D32" s="128">
        <v>5.2560000000000002</v>
      </c>
      <c r="E32" s="129">
        <v>0.67400000000000004</v>
      </c>
      <c r="F32" s="130">
        <v>9.1999999999999998E-2</v>
      </c>
      <c r="G32" s="158">
        <v>7.29</v>
      </c>
      <c r="H32" s="191">
        <v>0</v>
      </c>
      <c r="I32" s="191">
        <v>0</v>
      </c>
      <c r="J32" s="191">
        <v>0</v>
      </c>
    </row>
    <row r="33" spans="1:10" ht="27.75" customHeight="1" x14ac:dyDescent="0.25">
      <c r="A33" s="160" t="s">
        <v>539</v>
      </c>
      <c r="B33" s="28"/>
      <c r="C33" s="163" t="s">
        <v>78</v>
      </c>
      <c r="D33" s="128">
        <v>5.2560000000000002</v>
      </c>
      <c r="E33" s="129">
        <v>0.67400000000000004</v>
      </c>
      <c r="F33" s="130">
        <v>9.1999999999999998E-2</v>
      </c>
      <c r="G33" s="158">
        <v>8.84</v>
      </c>
      <c r="H33" s="191">
        <v>0</v>
      </c>
      <c r="I33" s="191">
        <v>0</v>
      </c>
      <c r="J33" s="191">
        <v>0</v>
      </c>
    </row>
    <row r="34" spans="1:10" ht="27.75" customHeight="1" x14ac:dyDescent="0.25">
      <c r="A34" s="160" t="s">
        <v>540</v>
      </c>
      <c r="B34" s="28"/>
      <c r="C34" s="163" t="s">
        <v>78</v>
      </c>
      <c r="D34" s="128">
        <v>5.2560000000000002</v>
      </c>
      <c r="E34" s="129">
        <v>0.67400000000000004</v>
      </c>
      <c r="F34" s="130">
        <v>9.1999999999999998E-2</v>
      </c>
      <c r="G34" s="158">
        <v>13.3</v>
      </c>
      <c r="H34" s="191">
        <v>0</v>
      </c>
      <c r="I34" s="191">
        <v>0</v>
      </c>
      <c r="J34" s="191">
        <v>0</v>
      </c>
    </row>
    <row r="35" spans="1:10" ht="27.75" customHeight="1" x14ac:dyDescent="0.25">
      <c r="A35" s="160" t="s">
        <v>541</v>
      </c>
      <c r="B35" s="28"/>
      <c r="C35" s="163" t="s">
        <v>78</v>
      </c>
      <c r="D35" s="128">
        <v>5.2560000000000002</v>
      </c>
      <c r="E35" s="129">
        <v>0.67400000000000004</v>
      </c>
      <c r="F35" s="130">
        <v>9.1999999999999998E-2</v>
      </c>
      <c r="G35" s="158">
        <v>20.23</v>
      </c>
      <c r="H35" s="191">
        <v>0</v>
      </c>
      <c r="I35" s="191">
        <v>0</v>
      </c>
      <c r="J35" s="191">
        <v>0</v>
      </c>
    </row>
    <row r="36" spans="1:10" ht="27.75" customHeight="1" x14ac:dyDescent="0.25">
      <c r="A36" s="160" t="s">
        <v>542</v>
      </c>
      <c r="B36" s="28"/>
      <c r="C36" s="163" t="s">
        <v>78</v>
      </c>
      <c r="D36" s="128">
        <v>5.2560000000000002</v>
      </c>
      <c r="E36" s="129">
        <v>0.67400000000000004</v>
      </c>
      <c r="F36" s="130">
        <v>9.1999999999999998E-2</v>
      </c>
      <c r="G36" s="158">
        <v>40.96</v>
      </c>
      <c r="H36" s="191">
        <v>0</v>
      </c>
      <c r="I36" s="191">
        <v>0</v>
      </c>
      <c r="J36" s="191">
        <v>0</v>
      </c>
    </row>
    <row r="37" spans="1:10" ht="27.75" customHeight="1" x14ac:dyDescent="0.25">
      <c r="A37" s="160" t="s">
        <v>543</v>
      </c>
      <c r="B37" s="28"/>
      <c r="C37" s="163">
        <v>4</v>
      </c>
      <c r="D37" s="128">
        <v>5.2560000000000002</v>
      </c>
      <c r="E37" s="129">
        <v>0.67400000000000004</v>
      </c>
      <c r="F37" s="130">
        <v>9.1999999999999998E-2</v>
      </c>
      <c r="G37" s="191">
        <v>0</v>
      </c>
      <c r="H37" s="191">
        <v>0</v>
      </c>
      <c r="I37" s="191">
        <v>0</v>
      </c>
      <c r="J37" s="191">
        <v>0</v>
      </c>
    </row>
    <row r="38" spans="1:10" ht="27.75" customHeight="1" x14ac:dyDescent="0.25">
      <c r="A38" s="160" t="s">
        <v>544</v>
      </c>
      <c r="B38" s="28"/>
      <c r="C38" s="163">
        <v>0</v>
      </c>
      <c r="D38" s="128">
        <v>3.3159999999999998</v>
      </c>
      <c r="E38" s="129">
        <v>0.42099999999999999</v>
      </c>
      <c r="F38" s="130">
        <v>5.0999999999999997E-2</v>
      </c>
      <c r="G38" s="158">
        <v>7.48</v>
      </c>
      <c r="H38" s="158">
        <v>5.43</v>
      </c>
      <c r="I38" s="162">
        <v>5.43</v>
      </c>
      <c r="J38" s="44">
        <v>5.8000000000000003E-2</v>
      </c>
    </row>
    <row r="39" spans="1:10" ht="27.75" customHeight="1" x14ac:dyDescent="0.25">
      <c r="A39" s="160" t="s">
        <v>545</v>
      </c>
      <c r="B39" s="28"/>
      <c r="C39" s="163">
        <v>0</v>
      </c>
      <c r="D39" s="128">
        <v>3.3159999999999998</v>
      </c>
      <c r="E39" s="129">
        <v>0.42099999999999999</v>
      </c>
      <c r="F39" s="130">
        <v>5.0999999999999997E-2</v>
      </c>
      <c r="G39" s="158">
        <v>65.97</v>
      </c>
      <c r="H39" s="158">
        <v>5.43</v>
      </c>
      <c r="I39" s="162">
        <v>5.43</v>
      </c>
      <c r="J39" s="44">
        <v>5.8000000000000003E-2</v>
      </c>
    </row>
    <row r="40" spans="1:10" ht="27.75" customHeight="1" x14ac:dyDescent="0.25">
      <c r="A40" s="160" t="s">
        <v>546</v>
      </c>
      <c r="B40" s="28"/>
      <c r="C40" s="163">
        <v>0</v>
      </c>
      <c r="D40" s="128">
        <v>3.3159999999999998</v>
      </c>
      <c r="E40" s="129">
        <v>0.42099999999999999</v>
      </c>
      <c r="F40" s="130">
        <v>5.0999999999999997E-2</v>
      </c>
      <c r="G40" s="158">
        <v>111.87</v>
      </c>
      <c r="H40" s="158">
        <v>5.43</v>
      </c>
      <c r="I40" s="162">
        <v>5.43</v>
      </c>
      <c r="J40" s="44">
        <v>5.8000000000000003E-2</v>
      </c>
    </row>
    <row r="41" spans="1:10" ht="27.75" customHeight="1" x14ac:dyDescent="0.25">
      <c r="A41" s="160" t="s">
        <v>547</v>
      </c>
      <c r="B41" s="28"/>
      <c r="C41" s="163">
        <v>0</v>
      </c>
      <c r="D41" s="128">
        <v>3.3159999999999998</v>
      </c>
      <c r="E41" s="129">
        <v>0.42099999999999999</v>
      </c>
      <c r="F41" s="130">
        <v>5.0999999999999997E-2</v>
      </c>
      <c r="G41" s="158">
        <v>172.52</v>
      </c>
      <c r="H41" s="158">
        <v>5.43</v>
      </c>
      <c r="I41" s="162">
        <v>5.43</v>
      </c>
      <c r="J41" s="44">
        <v>5.8000000000000003E-2</v>
      </c>
    </row>
    <row r="42" spans="1:10" ht="27.75" customHeight="1" x14ac:dyDescent="0.25">
      <c r="A42" s="160" t="s">
        <v>548</v>
      </c>
      <c r="B42" s="28"/>
      <c r="C42" s="163">
        <v>0</v>
      </c>
      <c r="D42" s="128">
        <v>3.3159999999999998</v>
      </c>
      <c r="E42" s="129">
        <v>0.42099999999999999</v>
      </c>
      <c r="F42" s="130">
        <v>5.0999999999999997E-2</v>
      </c>
      <c r="G42" s="158">
        <v>296.88</v>
      </c>
      <c r="H42" s="158">
        <v>5.43</v>
      </c>
      <c r="I42" s="162">
        <v>5.43</v>
      </c>
      <c r="J42" s="44">
        <v>5.8000000000000003E-2</v>
      </c>
    </row>
    <row r="43" spans="1:10" ht="27.75" customHeight="1" x14ac:dyDescent="0.25">
      <c r="A43" s="160" t="s">
        <v>549</v>
      </c>
      <c r="B43" s="28"/>
      <c r="C43" s="163">
        <v>0</v>
      </c>
      <c r="D43" s="128">
        <v>2.8730000000000002</v>
      </c>
      <c r="E43" s="129">
        <v>0.35399999999999998</v>
      </c>
      <c r="F43" s="130">
        <v>2.5000000000000001E-2</v>
      </c>
      <c r="G43" s="158">
        <v>9.15</v>
      </c>
      <c r="H43" s="158">
        <v>7.33</v>
      </c>
      <c r="I43" s="162">
        <v>7.33</v>
      </c>
      <c r="J43" s="44">
        <v>4.9000000000000002E-2</v>
      </c>
    </row>
    <row r="44" spans="1:10" ht="27.75" customHeight="1" x14ac:dyDescent="0.25">
      <c r="A44" s="160" t="s">
        <v>550</v>
      </c>
      <c r="B44" s="28"/>
      <c r="C44" s="163">
        <v>0</v>
      </c>
      <c r="D44" s="128">
        <v>2.8730000000000002</v>
      </c>
      <c r="E44" s="129">
        <v>0.35399999999999998</v>
      </c>
      <c r="F44" s="130">
        <v>2.5000000000000001E-2</v>
      </c>
      <c r="G44" s="158">
        <v>100.9</v>
      </c>
      <c r="H44" s="158">
        <v>7.33</v>
      </c>
      <c r="I44" s="162">
        <v>7.33</v>
      </c>
      <c r="J44" s="44">
        <v>4.9000000000000002E-2</v>
      </c>
    </row>
    <row r="45" spans="1:10" ht="27.75" customHeight="1" x14ac:dyDescent="0.25">
      <c r="A45" s="160" t="s">
        <v>551</v>
      </c>
      <c r="B45" s="28"/>
      <c r="C45" s="163">
        <v>0</v>
      </c>
      <c r="D45" s="128">
        <v>2.8730000000000002</v>
      </c>
      <c r="E45" s="129">
        <v>0.35399999999999998</v>
      </c>
      <c r="F45" s="130">
        <v>2.5000000000000001E-2</v>
      </c>
      <c r="G45" s="158">
        <v>172.91</v>
      </c>
      <c r="H45" s="158">
        <v>7.33</v>
      </c>
      <c r="I45" s="162">
        <v>7.33</v>
      </c>
      <c r="J45" s="44">
        <v>4.9000000000000002E-2</v>
      </c>
    </row>
    <row r="46" spans="1:10" ht="27.75" customHeight="1" x14ac:dyDescent="0.25">
      <c r="A46" s="160" t="s">
        <v>552</v>
      </c>
      <c r="B46" s="28"/>
      <c r="C46" s="163">
        <v>0</v>
      </c>
      <c r="D46" s="128">
        <v>2.8730000000000002</v>
      </c>
      <c r="E46" s="129">
        <v>0.35399999999999998</v>
      </c>
      <c r="F46" s="130">
        <v>2.5000000000000001E-2</v>
      </c>
      <c r="G46" s="158">
        <v>268.04000000000002</v>
      </c>
      <c r="H46" s="158">
        <v>7.33</v>
      </c>
      <c r="I46" s="162">
        <v>7.33</v>
      </c>
      <c r="J46" s="44">
        <v>4.9000000000000002E-2</v>
      </c>
    </row>
    <row r="47" spans="1:10" ht="27.75" customHeight="1" x14ac:dyDescent="0.25">
      <c r="A47" s="160" t="s">
        <v>553</v>
      </c>
      <c r="B47" s="28"/>
      <c r="C47" s="163">
        <v>0</v>
      </c>
      <c r="D47" s="128">
        <v>2.8730000000000002</v>
      </c>
      <c r="E47" s="129">
        <v>0.35399999999999998</v>
      </c>
      <c r="F47" s="130">
        <v>2.5000000000000001E-2</v>
      </c>
      <c r="G47" s="158">
        <v>463.1</v>
      </c>
      <c r="H47" s="158">
        <v>7.33</v>
      </c>
      <c r="I47" s="162">
        <v>7.33</v>
      </c>
      <c r="J47" s="44">
        <v>4.9000000000000002E-2</v>
      </c>
    </row>
    <row r="48" spans="1:10" ht="27.75" customHeight="1" x14ac:dyDescent="0.25">
      <c r="A48" s="160" t="s">
        <v>554</v>
      </c>
      <c r="B48" s="28"/>
      <c r="C48" s="163">
        <v>0</v>
      </c>
      <c r="D48" s="128">
        <v>1.6180000000000001</v>
      </c>
      <c r="E48" s="129">
        <v>0.189</v>
      </c>
      <c r="F48" s="130">
        <v>0.01</v>
      </c>
      <c r="G48" s="158">
        <v>97.11</v>
      </c>
      <c r="H48" s="158">
        <v>8.5</v>
      </c>
      <c r="I48" s="162">
        <v>8.5</v>
      </c>
      <c r="J48" s="44">
        <v>2.5000000000000001E-2</v>
      </c>
    </row>
    <row r="49" spans="1:10" ht="27.75" customHeight="1" x14ac:dyDescent="0.25">
      <c r="A49" s="160" t="s">
        <v>555</v>
      </c>
      <c r="B49" s="28"/>
      <c r="C49" s="163">
        <v>0</v>
      </c>
      <c r="D49" s="128">
        <v>1.6180000000000001</v>
      </c>
      <c r="E49" s="129">
        <v>0.189</v>
      </c>
      <c r="F49" s="130">
        <v>0.01</v>
      </c>
      <c r="G49" s="158">
        <v>756.85</v>
      </c>
      <c r="H49" s="158">
        <v>8.5</v>
      </c>
      <c r="I49" s="162">
        <v>8.5</v>
      </c>
      <c r="J49" s="44">
        <v>2.5000000000000001E-2</v>
      </c>
    </row>
    <row r="50" spans="1:10" ht="27.75" customHeight="1" x14ac:dyDescent="0.25">
      <c r="A50" s="160" t="s">
        <v>556</v>
      </c>
      <c r="B50" s="28"/>
      <c r="C50" s="163">
        <v>0</v>
      </c>
      <c r="D50" s="128">
        <v>1.6180000000000001</v>
      </c>
      <c r="E50" s="129">
        <v>0.189</v>
      </c>
      <c r="F50" s="130">
        <v>0.01</v>
      </c>
      <c r="G50" s="158">
        <v>2087.6999999999998</v>
      </c>
      <c r="H50" s="158">
        <v>8.5</v>
      </c>
      <c r="I50" s="162">
        <v>8.5</v>
      </c>
      <c r="J50" s="44">
        <v>2.5000000000000001E-2</v>
      </c>
    </row>
    <row r="51" spans="1:10" ht="27.75" customHeight="1" x14ac:dyDescent="0.25">
      <c r="A51" s="160" t="s">
        <v>557</v>
      </c>
      <c r="B51" s="28"/>
      <c r="C51" s="163">
        <v>0</v>
      </c>
      <c r="D51" s="128">
        <v>1.6180000000000001</v>
      </c>
      <c r="E51" s="129">
        <v>0.189</v>
      </c>
      <c r="F51" s="130">
        <v>0.01</v>
      </c>
      <c r="G51" s="158">
        <v>4061.97</v>
      </c>
      <c r="H51" s="158">
        <v>8.5</v>
      </c>
      <c r="I51" s="162">
        <v>8.5</v>
      </c>
      <c r="J51" s="44">
        <v>2.5000000000000001E-2</v>
      </c>
    </row>
    <row r="52" spans="1:10" ht="27.75" customHeight="1" x14ac:dyDescent="0.25">
      <c r="A52" s="160" t="s">
        <v>558</v>
      </c>
      <c r="B52" s="28"/>
      <c r="C52" s="163">
        <v>0</v>
      </c>
      <c r="D52" s="128">
        <v>1.6180000000000001</v>
      </c>
      <c r="E52" s="129">
        <v>0.189</v>
      </c>
      <c r="F52" s="130">
        <v>0.01</v>
      </c>
      <c r="G52" s="158">
        <v>9012.9699999999993</v>
      </c>
      <c r="H52" s="158">
        <v>8.5</v>
      </c>
      <c r="I52" s="162">
        <v>8.5</v>
      </c>
      <c r="J52" s="44">
        <v>2.5000000000000001E-2</v>
      </c>
    </row>
    <row r="53" spans="1:10" ht="27.75" customHeight="1" x14ac:dyDescent="0.25">
      <c r="A53" s="160" t="s">
        <v>559</v>
      </c>
      <c r="B53" s="28"/>
      <c r="C53" s="163" t="s">
        <v>120</v>
      </c>
      <c r="D53" s="131">
        <v>20.431999999999999</v>
      </c>
      <c r="E53" s="132">
        <v>1.5629999999999999</v>
      </c>
      <c r="F53" s="130">
        <v>0.89800000000000002</v>
      </c>
      <c r="G53" s="191">
        <v>0</v>
      </c>
      <c r="H53" s="191">
        <v>0</v>
      </c>
      <c r="I53" s="191">
        <v>0</v>
      </c>
      <c r="J53" s="191">
        <v>0</v>
      </c>
    </row>
    <row r="54" spans="1:10" ht="27.75" customHeight="1" x14ac:dyDescent="0.25">
      <c r="A54" s="160" t="s">
        <v>560</v>
      </c>
      <c r="B54" s="28"/>
      <c r="C54" s="163">
        <v>0</v>
      </c>
      <c r="D54" s="128">
        <v>-7.093</v>
      </c>
      <c r="E54" s="129">
        <v>-0.90900000000000003</v>
      </c>
      <c r="F54" s="130">
        <v>-0.124</v>
      </c>
      <c r="G54" s="158">
        <v>0</v>
      </c>
      <c r="H54" s="191">
        <v>0</v>
      </c>
      <c r="I54" s="191">
        <v>0</v>
      </c>
      <c r="J54" s="191">
        <v>0</v>
      </c>
    </row>
    <row r="55" spans="1:10" ht="27.75" customHeight="1" x14ac:dyDescent="0.25">
      <c r="A55" s="160" t="s">
        <v>561</v>
      </c>
      <c r="B55" s="28"/>
      <c r="C55" s="163">
        <v>0</v>
      </c>
      <c r="D55" s="128">
        <v>-5.59</v>
      </c>
      <c r="E55" s="129">
        <v>-0.71199999999999997</v>
      </c>
      <c r="F55" s="130">
        <v>-0.09</v>
      </c>
      <c r="G55" s="158">
        <v>0</v>
      </c>
      <c r="H55" s="191">
        <v>0</v>
      </c>
      <c r="I55" s="191">
        <v>0</v>
      </c>
      <c r="J55" s="191">
        <v>0</v>
      </c>
    </row>
    <row r="56" spans="1:10" ht="27.75" customHeight="1" x14ac:dyDescent="0.25">
      <c r="A56" s="160" t="s">
        <v>562</v>
      </c>
      <c r="B56" s="28"/>
      <c r="C56" s="163">
        <v>0</v>
      </c>
      <c r="D56" s="128">
        <v>-7.093</v>
      </c>
      <c r="E56" s="129">
        <v>-0.90900000000000003</v>
      </c>
      <c r="F56" s="130">
        <v>-0.124</v>
      </c>
      <c r="G56" s="158">
        <v>0</v>
      </c>
      <c r="H56" s="191">
        <v>0</v>
      </c>
      <c r="I56" s="191">
        <v>0</v>
      </c>
      <c r="J56" s="44">
        <v>0.158</v>
      </c>
    </row>
    <row r="57" spans="1:10" ht="27.75" customHeight="1" x14ac:dyDescent="0.25">
      <c r="A57" s="160" t="s">
        <v>563</v>
      </c>
      <c r="B57" s="28"/>
      <c r="C57" s="163">
        <v>0</v>
      </c>
      <c r="D57" s="128">
        <v>-5.59</v>
      </c>
      <c r="E57" s="129">
        <v>-0.71199999999999997</v>
      </c>
      <c r="F57" s="130">
        <v>-0.09</v>
      </c>
      <c r="G57" s="158">
        <v>0</v>
      </c>
      <c r="H57" s="191">
        <v>0</v>
      </c>
      <c r="I57" s="191">
        <v>0</v>
      </c>
      <c r="J57" s="44">
        <v>0.106</v>
      </c>
    </row>
    <row r="58" spans="1:10" ht="27.75" customHeight="1" x14ac:dyDescent="0.25">
      <c r="A58" s="160" t="s">
        <v>564</v>
      </c>
      <c r="B58" s="28"/>
      <c r="C58" s="163">
        <v>0</v>
      </c>
      <c r="D58" s="128">
        <v>-2.7519999999999998</v>
      </c>
      <c r="E58" s="129">
        <v>-0.33900000000000002</v>
      </c>
      <c r="F58" s="130">
        <v>-2.4E-2</v>
      </c>
      <c r="G58" s="158">
        <v>0</v>
      </c>
      <c r="H58" s="191">
        <v>0</v>
      </c>
      <c r="I58" s="191">
        <v>0</v>
      </c>
      <c r="J58" s="44">
        <v>8.3000000000000004E-2</v>
      </c>
    </row>
    <row r="59" spans="1:10" ht="27.75" customHeight="1" x14ac:dyDescent="0.25">
      <c r="A59" s="156" t="s">
        <v>565</v>
      </c>
      <c r="B59" s="28"/>
      <c r="C59" s="163" t="s">
        <v>74</v>
      </c>
      <c r="D59" s="128">
        <v>4.5090000000000003</v>
      </c>
      <c r="E59" s="129">
        <v>0.57799999999999996</v>
      </c>
      <c r="F59" s="130">
        <v>7.9000000000000001E-2</v>
      </c>
      <c r="G59" s="158">
        <v>5.64</v>
      </c>
      <c r="H59" s="191">
        <v>0</v>
      </c>
      <c r="I59" s="191">
        <v>0</v>
      </c>
      <c r="J59" s="191">
        <v>0</v>
      </c>
    </row>
    <row r="60" spans="1:10" ht="27.75" customHeight="1" x14ac:dyDescent="0.25">
      <c r="A60" s="156" t="s">
        <v>566</v>
      </c>
      <c r="B60" s="28"/>
      <c r="C60" s="163" t="s">
        <v>711</v>
      </c>
      <c r="D60" s="128">
        <v>4.5090000000000003</v>
      </c>
      <c r="E60" s="129">
        <v>0.57799999999999996</v>
      </c>
      <c r="F60" s="130">
        <v>7.9000000000000001E-2</v>
      </c>
      <c r="G60" s="191">
        <v>0</v>
      </c>
      <c r="H60" s="191">
        <v>0</v>
      </c>
      <c r="I60" s="191">
        <v>0</v>
      </c>
      <c r="J60" s="191">
        <v>0</v>
      </c>
    </row>
    <row r="61" spans="1:10" ht="27.75" customHeight="1" x14ac:dyDescent="0.25">
      <c r="A61" s="156" t="s">
        <v>567</v>
      </c>
      <c r="B61" s="28"/>
      <c r="C61" s="163" t="s">
        <v>78</v>
      </c>
      <c r="D61" s="128">
        <v>4.2080000000000002</v>
      </c>
      <c r="E61" s="129">
        <v>0.53900000000000003</v>
      </c>
      <c r="F61" s="130">
        <v>7.3999999999999996E-2</v>
      </c>
      <c r="G61" s="158">
        <v>5.84</v>
      </c>
      <c r="H61" s="191">
        <v>0</v>
      </c>
      <c r="I61" s="191">
        <v>0</v>
      </c>
      <c r="J61" s="191">
        <v>0</v>
      </c>
    </row>
    <row r="62" spans="1:10" ht="27.75" customHeight="1" x14ac:dyDescent="0.25">
      <c r="A62" s="156" t="s">
        <v>568</v>
      </c>
      <c r="B62" s="28"/>
      <c r="C62" s="163" t="s">
        <v>78</v>
      </c>
      <c r="D62" s="128">
        <v>4.2080000000000002</v>
      </c>
      <c r="E62" s="129">
        <v>0.53900000000000003</v>
      </c>
      <c r="F62" s="130">
        <v>7.3999999999999996E-2</v>
      </c>
      <c r="G62" s="158">
        <v>7.08</v>
      </c>
      <c r="H62" s="191">
        <v>0</v>
      </c>
      <c r="I62" s="191">
        <v>0</v>
      </c>
      <c r="J62" s="191">
        <v>0</v>
      </c>
    </row>
    <row r="63" spans="1:10" ht="27.75" customHeight="1" x14ac:dyDescent="0.25">
      <c r="A63" s="156" t="s">
        <v>569</v>
      </c>
      <c r="B63" s="28"/>
      <c r="C63" s="163" t="s">
        <v>78</v>
      </c>
      <c r="D63" s="128">
        <v>4.2080000000000002</v>
      </c>
      <c r="E63" s="129">
        <v>0.53900000000000003</v>
      </c>
      <c r="F63" s="130">
        <v>7.3999999999999996E-2</v>
      </c>
      <c r="G63" s="158">
        <v>10.65</v>
      </c>
      <c r="H63" s="191">
        <v>0</v>
      </c>
      <c r="I63" s="191">
        <v>0</v>
      </c>
      <c r="J63" s="191">
        <v>0</v>
      </c>
    </row>
    <row r="64" spans="1:10" ht="27.75" customHeight="1" x14ac:dyDescent="0.25">
      <c r="A64" s="156" t="s">
        <v>570</v>
      </c>
      <c r="B64" s="28"/>
      <c r="C64" s="163" t="s">
        <v>78</v>
      </c>
      <c r="D64" s="128">
        <v>4.2080000000000002</v>
      </c>
      <c r="E64" s="129">
        <v>0.53900000000000003</v>
      </c>
      <c r="F64" s="130">
        <v>7.3999999999999996E-2</v>
      </c>
      <c r="G64" s="158">
        <v>16.2</v>
      </c>
      <c r="H64" s="191">
        <v>0</v>
      </c>
      <c r="I64" s="191">
        <v>0</v>
      </c>
      <c r="J64" s="191">
        <v>0</v>
      </c>
    </row>
    <row r="65" spans="1:10" ht="27.75" customHeight="1" x14ac:dyDescent="0.25">
      <c r="A65" s="156" t="s">
        <v>571</v>
      </c>
      <c r="B65" s="28"/>
      <c r="C65" s="163" t="s">
        <v>78</v>
      </c>
      <c r="D65" s="128">
        <v>4.2080000000000002</v>
      </c>
      <c r="E65" s="129">
        <v>0.53900000000000003</v>
      </c>
      <c r="F65" s="130">
        <v>7.3999999999999996E-2</v>
      </c>
      <c r="G65" s="158">
        <v>32.79</v>
      </c>
      <c r="H65" s="191">
        <v>0</v>
      </c>
      <c r="I65" s="191">
        <v>0</v>
      </c>
      <c r="J65" s="191">
        <v>0</v>
      </c>
    </row>
    <row r="66" spans="1:10" ht="27.75" customHeight="1" x14ac:dyDescent="0.25">
      <c r="A66" s="156" t="s">
        <v>572</v>
      </c>
      <c r="B66" s="28"/>
      <c r="C66" s="163" t="s">
        <v>712</v>
      </c>
      <c r="D66" s="128">
        <v>4.2080000000000002</v>
      </c>
      <c r="E66" s="129">
        <v>0.53900000000000003</v>
      </c>
      <c r="F66" s="130">
        <v>7.3999999999999996E-2</v>
      </c>
      <c r="G66" s="191">
        <v>0</v>
      </c>
      <c r="H66" s="191">
        <v>0</v>
      </c>
      <c r="I66" s="191">
        <v>0</v>
      </c>
      <c r="J66" s="191">
        <v>0</v>
      </c>
    </row>
    <row r="67" spans="1:10" ht="27.75" customHeight="1" x14ac:dyDescent="0.25">
      <c r="A67" s="156" t="s">
        <v>573</v>
      </c>
      <c r="B67" s="28"/>
      <c r="C67" s="163">
        <v>0</v>
      </c>
      <c r="D67" s="128">
        <v>2.6549999999999998</v>
      </c>
      <c r="E67" s="129">
        <v>0.33700000000000002</v>
      </c>
      <c r="F67" s="130">
        <v>4.1000000000000002E-2</v>
      </c>
      <c r="G67" s="158">
        <v>5.99</v>
      </c>
      <c r="H67" s="158">
        <v>4.34</v>
      </c>
      <c r="I67" s="162">
        <v>4.34</v>
      </c>
      <c r="J67" s="44">
        <v>4.7E-2</v>
      </c>
    </row>
    <row r="68" spans="1:10" ht="27.75" customHeight="1" x14ac:dyDescent="0.25">
      <c r="A68" s="156" t="s">
        <v>574</v>
      </c>
      <c r="B68" s="28"/>
      <c r="C68" s="163">
        <v>0</v>
      </c>
      <c r="D68" s="128">
        <v>2.6549999999999998</v>
      </c>
      <c r="E68" s="129">
        <v>0.33700000000000002</v>
      </c>
      <c r="F68" s="130">
        <v>4.1000000000000002E-2</v>
      </c>
      <c r="G68" s="158">
        <v>52.81</v>
      </c>
      <c r="H68" s="158">
        <v>4.34</v>
      </c>
      <c r="I68" s="162">
        <v>4.34</v>
      </c>
      <c r="J68" s="44">
        <v>4.7E-2</v>
      </c>
    </row>
    <row r="69" spans="1:10" ht="27.75" customHeight="1" x14ac:dyDescent="0.25">
      <c r="A69" s="156" t="s">
        <v>575</v>
      </c>
      <c r="B69" s="28"/>
      <c r="C69" s="163">
        <v>0</v>
      </c>
      <c r="D69" s="128">
        <v>2.6549999999999998</v>
      </c>
      <c r="E69" s="129">
        <v>0.33700000000000002</v>
      </c>
      <c r="F69" s="130">
        <v>4.1000000000000002E-2</v>
      </c>
      <c r="G69" s="158">
        <v>89.57</v>
      </c>
      <c r="H69" s="158">
        <v>4.34</v>
      </c>
      <c r="I69" s="162">
        <v>4.34</v>
      </c>
      <c r="J69" s="44">
        <v>4.7E-2</v>
      </c>
    </row>
    <row r="70" spans="1:10" ht="27.75" customHeight="1" x14ac:dyDescent="0.25">
      <c r="A70" s="156" t="s">
        <v>576</v>
      </c>
      <c r="B70" s="28"/>
      <c r="C70" s="163">
        <v>0</v>
      </c>
      <c r="D70" s="128">
        <v>2.6549999999999998</v>
      </c>
      <c r="E70" s="129">
        <v>0.33700000000000002</v>
      </c>
      <c r="F70" s="130">
        <v>4.1000000000000002E-2</v>
      </c>
      <c r="G70" s="158">
        <v>138.12</v>
      </c>
      <c r="H70" s="158">
        <v>4.34</v>
      </c>
      <c r="I70" s="162">
        <v>4.34</v>
      </c>
      <c r="J70" s="44">
        <v>4.7E-2</v>
      </c>
    </row>
    <row r="71" spans="1:10" ht="27.75" customHeight="1" x14ac:dyDescent="0.25">
      <c r="A71" s="156" t="s">
        <v>577</v>
      </c>
      <c r="B71" s="28"/>
      <c r="C71" s="163">
        <v>0</v>
      </c>
      <c r="D71" s="128">
        <v>2.6549999999999998</v>
      </c>
      <c r="E71" s="129">
        <v>0.33700000000000002</v>
      </c>
      <c r="F71" s="130">
        <v>4.1000000000000002E-2</v>
      </c>
      <c r="G71" s="158">
        <v>237.68</v>
      </c>
      <c r="H71" s="158">
        <v>4.34</v>
      </c>
      <c r="I71" s="162">
        <v>4.34</v>
      </c>
      <c r="J71" s="44">
        <v>4.7E-2</v>
      </c>
    </row>
    <row r="72" spans="1:10" ht="27.75" customHeight="1" x14ac:dyDescent="0.25">
      <c r="A72" s="156" t="s">
        <v>578</v>
      </c>
      <c r="B72" s="28"/>
      <c r="C72" s="163">
        <v>0</v>
      </c>
      <c r="D72" s="128">
        <v>2.2519999999999998</v>
      </c>
      <c r="E72" s="129">
        <v>0.27700000000000002</v>
      </c>
      <c r="F72" s="130">
        <v>0.02</v>
      </c>
      <c r="G72" s="158">
        <v>7.18</v>
      </c>
      <c r="H72" s="158">
        <v>5.75</v>
      </c>
      <c r="I72" s="162">
        <v>5.75</v>
      </c>
      <c r="J72" s="44">
        <v>3.7999999999999999E-2</v>
      </c>
    </row>
    <row r="73" spans="1:10" ht="27.75" customHeight="1" x14ac:dyDescent="0.25">
      <c r="A73" s="156" t="s">
        <v>579</v>
      </c>
      <c r="B73" s="28"/>
      <c r="C73" s="163">
        <v>0</v>
      </c>
      <c r="D73" s="128">
        <v>2.2519999999999998</v>
      </c>
      <c r="E73" s="129">
        <v>0.27700000000000002</v>
      </c>
      <c r="F73" s="130">
        <v>0.02</v>
      </c>
      <c r="G73" s="158">
        <v>79.099999999999994</v>
      </c>
      <c r="H73" s="158">
        <v>5.75</v>
      </c>
      <c r="I73" s="162">
        <v>5.75</v>
      </c>
      <c r="J73" s="44">
        <v>3.7999999999999999E-2</v>
      </c>
    </row>
    <row r="74" spans="1:10" ht="27.75" customHeight="1" x14ac:dyDescent="0.25">
      <c r="A74" s="156" t="s">
        <v>580</v>
      </c>
      <c r="B74" s="28"/>
      <c r="C74" s="163">
        <v>0</v>
      </c>
      <c r="D74" s="128">
        <v>2.2519999999999998</v>
      </c>
      <c r="E74" s="129">
        <v>0.27700000000000002</v>
      </c>
      <c r="F74" s="130">
        <v>0.02</v>
      </c>
      <c r="G74" s="158">
        <v>135.55000000000001</v>
      </c>
      <c r="H74" s="158">
        <v>5.75</v>
      </c>
      <c r="I74" s="162">
        <v>5.75</v>
      </c>
      <c r="J74" s="44">
        <v>3.7999999999999999E-2</v>
      </c>
    </row>
    <row r="75" spans="1:10" ht="27.75" customHeight="1" x14ac:dyDescent="0.25">
      <c r="A75" s="156" t="s">
        <v>581</v>
      </c>
      <c r="B75" s="28"/>
      <c r="C75" s="163">
        <v>0</v>
      </c>
      <c r="D75" s="128">
        <v>2.2519999999999998</v>
      </c>
      <c r="E75" s="129">
        <v>0.27700000000000002</v>
      </c>
      <c r="F75" s="130">
        <v>0.02</v>
      </c>
      <c r="G75" s="158">
        <v>210.13</v>
      </c>
      <c r="H75" s="158">
        <v>5.75</v>
      </c>
      <c r="I75" s="162">
        <v>5.75</v>
      </c>
      <c r="J75" s="44">
        <v>3.7999999999999999E-2</v>
      </c>
    </row>
    <row r="76" spans="1:10" ht="27.75" customHeight="1" x14ac:dyDescent="0.25">
      <c r="A76" s="156" t="s">
        <v>582</v>
      </c>
      <c r="B76" s="28"/>
      <c r="C76" s="163">
        <v>0</v>
      </c>
      <c r="D76" s="128">
        <v>2.2519999999999998</v>
      </c>
      <c r="E76" s="129">
        <v>0.27700000000000002</v>
      </c>
      <c r="F76" s="130">
        <v>0.02</v>
      </c>
      <c r="G76" s="158">
        <v>363.04</v>
      </c>
      <c r="H76" s="158">
        <v>5.75</v>
      </c>
      <c r="I76" s="162">
        <v>5.75</v>
      </c>
      <c r="J76" s="44">
        <v>3.7999999999999999E-2</v>
      </c>
    </row>
    <row r="77" spans="1:10" ht="27.75" customHeight="1" x14ac:dyDescent="0.25">
      <c r="A77" s="156" t="s">
        <v>583</v>
      </c>
      <c r="B77" s="28"/>
      <c r="C77" s="163">
        <v>0</v>
      </c>
      <c r="D77" s="128">
        <v>1.258</v>
      </c>
      <c r="E77" s="129">
        <v>0.14699999999999999</v>
      </c>
      <c r="F77" s="130">
        <v>8.0000000000000002E-3</v>
      </c>
      <c r="G77" s="158">
        <v>75.459999999999994</v>
      </c>
      <c r="H77" s="158">
        <v>6.6</v>
      </c>
      <c r="I77" s="162">
        <v>6.6</v>
      </c>
      <c r="J77" s="44">
        <v>1.9E-2</v>
      </c>
    </row>
    <row r="78" spans="1:10" ht="27.75" customHeight="1" x14ac:dyDescent="0.25">
      <c r="A78" s="156" t="s">
        <v>584</v>
      </c>
      <c r="B78" s="28"/>
      <c r="C78" s="163">
        <v>0</v>
      </c>
      <c r="D78" s="128">
        <v>1.258</v>
      </c>
      <c r="E78" s="129">
        <v>0.14699999999999999</v>
      </c>
      <c r="F78" s="130">
        <v>8.0000000000000002E-3</v>
      </c>
      <c r="G78" s="158">
        <v>588.1</v>
      </c>
      <c r="H78" s="158">
        <v>6.6</v>
      </c>
      <c r="I78" s="162">
        <v>6.6</v>
      </c>
      <c r="J78" s="44">
        <v>1.9E-2</v>
      </c>
    </row>
    <row r="79" spans="1:10" ht="27.75" customHeight="1" x14ac:dyDescent="0.25">
      <c r="A79" s="156" t="s">
        <v>585</v>
      </c>
      <c r="B79" s="28"/>
      <c r="C79" s="163">
        <v>0</v>
      </c>
      <c r="D79" s="128">
        <v>1.258</v>
      </c>
      <c r="E79" s="129">
        <v>0.14699999999999999</v>
      </c>
      <c r="F79" s="130">
        <v>8.0000000000000002E-3</v>
      </c>
      <c r="G79" s="158">
        <v>1622.2</v>
      </c>
      <c r="H79" s="158">
        <v>6.6</v>
      </c>
      <c r="I79" s="162">
        <v>6.6</v>
      </c>
      <c r="J79" s="44">
        <v>1.9E-2</v>
      </c>
    </row>
    <row r="80" spans="1:10" ht="27.75" customHeight="1" x14ac:dyDescent="0.25">
      <c r="A80" s="156" t="s">
        <v>586</v>
      </c>
      <c r="B80" s="28"/>
      <c r="C80" s="163">
        <v>0</v>
      </c>
      <c r="D80" s="128">
        <v>1.258</v>
      </c>
      <c r="E80" s="129">
        <v>0.14699999999999999</v>
      </c>
      <c r="F80" s="130">
        <v>8.0000000000000002E-3</v>
      </c>
      <c r="G80" s="158">
        <v>3156.27</v>
      </c>
      <c r="H80" s="158">
        <v>6.6</v>
      </c>
      <c r="I80" s="162">
        <v>6.6</v>
      </c>
      <c r="J80" s="44">
        <v>1.9E-2</v>
      </c>
    </row>
    <row r="81" spans="1:10" ht="27.75" customHeight="1" x14ac:dyDescent="0.25">
      <c r="A81" s="156" t="s">
        <v>587</v>
      </c>
      <c r="B81" s="28"/>
      <c r="C81" s="163">
        <v>0</v>
      </c>
      <c r="D81" s="128">
        <v>1.258</v>
      </c>
      <c r="E81" s="129">
        <v>0.14699999999999999</v>
      </c>
      <c r="F81" s="130">
        <v>8.0000000000000002E-3</v>
      </c>
      <c r="G81" s="158">
        <v>7003.35</v>
      </c>
      <c r="H81" s="158">
        <v>6.6</v>
      </c>
      <c r="I81" s="162">
        <v>6.6</v>
      </c>
      <c r="J81" s="44">
        <v>1.9E-2</v>
      </c>
    </row>
    <row r="82" spans="1:10" ht="27.75" customHeight="1" x14ac:dyDescent="0.25">
      <c r="A82" s="156" t="s">
        <v>588</v>
      </c>
      <c r="B82" s="28"/>
      <c r="C82" s="163" t="s">
        <v>120</v>
      </c>
      <c r="D82" s="131">
        <v>16.358000000000001</v>
      </c>
      <c r="E82" s="132">
        <v>1.252</v>
      </c>
      <c r="F82" s="130">
        <v>0.71899999999999997</v>
      </c>
      <c r="G82" s="191">
        <v>0</v>
      </c>
      <c r="H82" s="191">
        <v>0</v>
      </c>
      <c r="I82" s="191">
        <v>0</v>
      </c>
      <c r="J82" s="191">
        <v>0</v>
      </c>
    </row>
    <row r="83" spans="1:10" ht="27.75" customHeight="1" x14ac:dyDescent="0.25">
      <c r="A83" s="156" t="s">
        <v>589</v>
      </c>
      <c r="B83" s="28"/>
      <c r="C83" s="163">
        <v>0</v>
      </c>
      <c r="D83" s="128">
        <v>-4.4400000000000004</v>
      </c>
      <c r="E83" s="129">
        <v>-0.56899999999999995</v>
      </c>
      <c r="F83" s="130">
        <v>-7.8E-2</v>
      </c>
      <c r="G83" s="158">
        <v>0</v>
      </c>
      <c r="H83" s="191">
        <v>0</v>
      </c>
      <c r="I83" s="191">
        <v>0</v>
      </c>
      <c r="J83" s="191">
        <v>0</v>
      </c>
    </row>
    <row r="84" spans="1:10" ht="27.75" customHeight="1" x14ac:dyDescent="0.25">
      <c r="A84" s="156" t="s">
        <v>590</v>
      </c>
      <c r="B84" s="28"/>
      <c r="C84" s="163">
        <v>0</v>
      </c>
      <c r="D84" s="128">
        <v>-3.9860000000000002</v>
      </c>
      <c r="E84" s="129">
        <v>-0.50800000000000001</v>
      </c>
      <c r="F84" s="130">
        <v>-6.4000000000000001E-2</v>
      </c>
      <c r="G84" s="158">
        <v>0</v>
      </c>
      <c r="H84" s="191">
        <v>0</v>
      </c>
      <c r="I84" s="191">
        <v>0</v>
      </c>
      <c r="J84" s="191">
        <v>0</v>
      </c>
    </row>
    <row r="85" spans="1:10" ht="27.75" customHeight="1" x14ac:dyDescent="0.25">
      <c r="A85" s="156" t="s">
        <v>591</v>
      </c>
      <c r="B85" s="28"/>
      <c r="C85" s="163">
        <v>0</v>
      </c>
      <c r="D85" s="128">
        <v>-4.4400000000000004</v>
      </c>
      <c r="E85" s="129">
        <v>-0.56899999999999995</v>
      </c>
      <c r="F85" s="130">
        <v>-7.8E-2</v>
      </c>
      <c r="G85" s="158">
        <v>0</v>
      </c>
      <c r="H85" s="191">
        <v>0</v>
      </c>
      <c r="I85" s="191">
        <v>0</v>
      </c>
      <c r="J85" s="44">
        <v>9.9000000000000005E-2</v>
      </c>
    </row>
    <row r="86" spans="1:10" ht="27.75" customHeight="1" x14ac:dyDescent="0.25">
      <c r="A86" s="156" t="s">
        <v>592</v>
      </c>
      <c r="B86" s="28"/>
      <c r="C86" s="163">
        <v>0</v>
      </c>
      <c r="D86" s="128">
        <v>-3.9860000000000002</v>
      </c>
      <c r="E86" s="129">
        <v>-0.50800000000000001</v>
      </c>
      <c r="F86" s="130">
        <v>-6.4000000000000001E-2</v>
      </c>
      <c r="G86" s="158">
        <v>0</v>
      </c>
      <c r="H86" s="191">
        <v>0</v>
      </c>
      <c r="I86" s="191">
        <v>0</v>
      </c>
      <c r="J86" s="44">
        <v>7.5999999999999998E-2</v>
      </c>
    </row>
    <row r="87" spans="1:10" ht="27.75" customHeight="1" x14ac:dyDescent="0.25">
      <c r="A87" s="156" t="s">
        <v>593</v>
      </c>
      <c r="B87" s="28"/>
      <c r="C87" s="163">
        <v>0</v>
      </c>
      <c r="D87" s="128">
        <v>-2.7519999999999998</v>
      </c>
      <c r="E87" s="129">
        <v>-0.33900000000000002</v>
      </c>
      <c r="F87" s="130">
        <v>-2.4E-2</v>
      </c>
      <c r="G87" s="158">
        <v>66.239999999999995</v>
      </c>
      <c r="H87" s="191">
        <v>0</v>
      </c>
      <c r="I87" s="191">
        <v>0</v>
      </c>
      <c r="J87" s="44">
        <v>8.3000000000000004E-2</v>
      </c>
    </row>
    <row r="88" spans="1:10" ht="27.75" customHeight="1" x14ac:dyDescent="0.25">
      <c r="A88" s="156" t="s">
        <v>594</v>
      </c>
      <c r="B88" s="28"/>
      <c r="C88" s="163" t="s">
        <v>74</v>
      </c>
      <c r="D88" s="128">
        <v>3.6429999999999998</v>
      </c>
      <c r="E88" s="129">
        <v>0.46700000000000003</v>
      </c>
      <c r="F88" s="130">
        <v>6.4000000000000001E-2</v>
      </c>
      <c r="G88" s="158">
        <v>4.5599999999999996</v>
      </c>
      <c r="H88" s="191">
        <v>0</v>
      </c>
      <c r="I88" s="191">
        <v>0</v>
      </c>
      <c r="J88" s="191">
        <v>0</v>
      </c>
    </row>
    <row r="89" spans="1:10" ht="27.75" customHeight="1" x14ac:dyDescent="0.25">
      <c r="A89" s="156" t="s">
        <v>595</v>
      </c>
      <c r="B89" s="28"/>
      <c r="C89" s="163" t="s">
        <v>711</v>
      </c>
      <c r="D89" s="128">
        <v>3.6429999999999998</v>
      </c>
      <c r="E89" s="129">
        <v>0.46700000000000003</v>
      </c>
      <c r="F89" s="130">
        <v>6.4000000000000001E-2</v>
      </c>
      <c r="G89" s="191">
        <v>0</v>
      </c>
      <c r="H89" s="191">
        <v>0</v>
      </c>
      <c r="I89" s="191">
        <v>0</v>
      </c>
      <c r="J89" s="191">
        <v>0</v>
      </c>
    </row>
    <row r="90" spans="1:10" ht="27.75" customHeight="1" x14ac:dyDescent="0.25">
      <c r="A90" s="156" t="s">
        <v>596</v>
      </c>
      <c r="B90" s="28"/>
      <c r="C90" s="163" t="s">
        <v>78</v>
      </c>
      <c r="D90" s="128">
        <v>3.4</v>
      </c>
      <c r="E90" s="129">
        <v>0.436</v>
      </c>
      <c r="F90" s="130">
        <v>0.06</v>
      </c>
      <c r="G90" s="158">
        <v>4.72</v>
      </c>
      <c r="H90" s="191">
        <v>0</v>
      </c>
      <c r="I90" s="191">
        <v>0</v>
      </c>
      <c r="J90" s="191">
        <v>0</v>
      </c>
    </row>
    <row r="91" spans="1:10" ht="27.75" customHeight="1" x14ac:dyDescent="0.25">
      <c r="A91" s="156" t="s">
        <v>597</v>
      </c>
      <c r="B91" s="28"/>
      <c r="C91" s="163" t="s">
        <v>78</v>
      </c>
      <c r="D91" s="128">
        <v>3.4</v>
      </c>
      <c r="E91" s="129">
        <v>0.436</v>
      </c>
      <c r="F91" s="130">
        <v>0.06</v>
      </c>
      <c r="G91" s="158">
        <v>5.72</v>
      </c>
      <c r="H91" s="191">
        <v>0</v>
      </c>
      <c r="I91" s="191">
        <v>0</v>
      </c>
      <c r="J91" s="191">
        <v>0</v>
      </c>
    </row>
    <row r="92" spans="1:10" ht="27.75" customHeight="1" x14ac:dyDescent="0.25">
      <c r="A92" s="156" t="s">
        <v>598</v>
      </c>
      <c r="B92" s="28"/>
      <c r="C92" s="163" t="s">
        <v>78</v>
      </c>
      <c r="D92" s="128">
        <v>3.4</v>
      </c>
      <c r="E92" s="129">
        <v>0.436</v>
      </c>
      <c r="F92" s="130">
        <v>0.06</v>
      </c>
      <c r="G92" s="158">
        <v>8.6</v>
      </c>
      <c r="H92" s="191">
        <v>0</v>
      </c>
      <c r="I92" s="191">
        <v>0</v>
      </c>
      <c r="J92" s="191">
        <v>0</v>
      </c>
    </row>
    <row r="93" spans="1:10" ht="27.75" customHeight="1" x14ac:dyDescent="0.25">
      <c r="A93" s="156" t="s">
        <v>599</v>
      </c>
      <c r="B93" s="28"/>
      <c r="C93" s="163" t="s">
        <v>78</v>
      </c>
      <c r="D93" s="128">
        <v>3.4</v>
      </c>
      <c r="E93" s="129">
        <v>0.436</v>
      </c>
      <c r="F93" s="130">
        <v>0.06</v>
      </c>
      <c r="G93" s="158">
        <v>13.09</v>
      </c>
      <c r="H93" s="191">
        <v>0</v>
      </c>
      <c r="I93" s="191">
        <v>0</v>
      </c>
      <c r="J93" s="191">
        <v>0</v>
      </c>
    </row>
    <row r="94" spans="1:10" ht="27.75" customHeight="1" x14ac:dyDescent="0.25">
      <c r="A94" s="156" t="s">
        <v>600</v>
      </c>
      <c r="B94" s="28"/>
      <c r="C94" s="163" t="s">
        <v>78</v>
      </c>
      <c r="D94" s="128">
        <v>3.4</v>
      </c>
      <c r="E94" s="129">
        <v>0.436</v>
      </c>
      <c r="F94" s="130">
        <v>0.06</v>
      </c>
      <c r="G94" s="158">
        <v>26.49</v>
      </c>
      <c r="H94" s="191">
        <v>0</v>
      </c>
      <c r="I94" s="191">
        <v>0</v>
      </c>
      <c r="J94" s="191">
        <v>0</v>
      </c>
    </row>
    <row r="95" spans="1:10" ht="27.75" customHeight="1" x14ac:dyDescent="0.25">
      <c r="A95" s="156" t="s">
        <v>601</v>
      </c>
      <c r="B95" s="28"/>
      <c r="C95" s="163" t="s">
        <v>712</v>
      </c>
      <c r="D95" s="128">
        <v>3.4</v>
      </c>
      <c r="E95" s="129">
        <v>0.436</v>
      </c>
      <c r="F95" s="130">
        <v>0.06</v>
      </c>
      <c r="G95" s="191">
        <v>0</v>
      </c>
      <c r="H95" s="191">
        <v>0</v>
      </c>
      <c r="I95" s="191">
        <v>0</v>
      </c>
      <c r="J95" s="191">
        <v>0</v>
      </c>
    </row>
    <row r="96" spans="1:10" ht="27.75" customHeight="1" x14ac:dyDescent="0.25">
      <c r="A96" s="156" t="s">
        <v>602</v>
      </c>
      <c r="B96" s="28"/>
      <c r="C96" s="163">
        <v>0</v>
      </c>
      <c r="D96" s="128">
        <v>2.145</v>
      </c>
      <c r="E96" s="129">
        <v>0.27200000000000002</v>
      </c>
      <c r="F96" s="130">
        <v>3.3000000000000002E-2</v>
      </c>
      <c r="G96" s="158">
        <v>4.84</v>
      </c>
      <c r="H96" s="158">
        <v>3.51</v>
      </c>
      <c r="I96" s="162">
        <v>3.51</v>
      </c>
      <c r="J96" s="44">
        <v>3.7999999999999999E-2</v>
      </c>
    </row>
    <row r="97" spans="1:10" ht="27.75" customHeight="1" x14ac:dyDescent="0.25">
      <c r="A97" s="156" t="s">
        <v>603</v>
      </c>
      <c r="B97" s="28"/>
      <c r="C97" s="163">
        <v>0</v>
      </c>
      <c r="D97" s="128">
        <v>2.145</v>
      </c>
      <c r="E97" s="129">
        <v>0.27200000000000002</v>
      </c>
      <c r="F97" s="130">
        <v>3.3000000000000002E-2</v>
      </c>
      <c r="G97" s="158">
        <v>42.67</v>
      </c>
      <c r="H97" s="158">
        <v>3.51</v>
      </c>
      <c r="I97" s="162">
        <v>3.51</v>
      </c>
      <c r="J97" s="44">
        <v>3.7999999999999999E-2</v>
      </c>
    </row>
    <row r="98" spans="1:10" ht="27.75" customHeight="1" x14ac:dyDescent="0.25">
      <c r="A98" s="156" t="s">
        <v>604</v>
      </c>
      <c r="B98" s="28"/>
      <c r="C98" s="163">
        <v>0</v>
      </c>
      <c r="D98" s="128">
        <v>2.145</v>
      </c>
      <c r="E98" s="129">
        <v>0.27200000000000002</v>
      </c>
      <c r="F98" s="130">
        <v>3.3000000000000002E-2</v>
      </c>
      <c r="G98" s="158">
        <v>72.36</v>
      </c>
      <c r="H98" s="158">
        <v>3.51</v>
      </c>
      <c r="I98" s="162">
        <v>3.51</v>
      </c>
      <c r="J98" s="44">
        <v>3.7999999999999999E-2</v>
      </c>
    </row>
    <row r="99" spans="1:10" ht="27.75" customHeight="1" x14ac:dyDescent="0.25">
      <c r="A99" s="156" t="s">
        <v>605</v>
      </c>
      <c r="B99" s="28"/>
      <c r="C99" s="163">
        <v>0</v>
      </c>
      <c r="D99" s="128">
        <v>2.145</v>
      </c>
      <c r="E99" s="129">
        <v>0.27200000000000002</v>
      </c>
      <c r="F99" s="130">
        <v>3.3000000000000002E-2</v>
      </c>
      <c r="G99" s="158">
        <v>111.59</v>
      </c>
      <c r="H99" s="158">
        <v>3.51</v>
      </c>
      <c r="I99" s="162">
        <v>3.51</v>
      </c>
      <c r="J99" s="44">
        <v>3.7999999999999999E-2</v>
      </c>
    </row>
    <row r="100" spans="1:10" ht="27.75" customHeight="1" x14ac:dyDescent="0.25">
      <c r="A100" s="156" t="s">
        <v>606</v>
      </c>
      <c r="B100" s="28"/>
      <c r="C100" s="163">
        <v>0</v>
      </c>
      <c r="D100" s="128">
        <v>2.145</v>
      </c>
      <c r="E100" s="129">
        <v>0.27200000000000002</v>
      </c>
      <c r="F100" s="130">
        <v>3.3000000000000002E-2</v>
      </c>
      <c r="G100" s="158">
        <v>192.02</v>
      </c>
      <c r="H100" s="158">
        <v>3.51</v>
      </c>
      <c r="I100" s="162">
        <v>3.51</v>
      </c>
      <c r="J100" s="44">
        <v>3.7999999999999999E-2</v>
      </c>
    </row>
    <row r="101" spans="1:10" ht="27.75" customHeight="1" x14ac:dyDescent="0.25">
      <c r="A101" s="156" t="s">
        <v>607</v>
      </c>
      <c r="B101" s="28"/>
      <c r="C101" s="163">
        <v>0</v>
      </c>
      <c r="D101" s="128">
        <v>1.82</v>
      </c>
      <c r="E101" s="129">
        <v>0.224</v>
      </c>
      <c r="F101" s="130">
        <v>1.6E-2</v>
      </c>
      <c r="G101" s="158">
        <v>5.8</v>
      </c>
      <c r="H101" s="158">
        <v>4.6399999999999997</v>
      </c>
      <c r="I101" s="162">
        <v>4.6399999999999997</v>
      </c>
      <c r="J101" s="44">
        <v>3.1E-2</v>
      </c>
    </row>
    <row r="102" spans="1:10" ht="27.75" customHeight="1" x14ac:dyDescent="0.25">
      <c r="A102" s="156" t="s">
        <v>608</v>
      </c>
      <c r="B102" s="28"/>
      <c r="C102" s="163">
        <v>0</v>
      </c>
      <c r="D102" s="128">
        <v>1.82</v>
      </c>
      <c r="E102" s="129">
        <v>0.224</v>
      </c>
      <c r="F102" s="130">
        <v>1.6E-2</v>
      </c>
      <c r="G102" s="158">
        <v>63.91</v>
      </c>
      <c r="H102" s="158">
        <v>4.6399999999999997</v>
      </c>
      <c r="I102" s="162">
        <v>4.6399999999999997</v>
      </c>
      <c r="J102" s="44">
        <v>3.1E-2</v>
      </c>
    </row>
    <row r="103" spans="1:10" ht="27.75" customHeight="1" x14ac:dyDescent="0.25">
      <c r="A103" s="156" t="s">
        <v>609</v>
      </c>
      <c r="B103" s="28"/>
      <c r="C103" s="163">
        <v>0</v>
      </c>
      <c r="D103" s="128">
        <v>1.82</v>
      </c>
      <c r="E103" s="129">
        <v>0.224</v>
      </c>
      <c r="F103" s="130">
        <v>1.6E-2</v>
      </c>
      <c r="G103" s="158">
        <v>109.51</v>
      </c>
      <c r="H103" s="158">
        <v>4.6399999999999997</v>
      </c>
      <c r="I103" s="162">
        <v>4.6399999999999997</v>
      </c>
      <c r="J103" s="44">
        <v>3.1E-2</v>
      </c>
    </row>
    <row r="104" spans="1:10" ht="27.75" customHeight="1" x14ac:dyDescent="0.25">
      <c r="A104" s="156" t="s">
        <v>610</v>
      </c>
      <c r="B104" s="28"/>
      <c r="C104" s="163">
        <v>0</v>
      </c>
      <c r="D104" s="128">
        <v>1.82</v>
      </c>
      <c r="E104" s="129">
        <v>0.224</v>
      </c>
      <c r="F104" s="130">
        <v>1.6E-2</v>
      </c>
      <c r="G104" s="158">
        <v>169.76</v>
      </c>
      <c r="H104" s="158">
        <v>4.6399999999999997</v>
      </c>
      <c r="I104" s="162">
        <v>4.6399999999999997</v>
      </c>
      <c r="J104" s="44">
        <v>3.1E-2</v>
      </c>
    </row>
    <row r="105" spans="1:10" ht="27.75" customHeight="1" x14ac:dyDescent="0.25">
      <c r="A105" s="156" t="s">
        <v>611</v>
      </c>
      <c r="B105" s="28"/>
      <c r="C105" s="163">
        <v>0</v>
      </c>
      <c r="D105" s="128">
        <v>1.82</v>
      </c>
      <c r="E105" s="129">
        <v>0.224</v>
      </c>
      <c r="F105" s="130">
        <v>1.6E-2</v>
      </c>
      <c r="G105" s="158">
        <v>293.3</v>
      </c>
      <c r="H105" s="158">
        <v>4.6399999999999997</v>
      </c>
      <c r="I105" s="162">
        <v>4.6399999999999997</v>
      </c>
      <c r="J105" s="44">
        <v>3.1E-2</v>
      </c>
    </row>
    <row r="106" spans="1:10" ht="27.75" customHeight="1" x14ac:dyDescent="0.25">
      <c r="A106" s="156" t="s">
        <v>612</v>
      </c>
      <c r="B106" s="28"/>
      <c r="C106" s="163">
        <v>0</v>
      </c>
      <c r="D106" s="128">
        <v>1.016</v>
      </c>
      <c r="E106" s="129">
        <v>0.11799999999999999</v>
      </c>
      <c r="F106" s="130">
        <v>6.0000000000000001E-3</v>
      </c>
      <c r="G106" s="158">
        <v>60.96</v>
      </c>
      <c r="H106" s="158">
        <v>5.33</v>
      </c>
      <c r="I106" s="162">
        <v>5.33</v>
      </c>
      <c r="J106" s="44">
        <v>1.6E-2</v>
      </c>
    </row>
    <row r="107" spans="1:10" ht="27.75" customHeight="1" x14ac:dyDescent="0.25">
      <c r="A107" s="156" t="s">
        <v>613</v>
      </c>
      <c r="B107" s="28"/>
      <c r="C107" s="163">
        <v>0</v>
      </c>
      <c r="D107" s="128">
        <v>1.016</v>
      </c>
      <c r="E107" s="129">
        <v>0.11799999999999999</v>
      </c>
      <c r="F107" s="130">
        <v>6.0000000000000001E-3</v>
      </c>
      <c r="G107" s="158">
        <v>475.13</v>
      </c>
      <c r="H107" s="158">
        <v>5.33</v>
      </c>
      <c r="I107" s="162">
        <v>5.33</v>
      </c>
      <c r="J107" s="44">
        <v>1.6E-2</v>
      </c>
    </row>
    <row r="108" spans="1:10" ht="27.75" customHeight="1" x14ac:dyDescent="0.25">
      <c r="A108" s="156" t="s">
        <v>614</v>
      </c>
      <c r="B108" s="28"/>
      <c r="C108" s="163">
        <v>0</v>
      </c>
      <c r="D108" s="128">
        <v>1.016</v>
      </c>
      <c r="E108" s="129">
        <v>0.11799999999999999</v>
      </c>
      <c r="F108" s="130">
        <v>6.0000000000000001E-3</v>
      </c>
      <c r="G108" s="158">
        <v>1310.5899999999999</v>
      </c>
      <c r="H108" s="158">
        <v>5.33</v>
      </c>
      <c r="I108" s="162">
        <v>5.33</v>
      </c>
      <c r="J108" s="44">
        <v>1.6E-2</v>
      </c>
    </row>
    <row r="109" spans="1:10" ht="27.75" customHeight="1" x14ac:dyDescent="0.25">
      <c r="A109" s="156" t="s">
        <v>615</v>
      </c>
      <c r="B109" s="28"/>
      <c r="C109" s="163">
        <v>0</v>
      </c>
      <c r="D109" s="128">
        <v>1.016</v>
      </c>
      <c r="E109" s="129">
        <v>0.11799999999999999</v>
      </c>
      <c r="F109" s="130">
        <v>6.0000000000000001E-3</v>
      </c>
      <c r="G109" s="158">
        <v>2549.9699999999998</v>
      </c>
      <c r="H109" s="158">
        <v>5.33</v>
      </c>
      <c r="I109" s="162">
        <v>5.33</v>
      </c>
      <c r="J109" s="44">
        <v>1.6E-2</v>
      </c>
    </row>
    <row r="110" spans="1:10" ht="27.75" customHeight="1" x14ac:dyDescent="0.25">
      <c r="A110" s="156" t="s">
        <v>616</v>
      </c>
      <c r="B110" s="28"/>
      <c r="C110" s="163">
        <v>0</v>
      </c>
      <c r="D110" s="128">
        <v>1.016</v>
      </c>
      <c r="E110" s="129">
        <v>0.11799999999999999</v>
      </c>
      <c r="F110" s="130">
        <v>6.0000000000000001E-3</v>
      </c>
      <c r="G110" s="158">
        <v>5658.05</v>
      </c>
      <c r="H110" s="158">
        <v>5.33</v>
      </c>
      <c r="I110" s="162">
        <v>5.33</v>
      </c>
      <c r="J110" s="44">
        <v>1.6E-2</v>
      </c>
    </row>
    <row r="111" spans="1:10" ht="27.75" customHeight="1" x14ac:dyDescent="0.25">
      <c r="A111" s="156" t="s">
        <v>617</v>
      </c>
      <c r="B111" s="28"/>
      <c r="C111" s="163" t="s">
        <v>120</v>
      </c>
      <c r="D111" s="131">
        <v>13.215</v>
      </c>
      <c r="E111" s="132">
        <v>1.0109999999999999</v>
      </c>
      <c r="F111" s="130">
        <v>0.58099999999999996</v>
      </c>
      <c r="G111" s="191">
        <v>0</v>
      </c>
      <c r="H111" s="191">
        <v>0</v>
      </c>
      <c r="I111" s="191">
        <v>0</v>
      </c>
      <c r="J111" s="191">
        <v>0</v>
      </c>
    </row>
    <row r="112" spans="1:10" ht="27.75" customHeight="1" x14ac:dyDescent="0.25">
      <c r="A112" s="156" t="s">
        <v>618</v>
      </c>
      <c r="B112" s="28"/>
      <c r="C112" s="163">
        <v>0</v>
      </c>
      <c r="D112" s="128">
        <v>-3.5870000000000002</v>
      </c>
      <c r="E112" s="129">
        <v>-0.46</v>
      </c>
      <c r="F112" s="130">
        <v>-6.3E-2</v>
      </c>
      <c r="G112" s="158">
        <v>0</v>
      </c>
      <c r="H112" s="191">
        <v>0</v>
      </c>
      <c r="I112" s="191">
        <v>0</v>
      </c>
      <c r="J112" s="191">
        <v>0</v>
      </c>
    </row>
    <row r="113" spans="1:10" ht="27.75" customHeight="1" x14ac:dyDescent="0.25">
      <c r="A113" s="156" t="s">
        <v>619</v>
      </c>
      <c r="B113" s="28"/>
      <c r="C113" s="163">
        <v>0</v>
      </c>
      <c r="D113" s="128">
        <v>-3.22</v>
      </c>
      <c r="E113" s="129">
        <v>-0.41</v>
      </c>
      <c r="F113" s="130">
        <v>-5.1999999999999998E-2</v>
      </c>
      <c r="G113" s="158">
        <v>0</v>
      </c>
      <c r="H113" s="191">
        <v>0</v>
      </c>
      <c r="I113" s="191">
        <v>0</v>
      </c>
      <c r="J113" s="191">
        <v>0</v>
      </c>
    </row>
    <row r="114" spans="1:10" ht="27.75" customHeight="1" x14ac:dyDescent="0.25">
      <c r="A114" s="156" t="s">
        <v>620</v>
      </c>
      <c r="B114" s="28"/>
      <c r="C114" s="163">
        <v>0</v>
      </c>
      <c r="D114" s="128">
        <v>-3.5870000000000002</v>
      </c>
      <c r="E114" s="129">
        <v>-0.46</v>
      </c>
      <c r="F114" s="130">
        <v>-6.3E-2</v>
      </c>
      <c r="G114" s="158">
        <v>0</v>
      </c>
      <c r="H114" s="191">
        <v>0</v>
      </c>
      <c r="I114" s="191">
        <v>0</v>
      </c>
      <c r="J114" s="44">
        <v>0.08</v>
      </c>
    </row>
    <row r="115" spans="1:10" ht="27.75" customHeight="1" x14ac:dyDescent="0.25">
      <c r="A115" s="156" t="s">
        <v>621</v>
      </c>
      <c r="B115" s="28"/>
      <c r="C115" s="163">
        <v>0</v>
      </c>
      <c r="D115" s="128">
        <v>-3.22</v>
      </c>
      <c r="E115" s="129">
        <v>-0.41</v>
      </c>
      <c r="F115" s="130">
        <v>-5.1999999999999998E-2</v>
      </c>
      <c r="G115" s="158">
        <v>0</v>
      </c>
      <c r="H115" s="191">
        <v>0</v>
      </c>
      <c r="I115" s="191">
        <v>0</v>
      </c>
      <c r="J115" s="44">
        <v>6.0999999999999999E-2</v>
      </c>
    </row>
    <row r="116" spans="1:10" ht="27.75" customHeight="1" x14ac:dyDescent="0.25">
      <c r="A116" s="156" t="s">
        <v>622</v>
      </c>
      <c r="B116" s="28"/>
      <c r="C116" s="163">
        <v>0</v>
      </c>
      <c r="D116" s="128">
        <v>-2.2229999999999999</v>
      </c>
      <c r="E116" s="129">
        <v>-0.27400000000000002</v>
      </c>
      <c r="F116" s="130">
        <v>-0.02</v>
      </c>
      <c r="G116" s="158">
        <v>53.52</v>
      </c>
      <c r="H116" s="191">
        <v>0</v>
      </c>
      <c r="I116" s="191">
        <v>0</v>
      </c>
      <c r="J116" s="44">
        <v>6.7000000000000004E-2</v>
      </c>
    </row>
    <row r="117" spans="1:10" ht="27.75" customHeight="1" x14ac:dyDescent="0.25">
      <c r="A117" s="156" t="s">
        <v>623</v>
      </c>
      <c r="B117" s="28"/>
      <c r="C117" s="163" t="s">
        <v>74</v>
      </c>
      <c r="D117" s="128">
        <v>3.4910000000000001</v>
      </c>
      <c r="E117" s="129">
        <v>0.44800000000000001</v>
      </c>
      <c r="F117" s="130">
        <v>6.0999999999999999E-2</v>
      </c>
      <c r="G117" s="158">
        <v>4.37</v>
      </c>
      <c r="H117" s="191">
        <v>0</v>
      </c>
      <c r="I117" s="191">
        <v>0</v>
      </c>
      <c r="J117" s="191">
        <v>0</v>
      </c>
    </row>
    <row r="118" spans="1:10" ht="27.75" customHeight="1" x14ac:dyDescent="0.25">
      <c r="A118" s="156" t="s">
        <v>624</v>
      </c>
      <c r="B118" s="28"/>
      <c r="C118" s="163" t="s">
        <v>711</v>
      </c>
      <c r="D118" s="128">
        <v>3.4910000000000001</v>
      </c>
      <c r="E118" s="129">
        <v>0.44800000000000001</v>
      </c>
      <c r="F118" s="130">
        <v>6.0999999999999999E-2</v>
      </c>
      <c r="G118" s="191">
        <v>0</v>
      </c>
      <c r="H118" s="191">
        <v>0</v>
      </c>
      <c r="I118" s="191">
        <v>0</v>
      </c>
      <c r="J118" s="191">
        <v>0</v>
      </c>
    </row>
    <row r="119" spans="1:10" ht="27.75" customHeight="1" x14ac:dyDescent="0.25">
      <c r="A119" s="156" t="s">
        <v>625</v>
      </c>
      <c r="B119" s="28"/>
      <c r="C119" s="163" t="s">
        <v>78</v>
      </c>
      <c r="D119" s="128">
        <v>3.258</v>
      </c>
      <c r="E119" s="129">
        <v>0.41799999999999998</v>
      </c>
      <c r="F119" s="130">
        <v>5.7000000000000002E-2</v>
      </c>
      <c r="G119" s="158">
        <v>4.5199999999999996</v>
      </c>
      <c r="H119" s="191">
        <v>0</v>
      </c>
      <c r="I119" s="191">
        <v>0</v>
      </c>
      <c r="J119" s="191">
        <v>0</v>
      </c>
    </row>
    <row r="120" spans="1:10" ht="27.75" customHeight="1" x14ac:dyDescent="0.25">
      <c r="A120" s="156" t="s">
        <v>626</v>
      </c>
      <c r="B120" s="28"/>
      <c r="C120" s="163" t="s">
        <v>78</v>
      </c>
      <c r="D120" s="128">
        <v>3.258</v>
      </c>
      <c r="E120" s="129">
        <v>0.41799999999999998</v>
      </c>
      <c r="F120" s="130">
        <v>5.7000000000000002E-2</v>
      </c>
      <c r="G120" s="158">
        <v>5.48</v>
      </c>
      <c r="H120" s="191">
        <v>0</v>
      </c>
      <c r="I120" s="191">
        <v>0</v>
      </c>
      <c r="J120" s="191">
        <v>0</v>
      </c>
    </row>
    <row r="121" spans="1:10" ht="27.75" customHeight="1" x14ac:dyDescent="0.25">
      <c r="A121" s="156" t="s">
        <v>627</v>
      </c>
      <c r="B121" s="28"/>
      <c r="C121" s="163" t="s">
        <v>78</v>
      </c>
      <c r="D121" s="128">
        <v>3.258</v>
      </c>
      <c r="E121" s="129">
        <v>0.41799999999999998</v>
      </c>
      <c r="F121" s="130">
        <v>5.7000000000000002E-2</v>
      </c>
      <c r="G121" s="158">
        <v>8.25</v>
      </c>
      <c r="H121" s="191">
        <v>0</v>
      </c>
      <c r="I121" s="191">
        <v>0</v>
      </c>
      <c r="J121" s="191">
        <v>0</v>
      </c>
    </row>
    <row r="122" spans="1:10" ht="27.75" customHeight="1" x14ac:dyDescent="0.25">
      <c r="A122" s="156" t="s">
        <v>628</v>
      </c>
      <c r="B122" s="28"/>
      <c r="C122" s="163" t="s">
        <v>78</v>
      </c>
      <c r="D122" s="128">
        <v>3.258</v>
      </c>
      <c r="E122" s="129">
        <v>0.41799999999999998</v>
      </c>
      <c r="F122" s="130">
        <v>5.7000000000000002E-2</v>
      </c>
      <c r="G122" s="158">
        <v>12.54</v>
      </c>
      <c r="H122" s="191">
        <v>0</v>
      </c>
      <c r="I122" s="191">
        <v>0</v>
      </c>
      <c r="J122" s="191">
        <v>0</v>
      </c>
    </row>
    <row r="123" spans="1:10" ht="27.75" customHeight="1" x14ac:dyDescent="0.25">
      <c r="A123" s="156" t="s">
        <v>629</v>
      </c>
      <c r="B123" s="28"/>
      <c r="C123" s="163" t="s">
        <v>78</v>
      </c>
      <c r="D123" s="128">
        <v>3.258</v>
      </c>
      <c r="E123" s="129">
        <v>0.41799999999999998</v>
      </c>
      <c r="F123" s="130">
        <v>5.7000000000000002E-2</v>
      </c>
      <c r="G123" s="158">
        <v>25.39</v>
      </c>
      <c r="H123" s="191">
        <v>0</v>
      </c>
      <c r="I123" s="191">
        <v>0</v>
      </c>
      <c r="J123" s="191">
        <v>0</v>
      </c>
    </row>
    <row r="124" spans="1:10" ht="27.75" customHeight="1" x14ac:dyDescent="0.25">
      <c r="A124" s="156" t="s">
        <v>630</v>
      </c>
      <c r="B124" s="28"/>
      <c r="C124" s="163" t="s">
        <v>712</v>
      </c>
      <c r="D124" s="128">
        <v>3.258</v>
      </c>
      <c r="E124" s="129">
        <v>0.41799999999999998</v>
      </c>
      <c r="F124" s="130">
        <v>5.7000000000000002E-2</v>
      </c>
      <c r="G124" s="191">
        <v>0</v>
      </c>
      <c r="H124" s="191">
        <v>0</v>
      </c>
      <c r="I124" s="191">
        <v>0</v>
      </c>
      <c r="J124" s="191">
        <v>0</v>
      </c>
    </row>
    <row r="125" spans="1:10" ht="27.75" customHeight="1" x14ac:dyDescent="0.25">
      <c r="A125" s="156" t="s">
        <v>631</v>
      </c>
      <c r="B125" s="28"/>
      <c r="C125" s="163">
        <v>0</v>
      </c>
      <c r="D125" s="128">
        <v>2.056</v>
      </c>
      <c r="E125" s="129">
        <v>0.26100000000000001</v>
      </c>
      <c r="F125" s="130">
        <v>3.1E-2</v>
      </c>
      <c r="G125" s="158">
        <v>4.63</v>
      </c>
      <c r="H125" s="158">
        <v>3.36</v>
      </c>
      <c r="I125" s="162">
        <v>3.36</v>
      </c>
      <c r="J125" s="44">
        <v>3.5999999999999997E-2</v>
      </c>
    </row>
    <row r="126" spans="1:10" ht="27.75" customHeight="1" x14ac:dyDescent="0.25">
      <c r="A126" s="156" t="s">
        <v>632</v>
      </c>
      <c r="B126" s="28"/>
      <c r="C126" s="163">
        <v>0</v>
      </c>
      <c r="D126" s="128">
        <v>2.056</v>
      </c>
      <c r="E126" s="129">
        <v>0.26100000000000001</v>
      </c>
      <c r="F126" s="130">
        <v>3.1E-2</v>
      </c>
      <c r="G126" s="158">
        <v>40.89</v>
      </c>
      <c r="H126" s="158">
        <v>3.36</v>
      </c>
      <c r="I126" s="162">
        <v>3.36</v>
      </c>
      <c r="J126" s="44">
        <v>3.5999999999999997E-2</v>
      </c>
    </row>
    <row r="127" spans="1:10" ht="27.75" customHeight="1" x14ac:dyDescent="0.25">
      <c r="A127" s="156" t="s">
        <v>633</v>
      </c>
      <c r="B127" s="28"/>
      <c r="C127" s="163">
        <v>0</v>
      </c>
      <c r="D127" s="128">
        <v>2.056</v>
      </c>
      <c r="E127" s="129">
        <v>0.26100000000000001</v>
      </c>
      <c r="F127" s="130">
        <v>3.1E-2</v>
      </c>
      <c r="G127" s="158">
        <v>69.349999999999994</v>
      </c>
      <c r="H127" s="158">
        <v>3.36</v>
      </c>
      <c r="I127" s="162">
        <v>3.36</v>
      </c>
      <c r="J127" s="44">
        <v>3.5999999999999997E-2</v>
      </c>
    </row>
    <row r="128" spans="1:10" ht="27.75" customHeight="1" x14ac:dyDescent="0.25">
      <c r="A128" s="156" t="s">
        <v>634</v>
      </c>
      <c r="B128" s="28"/>
      <c r="C128" s="163">
        <v>0</v>
      </c>
      <c r="D128" s="128">
        <v>2.056</v>
      </c>
      <c r="E128" s="129">
        <v>0.26100000000000001</v>
      </c>
      <c r="F128" s="130">
        <v>3.1E-2</v>
      </c>
      <c r="G128" s="158">
        <v>106.95</v>
      </c>
      <c r="H128" s="158">
        <v>3.36</v>
      </c>
      <c r="I128" s="162">
        <v>3.36</v>
      </c>
      <c r="J128" s="44">
        <v>3.5999999999999997E-2</v>
      </c>
    </row>
    <row r="129" spans="1:10" ht="27.75" customHeight="1" x14ac:dyDescent="0.25">
      <c r="A129" s="156" t="s">
        <v>635</v>
      </c>
      <c r="B129" s="28"/>
      <c r="C129" s="163">
        <v>0</v>
      </c>
      <c r="D129" s="128">
        <v>2.056</v>
      </c>
      <c r="E129" s="129">
        <v>0.26100000000000001</v>
      </c>
      <c r="F129" s="130">
        <v>3.1E-2</v>
      </c>
      <c r="G129" s="158">
        <v>184.04</v>
      </c>
      <c r="H129" s="158">
        <v>3.36</v>
      </c>
      <c r="I129" s="162">
        <v>3.36</v>
      </c>
      <c r="J129" s="44">
        <v>3.5999999999999997E-2</v>
      </c>
    </row>
    <row r="130" spans="1:10" ht="27.75" customHeight="1" x14ac:dyDescent="0.25">
      <c r="A130" s="156" t="s">
        <v>636</v>
      </c>
      <c r="B130" s="28"/>
      <c r="C130" s="163">
        <v>0</v>
      </c>
      <c r="D130" s="128">
        <v>1.744</v>
      </c>
      <c r="E130" s="129">
        <v>0.215</v>
      </c>
      <c r="F130" s="130">
        <v>1.4999999999999999E-2</v>
      </c>
      <c r="G130" s="158">
        <v>5.56</v>
      </c>
      <c r="H130" s="158">
        <v>4.45</v>
      </c>
      <c r="I130" s="162">
        <v>4.45</v>
      </c>
      <c r="J130" s="44">
        <v>0.03</v>
      </c>
    </row>
    <row r="131" spans="1:10" ht="27.75" customHeight="1" x14ac:dyDescent="0.25">
      <c r="A131" s="156" t="s">
        <v>637</v>
      </c>
      <c r="B131" s="28"/>
      <c r="C131" s="163">
        <v>0</v>
      </c>
      <c r="D131" s="128">
        <v>1.744</v>
      </c>
      <c r="E131" s="129">
        <v>0.215</v>
      </c>
      <c r="F131" s="130">
        <v>1.4999999999999999E-2</v>
      </c>
      <c r="G131" s="158">
        <v>61.25</v>
      </c>
      <c r="H131" s="158">
        <v>4.45</v>
      </c>
      <c r="I131" s="162">
        <v>4.45</v>
      </c>
      <c r="J131" s="44">
        <v>0.03</v>
      </c>
    </row>
    <row r="132" spans="1:10" ht="27.75" customHeight="1" x14ac:dyDescent="0.25">
      <c r="A132" s="156" t="s">
        <v>638</v>
      </c>
      <c r="B132" s="28"/>
      <c r="C132" s="163">
        <v>0</v>
      </c>
      <c r="D132" s="128">
        <v>1.744</v>
      </c>
      <c r="E132" s="129">
        <v>0.215</v>
      </c>
      <c r="F132" s="130">
        <v>1.4999999999999999E-2</v>
      </c>
      <c r="G132" s="158">
        <v>104.96</v>
      </c>
      <c r="H132" s="158">
        <v>4.45</v>
      </c>
      <c r="I132" s="162">
        <v>4.45</v>
      </c>
      <c r="J132" s="44">
        <v>0.03</v>
      </c>
    </row>
    <row r="133" spans="1:10" ht="27.75" customHeight="1" x14ac:dyDescent="0.25">
      <c r="A133" s="156" t="s">
        <v>639</v>
      </c>
      <c r="B133" s="28"/>
      <c r="C133" s="163">
        <v>0</v>
      </c>
      <c r="D133" s="128">
        <v>1.744</v>
      </c>
      <c r="E133" s="129">
        <v>0.215</v>
      </c>
      <c r="F133" s="130">
        <v>1.4999999999999999E-2</v>
      </c>
      <c r="G133" s="158">
        <v>162.69999999999999</v>
      </c>
      <c r="H133" s="158">
        <v>4.45</v>
      </c>
      <c r="I133" s="162">
        <v>4.45</v>
      </c>
      <c r="J133" s="44">
        <v>0.03</v>
      </c>
    </row>
    <row r="134" spans="1:10" ht="27.75" customHeight="1" x14ac:dyDescent="0.25">
      <c r="A134" s="156" t="s">
        <v>640</v>
      </c>
      <c r="B134" s="28"/>
      <c r="C134" s="163">
        <v>0</v>
      </c>
      <c r="D134" s="128">
        <v>1.744</v>
      </c>
      <c r="E134" s="129">
        <v>0.215</v>
      </c>
      <c r="F134" s="130">
        <v>1.4999999999999999E-2</v>
      </c>
      <c r="G134" s="158">
        <v>281.11</v>
      </c>
      <c r="H134" s="158">
        <v>4.45</v>
      </c>
      <c r="I134" s="162">
        <v>4.45</v>
      </c>
      <c r="J134" s="44">
        <v>0.03</v>
      </c>
    </row>
    <row r="135" spans="1:10" ht="27.75" customHeight="1" x14ac:dyDescent="0.25">
      <c r="A135" s="156" t="s">
        <v>641</v>
      </c>
      <c r="B135" s="28"/>
      <c r="C135" s="163">
        <v>0</v>
      </c>
      <c r="D135" s="128">
        <v>0.97399999999999998</v>
      </c>
      <c r="E135" s="129">
        <v>0.113</v>
      </c>
      <c r="F135" s="130">
        <v>6.0000000000000001E-3</v>
      </c>
      <c r="G135" s="158">
        <v>58.43</v>
      </c>
      <c r="H135" s="158">
        <v>5.1100000000000003</v>
      </c>
      <c r="I135" s="162">
        <v>5.1100000000000003</v>
      </c>
      <c r="J135" s="44">
        <v>1.4999999999999999E-2</v>
      </c>
    </row>
    <row r="136" spans="1:10" ht="27.75" customHeight="1" x14ac:dyDescent="0.25">
      <c r="A136" s="156" t="s">
        <v>642</v>
      </c>
      <c r="B136" s="28"/>
      <c r="C136" s="163">
        <v>0</v>
      </c>
      <c r="D136" s="128">
        <v>0.97399999999999998</v>
      </c>
      <c r="E136" s="129">
        <v>0.113</v>
      </c>
      <c r="F136" s="130">
        <v>6.0000000000000001E-3</v>
      </c>
      <c r="G136" s="158">
        <v>455.37</v>
      </c>
      <c r="H136" s="158">
        <v>5.1100000000000003</v>
      </c>
      <c r="I136" s="162">
        <v>5.1100000000000003</v>
      </c>
      <c r="J136" s="44">
        <v>1.4999999999999999E-2</v>
      </c>
    </row>
    <row r="137" spans="1:10" ht="27.75" customHeight="1" x14ac:dyDescent="0.25">
      <c r="A137" s="156" t="s">
        <v>643</v>
      </c>
      <c r="B137" s="28"/>
      <c r="C137" s="163">
        <v>0</v>
      </c>
      <c r="D137" s="128">
        <v>0.97399999999999998</v>
      </c>
      <c r="E137" s="129">
        <v>0.113</v>
      </c>
      <c r="F137" s="130">
        <v>6.0000000000000001E-3</v>
      </c>
      <c r="G137" s="158">
        <v>1256.1099999999999</v>
      </c>
      <c r="H137" s="158">
        <v>5.1100000000000003</v>
      </c>
      <c r="I137" s="162">
        <v>5.1100000000000003</v>
      </c>
      <c r="J137" s="44">
        <v>1.4999999999999999E-2</v>
      </c>
    </row>
    <row r="138" spans="1:10" ht="27.75" customHeight="1" x14ac:dyDescent="0.25">
      <c r="A138" s="156" t="s">
        <v>644</v>
      </c>
      <c r="B138" s="28"/>
      <c r="C138" s="163">
        <v>0</v>
      </c>
      <c r="D138" s="128">
        <v>0.97399999999999998</v>
      </c>
      <c r="E138" s="129">
        <v>0.113</v>
      </c>
      <c r="F138" s="130">
        <v>6.0000000000000001E-3</v>
      </c>
      <c r="G138" s="158">
        <v>2443.9699999999998</v>
      </c>
      <c r="H138" s="158">
        <v>5.1100000000000003</v>
      </c>
      <c r="I138" s="162">
        <v>5.1100000000000003</v>
      </c>
      <c r="J138" s="44">
        <v>1.4999999999999999E-2</v>
      </c>
    </row>
    <row r="139" spans="1:10" ht="27.75" customHeight="1" x14ac:dyDescent="0.25">
      <c r="A139" s="156" t="s">
        <v>645</v>
      </c>
      <c r="B139" s="28"/>
      <c r="C139" s="163">
        <v>0</v>
      </c>
      <c r="D139" s="128">
        <v>0.97399999999999998</v>
      </c>
      <c r="E139" s="129">
        <v>0.113</v>
      </c>
      <c r="F139" s="130">
        <v>6.0000000000000001E-3</v>
      </c>
      <c r="G139" s="158">
        <v>5422.85</v>
      </c>
      <c r="H139" s="158">
        <v>5.1100000000000003</v>
      </c>
      <c r="I139" s="162">
        <v>5.1100000000000003</v>
      </c>
      <c r="J139" s="44">
        <v>1.4999999999999999E-2</v>
      </c>
    </row>
    <row r="140" spans="1:10" ht="27.75" customHeight="1" x14ac:dyDescent="0.25">
      <c r="A140" s="156" t="s">
        <v>646</v>
      </c>
      <c r="B140" s="28"/>
      <c r="C140" s="163" t="s">
        <v>120</v>
      </c>
      <c r="D140" s="131">
        <v>12.666</v>
      </c>
      <c r="E140" s="132">
        <v>0.96899999999999997</v>
      </c>
      <c r="F140" s="130">
        <v>0.55700000000000005</v>
      </c>
      <c r="G140" s="191">
        <v>0</v>
      </c>
      <c r="H140" s="191">
        <v>0</v>
      </c>
      <c r="I140" s="191">
        <v>0</v>
      </c>
      <c r="J140" s="191">
        <v>0</v>
      </c>
    </row>
    <row r="141" spans="1:10" ht="27.75" customHeight="1" x14ac:dyDescent="0.25">
      <c r="A141" s="156" t="s">
        <v>647</v>
      </c>
      <c r="B141" s="28"/>
      <c r="C141" s="163">
        <v>0</v>
      </c>
      <c r="D141" s="128">
        <v>-3.4380000000000002</v>
      </c>
      <c r="E141" s="129">
        <v>-0.441</v>
      </c>
      <c r="F141" s="130">
        <v>-0.06</v>
      </c>
      <c r="G141" s="158">
        <v>0</v>
      </c>
      <c r="H141" s="191">
        <v>0</v>
      </c>
      <c r="I141" s="191">
        <v>0</v>
      </c>
      <c r="J141" s="191">
        <v>0</v>
      </c>
    </row>
    <row r="142" spans="1:10" ht="27.75" customHeight="1" x14ac:dyDescent="0.25">
      <c r="A142" s="156" t="s">
        <v>648</v>
      </c>
      <c r="B142" s="28"/>
      <c r="C142" s="163">
        <v>0</v>
      </c>
      <c r="D142" s="128">
        <v>-3.0859999999999999</v>
      </c>
      <c r="E142" s="129">
        <v>-0.39300000000000002</v>
      </c>
      <c r="F142" s="130">
        <v>-0.05</v>
      </c>
      <c r="G142" s="158">
        <v>0</v>
      </c>
      <c r="H142" s="191">
        <v>0</v>
      </c>
      <c r="I142" s="191">
        <v>0</v>
      </c>
      <c r="J142" s="191">
        <v>0</v>
      </c>
    </row>
    <row r="143" spans="1:10" ht="27.75" customHeight="1" x14ac:dyDescent="0.25">
      <c r="A143" s="156" t="s">
        <v>649</v>
      </c>
      <c r="B143" s="28"/>
      <c r="C143" s="163">
        <v>0</v>
      </c>
      <c r="D143" s="128">
        <v>-3.4380000000000002</v>
      </c>
      <c r="E143" s="129">
        <v>-0.441</v>
      </c>
      <c r="F143" s="130">
        <v>-0.06</v>
      </c>
      <c r="G143" s="158">
        <v>0</v>
      </c>
      <c r="H143" s="191">
        <v>0</v>
      </c>
      <c r="I143" s="191">
        <v>0</v>
      </c>
      <c r="J143" s="44">
        <v>7.6999999999999999E-2</v>
      </c>
    </row>
    <row r="144" spans="1:10" ht="27.75" customHeight="1" x14ac:dyDescent="0.25">
      <c r="A144" s="156" t="s">
        <v>650</v>
      </c>
      <c r="B144" s="28"/>
      <c r="C144" s="163">
        <v>0</v>
      </c>
      <c r="D144" s="128">
        <v>-3.0859999999999999</v>
      </c>
      <c r="E144" s="129">
        <v>-0.39300000000000002</v>
      </c>
      <c r="F144" s="130">
        <v>-0.05</v>
      </c>
      <c r="G144" s="158">
        <v>0</v>
      </c>
      <c r="H144" s="191">
        <v>0</v>
      </c>
      <c r="I144" s="191">
        <v>0</v>
      </c>
      <c r="J144" s="44">
        <v>5.8000000000000003E-2</v>
      </c>
    </row>
    <row r="145" spans="1:10" ht="27.75" customHeight="1" x14ac:dyDescent="0.25">
      <c r="A145" s="156" t="s">
        <v>651</v>
      </c>
      <c r="B145" s="28"/>
      <c r="C145" s="163">
        <v>0</v>
      </c>
      <c r="D145" s="128">
        <v>-2.1309999999999998</v>
      </c>
      <c r="E145" s="129">
        <v>-0.26200000000000001</v>
      </c>
      <c r="F145" s="130">
        <v>-1.9E-2</v>
      </c>
      <c r="G145" s="158">
        <v>51.29</v>
      </c>
      <c r="H145" s="191">
        <v>0</v>
      </c>
      <c r="I145" s="191">
        <v>0</v>
      </c>
      <c r="J145" s="44">
        <v>6.4000000000000001E-2</v>
      </c>
    </row>
    <row r="146" spans="1:10" ht="27.75" customHeight="1" x14ac:dyDescent="0.25">
      <c r="A146" s="156" t="s">
        <v>652</v>
      </c>
      <c r="B146" s="28"/>
      <c r="C146" s="163" t="s">
        <v>74</v>
      </c>
      <c r="D146" s="128">
        <v>2.2869999999999999</v>
      </c>
      <c r="E146" s="129">
        <v>0.29299999999999998</v>
      </c>
      <c r="F146" s="130">
        <v>0.04</v>
      </c>
      <c r="G146" s="158">
        <v>2.86</v>
      </c>
      <c r="H146" s="191">
        <v>0</v>
      </c>
      <c r="I146" s="191">
        <v>0</v>
      </c>
      <c r="J146" s="191">
        <v>0</v>
      </c>
    </row>
    <row r="147" spans="1:10" ht="27.75" customHeight="1" x14ac:dyDescent="0.25">
      <c r="A147" s="156" t="s">
        <v>653</v>
      </c>
      <c r="B147" s="28"/>
      <c r="C147" s="163" t="s">
        <v>711</v>
      </c>
      <c r="D147" s="128">
        <v>2.2869999999999999</v>
      </c>
      <c r="E147" s="129">
        <v>0.29299999999999998</v>
      </c>
      <c r="F147" s="130">
        <v>0.04</v>
      </c>
      <c r="G147" s="191">
        <v>0</v>
      </c>
      <c r="H147" s="191">
        <v>0</v>
      </c>
      <c r="I147" s="191">
        <v>0</v>
      </c>
      <c r="J147" s="191">
        <v>0</v>
      </c>
    </row>
    <row r="148" spans="1:10" ht="27.75" customHeight="1" x14ac:dyDescent="0.25">
      <c r="A148" s="156" t="s">
        <v>654</v>
      </c>
      <c r="B148" s="28"/>
      <c r="C148" s="163" t="s">
        <v>78</v>
      </c>
      <c r="D148" s="128">
        <v>2.1339999999999999</v>
      </c>
      <c r="E148" s="129">
        <v>0.27400000000000002</v>
      </c>
      <c r="F148" s="130">
        <v>3.6999999999999998E-2</v>
      </c>
      <c r="G148" s="158">
        <v>2.96</v>
      </c>
      <c r="H148" s="191">
        <v>0</v>
      </c>
      <c r="I148" s="191">
        <v>0</v>
      </c>
      <c r="J148" s="191">
        <v>0</v>
      </c>
    </row>
    <row r="149" spans="1:10" ht="27.75" customHeight="1" x14ac:dyDescent="0.25">
      <c r="A149" s="156" t="s">
        <v>655</v>
      </c>
      <c r="B149" s="28"/>
      <c r="C149" s="163" t="s">
        <v>78</v>
      </c>
      <c r="D149" s="128">
        <v>2.1339999999999999</v>
      </c>
      <c r="E149" s="129">
        <v>0.27400000000000002</v>
      </c>
      <c r="F149" s="130">
        <v>3.6999999999999998E-2</v>
      </c>
      <c r="G149" s="158">
        <v>3.59</v>
      </c>
      <c r="H149" s="191">
        <v>0</v>
      </c>
      <c r="I149" s="191">
        <v>0</v>
      </c>
      <c r="J149" s="191">
        <v>0</v>
      </c>
    </row>
    <row r="150" spans="1:10" ht="27.75" customHeight="1" x14ac:dyDescent="0.25">
      <c r="A150" s="156" t="s">
        <v>656</v>
      </c>
      <c r="B150" s="28"/>
      <c r="C150" s="163" t="s">
        <v>78</v>
      </c>
      <c r="D150" s="128">
        <v>2.1339999999999999</v>
      </c>
      <c r="E150" s="129">
        <v>0.27400000000000002</v>
      </c>
      <c r="F150" s="130">
        <v>3.6999999999999998E-2</v>
      </c>
      <c r="G150" s="158">
        <v>5.4</v>
      </c>
      <c r="H150" s="191">
        <v>0</v>
      </c>
      <c r="I150" s="191">
        <v>0</v>
      </c>
      <c r="J150" s="191">
        <v>0</v>
      </c>
    </row>
    <row r="151" spans="1:10" ht="27.75" customHeight="1" x14ac:dyDescent="0.25">
      <c r="A151" s="156" t="s">
        <v>657</v>
      </c>
      <c r="B151" s="28"/>
      <c r="C151" s="163" t="s">
        <v>78</v>
      </c>
      <c r="D151" s="128">
        <v>2.1339999999999999</v>
      </c>
      <c r="E151" s="129">
        <v>0.27400000000000002</v>
      </c>
      <c r="F151" s="130">
        <v>3.6999999999999998E-2</v>
      </c>
      <c r="G151" s="158">
        <v>8.2200000000000006</v>
      </c>
      <c r="H151" s="191">
        <v>0</v>
      </c>
      <c r="I151" s="191">
        <v>0</v>
      </c>
      <c r="J151" s="191">
        <v>0</v>
      </c>
    </row>
    <row r="152" spans="1:10" ht="27.75" customHeight="1" x14ac:dyDescent="0.25">
      <c r="A152" s="156" t="s">
        <v>658</v>
      </c>
      <c r="B152" s="28"/>
      <c r="C152" s="163" t="s">
        <v>78</v>
      </c>
      <c r="D152" s="128">
        <v>2.1339999999999999</v>
      </c>
      <c r="E152" s="129">
        <v>0.27400000000000002</v>
      </c>
      <c r="F152" s="130">
        <v>3.6999999999999998E-2</v>
      </c>
      <c r="G152" s="158">
        <v>16.63</v>
      </c>
      <c r="H152" s="191">
        <v>0</v>
      </c>
      <c r="I152" s="191">
        <v>0</v>
      </c>
      <c r="J152" s="191">
        <v>0</v>
      </c>
    </row>
    <row r="153" spans="1:10" ht="27.75" customHeight="1" x14ac:dyDescent="0.25">
      <c r="A153" s="156" t="s">
        <v>659</v>
      </c>
      <c r="B153" s="28"/>
      <c r="C153" s="163" t="s">
        <v>712</v>
      </c>
      <c r="D153" s="128">
        <v>2.1339999999999999</v>
      </c>
      <c r="E153" s="129">
        <v>0.27400000000000002</v>
      </c>
      <c r="F153" s="130">
        <v>3.6999999999999998E-2</v>
      </c>
      <c r="G153" s="191">
        <v>0</v>
      </c>
      <c r="H153" s="191">
        <v>0</v>
      </c>
      <c r="I153" s="191">
        <v>0</v>
      </c>
      <c r="J153" s="191">
        <v>0</v>
      </c>
    </row>
    <row r="154" spans="1:10" ht="27.75" customHeight="1" x14ac:dyDescent="0.25">
      <c r="A154" s="156" t="s">
        <v>660</v>
      </c>
      <c r="B154" s="28"/>
      <c r="C154" s="163">
        <v>0</v>
      </c>
      <c r="D154" s="128">
        <v>1.3460000000000001</v>
      </c>
      <c r="E154" s="129">
        <v>0.17100000000000001</v>
      </c>
      <c r="F154" s="130">
        <v>2.1000000000000001E-2</v>
      </c>
      <c r="G154" s="158">
        <v>3.04</v>
      </c>
      <c r="H154" s="158">
        <v>2.2000000000000002</v>
      </c>
      <c r="I154" s="162">
        <v>2.2000000000000002</v>
      </c>
      <c r="J154" s="44">
        <v>2.4E-2</v>
      </c>
    </row>
    <row r="155" spans="1:10" ht="27.75" customHeight="1" x14ac:dyDescent="0.25">
      <c r="A155" s="156" t="s">
        <v>661</v>
      </c>
      <c r="B155" s="28"/>
      <c r="C155" s="163">
        <v>0</v>
      </c>
      <c r="D155" s="128">
        <v>1.3460000000000001</v>
      </c>
      <c r="E155" s="129">
        <v>0.17100000000000001</v>
      </c>
      <c r="F155" s="130">
        <v>2.1000000000000001E-2</v>
      </c>
      <c r="G155" s="158">
        <v>26.78</v>
      </c>
      <c r="H155" s="158">
        <v>2.2000000000000002</v>
      </c>
      <c r="I155" s="162">
        <v>2.2000000000000002</v>
      </c>
      <c r="J155" s="44">
        <v>2.4E-2</v>
      </c>
    </row>
    <row r="156" spans="1:10" ht="27.75" customHeight="1" x14ac:dyDescent="0.25">
      <c r="A156" s="156" t="s">
        <v>662</v>
      </c>
      <c r="B156" s="28"/>
      <c r="C156" s="163">
        <v>0</v>
      </c>
      <c r="D156" s="128">
        <v>1.3460000000000001</v>
      </c>
      <c r="E156" s="129">
        <v>0.17100000000000001</v>
      </c>
      <c r="F156" s="130">
        <v>2.1000000000000001E-2</v>
      </c>
      <c r="G156" s="158">
        <v>45.42</v>
      </c>
      <c r="H156" s="158">
        <v>2.2000000000000002</v>
      </c>
      <c r="I156" s="162">
        <v>2.2000000000000002</v>
      </c>
      <c r="J156" s="44">
        <v>2.4E-2</v>
      </c>
    </row>
    <row r="157" spans="1:10" ht="27.75" customHeight="1" x14ac:dyDescent="0.25">
      <c r="A157" s="156" t="s">
        <v>663</v>
      </c>
      <c r="B157" s="28"/>
      <c r="C157" s="163">
        <v>0</v>
      </c>
      <c r="D157" s="128">
        <v>1.3460000000000001</v>
      </c>
      <c r="E157" s="129">
        <v>0.17100000000000001</v>
      </c>
      <c r="F157" s="130">
        <v>2.1000000000000001E-2</v>
      </c>
      <c r="G157" s="158">
        <v>70.040000000000006</v>
      </c>
      <c r="H157" s="158">
        <v>2.2000000000000002</v>
      </c>
      <c r="I157" s="162">
        <v>2.2000000000000002</v>
      </c>
      <c r="J157" s="44">
        <v>2.4E-2</v>
      </c>
    </row>
    <row r="158" spans="1:10" ht="27.75" customHeight="1" x14ac:dyDescent="0.25">
      <c r="A158" s="156" t="s">
        <v>664</v>
      </c>
      <c r="B158" s="28"/>
      <c r="C158" s="163">
        <v>0</v>
      </c>
      <c r="D158" s="128">
        <v>1.3460000000000001</v>
      </c>
      <c r="E158" s="129">
        <v>0.17100000000000001</v>
      </c>
      <c r="F158" s="130">
        <v>2.1000000000000001E-2</v>
      </c>
      <c r="G158" s="158">
        <v>120.53</v>
      </c>
      <c r="H158" s="158">
        <v>2.2000000000000002</v>
      </c>
      <c r="I158" s="162">
        <v>2.2000000000000002</v>
      </c>
      <c r="J158" s="44">
        <v>2.4E-2</v>
      </c>
    </row>
    <row r="159" spans="1:10" ht="27.75" customHeight="1" x14ac:dyDescent="0.25">
      <c r="A159" s="156" t="s">
        <v>665</v>
      </c>
      <c r="B159" s="28"/>
      <c r="C159" s="163">
        <v>0</v>
      </c>
      <c r="D159" s="128">
        <v>1.1419999999999999</v>
      </c>
      <c r="E159" s="129">
        <v>0.14099999999999999</v>
      </c>
      <c r="F159" s="130">
        <v>0.01</v>
      </c>
      <c r="G159" s="158">
        <v>3.64</v>
      </c>
      <c r="H159" s="158">
        <v>2.91</v>
      </c>
      <c r="I159" s="162">
        <v>2.91</v>
      </c>
      <c r="J159" s="44">
        <v>1.9E-2</v>
      </c>
    </row>
    <row r="160" spans="1:10" ht="27.75" customHeight="1" x14ac:dyDescent="0.25">
      <c r="A160" s="156" t="s">
        <v>666</v>
      </c>
      <c r="B160" s="28"/>
      <c r="C160" s="163">
        <v>0</v>
      </c>
      <c r="D160" s="128">
        <v>1.1419999999999999</v>
      </c>
      <c r="E160" s="129">
        <v>0.14099999999999999</v>
      </c>
      <c r="F160" s="130">
        <v>0.01</v>
      </c>
      <c r="G160" s="158">
        <v>40.11</v>
      </c>
      <c r="H160" s="158">
        <v>2.91</v>
      </c>
      <c r="I160" s="162">
        <v>2.91</v>
      </c>
      <c r="J160" s="44">
        <v>1.9E-2</v>
      </c>
    </row>
    <row r="161" spans="1:10" ht="27.75" customHeight="1" x14ac:dyDescent="0.25">
      <c r="A161" s="156" t="s">
        <v>667</v>
      </c>
      <c r="B161" s="28"/>
      <c r="C161" s="163">
        <v>0</v>
      </c>
      <c r="D161" s="128">
        <v>1.1419999999999999</v>
      </c>
      <c r="E161" s="129">
        <v>0.14099999999999999</v>
      </c>
      <c r="F161" s="130">
        <v>0.01</v>
      </c>
      <c r="G161" s="158">
        <v>68.739999999999995</v>
      </c>
      <c r="H161" s="158">
        <v>2.91</v>
      </c>
      <c r="I161" s="162">
        <v>2.91</v>
      </c>
      <c r="J161" s="44">
        <v>1.9E-2</v>
      </c>
    </row>
    <row r="162" spans="1:10" ht="27.75" customHeight="1" x14ac:dyDescent="0.25">
      <c r="A162" s="156" t="s">
        <v>668</v>
      </c>
      <c r="B162" s="28"/>
      <c r="C162" s="163">
        <v>0</v>
      </c>
      <c r="D162" s="128">
        <v>1.1419999999999999</v>
      </c>
      <c r="E162" s="129">
        <v>0.14099999999999999</v>
      </c>
      <c r="F162" s="130">
        <v>0.01</v>
      </c>
      <c r="G162" s="158">
        <v>106.56</v>
      </c>
      <c r="H162" s="158">
        <v>2.91</v>
      </c>
      <c r="I162" s="162">
        <v>2.91</v>
      </c>
      <c r="J162" s="44">
        <v>1.9E-2</v>
      </c>
    </row>
    <row r="163" spans="1:10" ht="27.75" customHeight="1" x14ac:dyDescent="0.25">
      <c r="A163" s="156" t="s">
        <v>669</v>
      </c>
      <c r="B163" s="28"/>
      <c r="C163" s="163">
        <v>0</v>
      </c>
      <c r="D163" s="128">
        <v>1.1419999999999999</v>
      </c>
      <c r="E163" s="129">
        <v>0.14099999999999999</v>
      </c>
      <c r="F163" s="130">
        <v>0.01</v>
      </c>
      <c r="G163" s="158">
        <v>184.11</v>
      </c>
      <c r="H163" s="158">
        <v>2.91</v>
      </c>
      <c r="I163" s="162">
        <v>2.91</v>
      </c>
      <c r="J163" s="44">
        <v>1.9E-2</v>
      </c>
    </row>
    <row r="164" spans="1:10" ht="27.75" customHeight="1" x14ac:dyDescent="0.25">
      <c r="A164" s="156" t="s">
        <v>670</v>
      </c>
      <c r="B164" s="28"/>
      <c r="C164" s="163">
        <v>0</v>
      </c>
      <c r="D164" s="128">
        <v>0.63800000000000001</v>
      </c>
      <c r="E164" s="129">
        <v>7.3999999999999996E-2</v>
      </c>
      <c r="F164" s="130">
        <v>4.0000000000000001E-3</v>
      </c>
      <c r="G164" s="158">
        <v>38.270000000000003</v>
      </c>
      <c r="H164" s="158">
        <v>3.35</v>
      </c>
      <c r="I164" s="162">
        <v>3.35</v>
      </c>
      <c r="J164" s="44">
        <v>0.01</v>
      </c>
    </row>
    <row r="165" spans="1:10" ht="27.75" customHeight="1" x14ac:dyDescent="0.25">
      <c r="A165" s="156" t="s">
        <v>671</v>
      </c>
      <c r="B165" s="28"/>
      <c r="C165" s="163">
        <v>0</v>
      </c>
      <c r="D165" s="128">
        <v>0.63800000000000001</v>
      </c>
      <c r="E165" s="129">
        <v>7.3999999999999996E-2</v>
      </c>
      <c r="F165" s="130">
        <v>4.0000000000000001E-3</v>
      </c>
      <c r="G165" s="158">
        <v>298.24</v>
      </c>
      <c r="H165" s="158">
        <v>3.35</v>
      </c>
      <c r="I165" s="162">
        <v>3.35</v>
      </c>
      <c r="J165" s="44">
        <v>0.01</v>
      </c>
    </row>
    <row r="166" spans="1:10" ht="27.75" customHeight="1" x14ac:dyDescent="0.25">
      <c r="A166" s="156" t="s">
        <v>672</v>
      </c>
      <c r="B166" s="28"/>
      <c r="C166" s="163">
        <v>0</v>
      </c>
      <c r="D166" s="128">
        <v>0.63800000000000001</v>
      </c>
      <c r="E166" s="129">
        <v>7.3999999999999996E-2</v>
      </c>
      <c r="F166" s="130">
        <v>4.0000000000000001E-3</v>
      </c>
      <c r="G166" s="158">
        <v>822.66</v>
      </c>
      <c r="H166" s="158">
        <v>3.35</v>
      </c>
      <c r="I166" s="162">
        <v>3.35</v>
      </c>
      <c r="J166" s="44">
        <v>0.01</v>
      </c>
    </row>
    <row r="167" spans="1:10" ht="27.75" customHeight="1" x14ac:dyDescent="0.25">
      <c r="A167" s="156" t="s">
        <v>673</v>
      </c>
      <c r="B167" s="28"/>
      <c r="C167" s="163">
        <v>0</v>
      </c>
      <c r="D167" s="128">
        <v>0.63800000000000001</v>
      </c>
      <c r="E167" s="129">
        <v>7.3999999999999996E-2</v>
      </c>
      <c r="F167" s="130">
        <v>4.0000000000000001E-3</v>
      </c>
      <c r="G167" s="158">
        <v>1600.63</v>
      </c>
      <c r="H167" s="158">
        <v>3.35</v>
      </c>
      <c r="I167" s="162">
        <v>3.35</v>
      </c>
      <c r="J167" s="44">
        <v>0.01</v>
      </c>
    </row>
    <row r="168" spans="1:10" ht="27.75" customHeight="1" x14ac:dyDescent="0.25">
      <c r="A168" s="156" t="s">
        <v>674</v>
      </c>
      <c r="B168" s="28"/>
      <c r="C168" s="163">
        <v>0</v>
      </c>
      <c r="D168" s="128">
        <v>0.63800000000000001</v>
      </c>
      <c r="E168" s="129">
        <v>7.3999999999999996E-2</v>
      </c>
      <c r="F168" s="130">
        <v>4.0000000000000001E-3</v>
      </c>
      <c r="G168" s="158">
        <v>3551.58</v>
      </c>
      <c r="H168" s="158">
        <v>3.35</v>
      </c>
      <c r="I168" s="162">
        <v>3.35</v>
      </c>
      <c r="J168" s="44">
        <v>0.01</v>
      </c>
    </row>
    <row r="169" spans="1:10" ht="27.75" customHeight="1" x14ac:dyDescent="0.25">
      <c r="A169" s="156" t="s">
        <v>675</v>
      </c>
      <c r="B169" s="28"/>
      <c r="C169" s="163" t="s">
        <v>120</v>
      </c>
      <c r="D169" s="131">
        <v>8.2949999999999999</v>
      </c>
      <c r="E169" s="132">
        <v>0.63500000000000001</v>
      </c>
      <c r="F169" s="130">
        <v>0.36499999999999999</v>
      </c>
      <c r="G169" s="191">
        <v>0</v>
      </c>
      <c r="H169" s="191">
        <v>0</v>
      </c>
      <c r="I169" s="191">
        <v>0</v>
      </c>
      <c r="J169" s="191">
        <v>0</v>
      </c>
    </row>
    <row r="170" spans="1:10" ht="27.75" customHeight="1" x14ac:dyDescent="0.25">
      <c r="A170" s="156" t="s">
        <v>676</v>
      </c>
      <c r="B170" s="28"/>
      <c r="C170" s="163">
        <v>0</v>
      </c>
      <c r="D170" s="128">
        <v>-2.2519999999999998</v>
      </c>
      <c r="E170" s="129">
        <v>-0.28899999999999998</v>
      </c>
      <c r="F170" s="130">
        <v>-3.9E-2</v>
      </c>
      <c r="G170" s="158">
        <v>0</v>
      </c>
      <c r="H170" s="191">
        <v>0</v>
      </c>
      <c r="I170" s="191">
        <v>0</v>
      </c>
      <c r="J170" s="191">
        <v>0</v>
      </c>
    </row>
    <row r="171" spans="1:10" ht="27.75" customHeight="1" x14ac:dyDescent="0.25">
      <c r="A171" s="156" t="s">
        <v>677</v>
      </c>
      <c r="B171" s="28"/>
      <c r="C171" s="163">
        <v>0</v>
      </c>
      <c r="D171" s="128">
        <v>-2.0209999999999999</v>
      </c>
      <c r="E171" s="129">
        <v>-0.25700000000000001</v>
      </c>
      <c r="F171" s="130">
        <v>-3.3000000000000002E-2</v>
      </c>
      <c r="G171" s="158">
        <v>0</v>
      </c>
      <c r="H171" s="191">
        <v>0</v>
      </c>
      <c r="I171" s="191">
        <v>0</v>
      </c>
      <c r="J171" s="191">
        <v>0</v>
      </c>
    </row>
    <row r="172" spans="1:10" ht="27.75" customHeight="1" x14ac:dyDescent="0.25">
      <c r="A172" s="156" t="s">
        <v>678</v>
      </c>
      <c r="B172" s="28"/>
      <c r="C172" s="163">
        <v>0</v>
      </c>
      <c r="D172" s="128">
        <v>-2.2519999999999998</v>
      </c>
      <c r="E172" s="129">
        <v>-0.28899999999999998</v>
      </c>
      <c r="F172" s="130">
        <v>-3.9E-2</v>
      </c>
      <c r="G172" s="158">
        <v>0</v>
      </c>
      <c r="H172" s="191">
        <v>0</v>
      </c>
      <c r="I172" s="191">
        <v>0</v>
      </c>
      <c r="J172" s="44">
        <v>0.05</v>
      </c>
    </row>
    <row r="173" spans="1:10" ht="27.75" customHeight="1" x14ac:dyDescent="0.25">
      <c r="A173" s="156" t="s">
        <v>679</v>
      </c>
      <c r="B173" s="28"/>
      <c r="C173" s="163">
        <v>0</v>
      </c>
      <c r="D173" s="128">
        <v>-2.0209999999999999</v>
      </c>
      <c r="E173" s="129">
        <v>-0.25700000000000001</v>
      </c>
      <c r="F173" s="130">
        <v>-3.3000000000000002E-2</v>
      </c>
      <c r="G173" s="158">
        <v>0</v>
      </c>
      <c r="H173" s="191">
        <v>0</v>
      </c>
      <c r="I173" s="191">
        <v>0</v>
      </c>
      <c r="J173" s="44">
        <v>3.7999999999999999E-2</v>
      </c>
    </row>
    <row r="174" spans="1:10" ht="27.75" customHeight="1" x14ac:dyDescent="0.25">
      <c r="A174" s="156" t="s">
        <v>680</v>
      </c>
      <c r="B174" s="28"/>
      <c r="C174" s="163">
        <v>0</v>
      </c>
      <c r="D174" s="128">
        <v>-1.3959999999999999</v>
      </c>
      <c r="E174" s="129">
        <v>-0.17199999999999999</v>
      </c>
      <c r="F174" s="130">
        <v>-1.2E-2</v>
      </c>
      <c r="G174" s="158">
        <v>33.590000000000003</v>
      </c>
      <c r="H174" s="191">
        <v>0</v>
      </c>
      <c r="I174" s="191">
        <v>0</v>
      </c>
      <c r="J174" s="44">
        <v>4.2000000000000003E-2</v>
      </c>
    </row>
    <row r="175" spans="1:10" ht="27.75" customHeight="1" x14ac:dyDescent="0.25">
      <c r="A175" s="156" t="s">
        <v>681</v>
      </c>
      <c r="B175" s="28"/>
      <c r="C175" s="163" t="s">
        <v>74</v>
      </c>
      <c r="D175" s="128">
        <v>0.48</v>
      </c>
      <c r="E175" s="129">
        <v>6.0999999999999999E-2</v>
      </c>
      <c r="F175" s="130">
        <v>8.0000000000000002E-3</v>
      </c>
      <c r="G175" s="158">
        <v>0.6</v>
      </c>
      <c r="H175" s="191">
        <v>0</v>
      </c>
      <c r="I175" s="191">
        <v>0</v>
      </c>
      <c r="J175" s="191">
        <v>0</v>
      </c>
    </row>
    <row r="176" spans="1:10" ht="27.75" customHeight="1" x14ac:dyDescent="0.25">
      <c r="A176" s="156" t="s">
        <v>682</v>
      </c>
      <c r="B176" s="28"/>
      <c r="C176" s="163" t="s">
        <v>711</v>
      </c>
      <c r="D176" s="128">
        <v>0.48</v>
      </c>
      <c r="E176" s="129">
        <v>6.0999999999999999E-2</v>
      </c>
      <c r="F176" s="130">
        <v>8.0000000000000002E-3</v>
      </c>
      <c r="G176" s="191">
        <v>0</v>
      </c>
      <c r="H176" s="191">
        <v>0</v>
      </c>
      <c r="I176" s="191">
        <v>0</v>
      </c>
      <c r="J176" s="191">
        <v>0</v>
      </c>
    </row>
    <row r="177" spans="1:10" ht="27.75" customHeight="1" x14ac:dyDescent="0.25">
      <c r="A177" s="156" t="s">
        <v>683</v>
      </c>
      <c r="B177" s="28"/>
      <c r="C177" s="163" t="s">
        <v>78</v>
      </c>
      <c r="D177" s="128">
        <v>0.44800000000000001</v>
      </c>
      <c r="E177" s="129">
        <v>5.7000000000000002E-2</v>
      </c>
      <c r="F177" s="130">
        <v>8.0000000000000002E-3</v>
      </c>
      <c r="G177" s="158">
        <v>0.62</v>
      </c>
      <c r="H177" s="191">
        <v>0</v>
      </c>
      <c r="I177" s="191">
        <v>0</v>
      </c>
      <c r="J177" s="191">
        <v>0</v>
      </c>
    </row>
    <row r="178" spans="1:10" ht="27.75" customHeight="1" x14ac:dyDescent="0.25">
      <c r="A178" s="156" t="s">
        <v>684</v>
      </c>
      <c r="B178" s="28"/>
      <c r="C178" s="163" t="s">
        <v>78</v>
      </c>
      <c r="D178" s="128">
        <v>0.44800000000000001</v>
      </c>
      <c r="E178" s="129">
        <v>5.7000000000000002E-2</v>
      </c>
      <c r="F178" s="130">
        <v>8.0000000000000002E-3</v>
      </c>
      <c r="G178" s="158">
        <v>0.75</v>
      </c>
      <c r="H178" s="191">
        <v>0</v>
      </c>
      <c r="I178" s="191">
        <v>0</v>
      </c>
      <c r="J178" s="191">
        <v>0</v>
      </c>
    </row>
    <row r="179" spans="1:10" ht="27.75" customHeight="1" x14ac:dyDescent="0.25">
      <c r="A179" s="156" t="s">
        <v>685</v>
      </c>
      <c r="B179" s="28"/>
      <c r="C179" s="163" t="s">
        <v>78</v>
      </c>
      <c r="D179" s="128">
        <v>0.44800000000000001</v>
      </c>
      <c r="E179" s="129">
        <v>5.7000000000000002E-2</v>
      </c>
      <c r="F179" s="130">
        <v>8.0000000000000002E-3</v>
      </c>
      <c r="G179" s="158">
        <v>1.1299999999999999</v>
      </c>
      <c r="H179" s="191">
        <v>0</v>
      </c>
      <c r="I179" s="191">
        <v>0</v>
      </c>
      <c r="J179" s="191">
        <v>0</v>
      </c>
    </row>
    <row r="180" spans="1:10" ht="27.75" customHeight="1" x14ac:dyDescent="0.25">
      <c r="A180" s="156" t="s">
        <v>686</v>
      </c>
      <c r="B180" s="28"/>
      <c r="C180" s="163" t="s">
        <v>78</v>
      </c>
      <c r="D180" s="128">
        <v>0.44800000000000001</v>
      </c>
      <c r="E180" s="129">
        <v>5.7000000000000002E-2</v>
      </c>
      <c r="F180" s="130">
        <v>8.0000000000000002E-3</v>
      </c>
      <c r="G180" s="158">
        <v>1.72</v>
      </c>
      <c r="H180" s="191">
        <v>0</v>
      </c>
      <c r="I180" s="191">
        <v>0</v>
      </c>
      <c r="J180" s="191">
        <v>0</v>
      </c>
    </row>
    <row r="181" spans="1:10" ht="27.75" customHeight="1" x14ac:dyDescent="0.25">
      <c r="A181" s="156" t="s">
        <v>687</v>
      </c>
      <c r="B181" s="28"/>
      <c r="C181" s="163" t="s">
        <v>78</v>
      </c>
      <c r="D181" s="128">
        <v>0.44800000000000001</v>
      </c>
      <c r="E181" s="129">
        <v>5.7000000000000002E-2</v>
      </c>
      <c r="F181" s="130">
        <v>8.0000000000000002E-3</v>
      </c>
      <c r="G181" s="158">
        <v>3.49</v>
      </c>
      <c r="H181" s="191">
        <v>0</v>
      </c>
      <c r="I181" s="191">
        <v>0</v>
      </c>
      <c r="J181" s="191">
        <v>0</v>
      </c>
    </row>
    <row r="182" spans="1:10" ht="27.75" customHeight="1" x14ac:dyDescent="0.25">
      <c r="A182" s="156" t="s">
        <v>688</v>
      </c>
      <c r="B182" s="28"/>
      <c r="C182" s="163" t="s">
        <v>712</v>
      </c>
      <c r="D182" s="128">
        <v>0.44800000000000001</v>
      </c>
      <c r="E182" s="129">
        <v>5.7000000000000002E-2</v>
      </c>
      <c r="F182" s="130">
        <v>8.0000000000000002E-3</v>
      </c>
      <c r="G182" s="191">
        <v>0</v>
      </c>
      <c r="H182" s="191">
        <v>0</v>
      </c>
      <c r="I182" s="191">
        <v>0</v>
      </c>
      <c r="J182" s="191">
        <v>0</v>
      </c>
    </row>
    <row r="183" spans="1:10" ht="27.75" customHeight="1" x14ac:dyDescent="0.25">
      <c r="A183" s="156" t="s">
        <v>689</v>
      </c>
      <c r="B183" s="28"/>
      <c r="C183" s="163">
        <v>0</v>
      </c>
      <c r="D183" s="128">
        <v>0.28199999999999997</v>
      </c>
      <c r="E183" s="129">
        <v>3.5999999999999997E-2</v>
      </c>
      <c r="F183" s="130">
        <v>4.0000000000000001E-3</v>
      </c>
      <c r="G183" s="158">
        <v>0.64</v>
      </c>
      <c r="H183" s="158">
        <v>0.46</v>
      </c>
      <c r="I183" s="162">
        <v>0.46</v>
      </c>
      <c r="J183" s="44">
        <v>5.0000000000000001E-3</v>
      </c>
    </row>
    <row r="184" spans="1:10" ht="27.75" customHeight="1" x14ac:dyDescent="0.25">
      <c r="A184" s="156" t="s">
        <v>690</v>
      </c>
      <c r="B184" s="28"/>
      <c r="C184" s="163">
        <v>0</v>
      </c>
      <c r="D184" s="128">
        <v>0.28199999999999997</v>
      </c>
      <c r="E184" s="129">
        <v>3.5999999999999997E-2</v>
      </c>
      <c r="F184" s="130">
        <v>4.0000000000000001E-3</v>
      </c>
      <c r="G184" s="158">
        <v>5.62</v>
      </c>
      <c r="H184" s="158">
        <v>0.46</v>
      </c>
      <c r="I184" s="162">
        <v>0.46</v>
      </c>
      <c r="J184" s="44">
        <v>5.0000000000000001E-3</v>
      </c>
    </row>
    <row r="185" spans="1:10" ht="27.75" customHeight="1" x14ac:dyDescent="0.25">
      <c r="A185" s="156" t="s">
        <v>691</v>
      </c>
      <c r="B185" s="28"/>
      <c r="C185" s="163">
        <v>0</v>
      </c>
      <c r="D185" s="128">
        <v>0.28199999999999997</v>
      </c>
      <c r="E185" s="129">
        <v>3.5999999999999997E-2</v>
      </c>
      <c r="F185" s="130">
        <v>4.0000000000000001E-3</v>
      </c>
      <c r="G185" s="158">
        <v>9.5299999999999994</v>
      </c>
      <c r="H185" s="158">
        <v>0.46</v>
      </c>
      <c r="I185" s="162">
        <v>0.46</v>
      </c>
      <c r="J185" s="44">
        <v>5.0000000000000001E-3</v>
      </c>
    </row>
    <row r="186" spans="1:10" ht="27.75" customHeight="1" x14ac:dyDescent="0.25">
      <c r="A186" s="156" t="s">
        <v>692</v>
      </c>
      <c r="B186" s="28"/>
      <c r="C186" s="163">
        <v>0</v>
      </c>
      <c r="D186" s="128">
        <v>0.28199999999999997</v>
      </c>
      <c r="E186" s="129">
        <v>3.5999999999999997E-2</v>
      </c>
      <c r="F186" s="130">
        <v>4.0000000000000001E-3</v>
      </c>
      <c r="G186" s="158">
        <v>14.69</v>
      </c>
      <c r="H186" s="158">
        <v>0.46</v>
      </c>
      <c r="I186" s="162">
        <v>0.46</v>
      </c>
      <c r="J186" s="44">
        <v>5.0000000000000001E-3</v>
      </c>
    </row>
    <row r="187" spans="1:10" ht="27.75" customHeight="1" x14ac:dyDescent="0.25">
      <c r="A187" s="156" t="s">
        <v>693</v>
      </c>
      <c r="B187" s="28"/>
      <c r="C187" s="163">
        <v>0</v>
      </c>
      <c r="D187" s="128">
        <v>0.28199999999999997</v>
      </c>
      <c r="E187" s="129">
        <v>3.5999999999999997E-2</v>
      </c>
      <c r="F187" s="130">
        <v>4.0000000000000001E-3</v>
      </c>
      <c r="G187" s="158">
        <v>25.28</v>
      </c>
      <c r="H187" s="158">
        <v>0.46</v>
      </c>
      <c r="I187" s="162">
        <v>0.46</v>
      </c>
      <c r="J187" s="44">
        <v>5.0000000000000001E-3</v>
      </c>
    </row>
    <row r="188" spans="1:10" ht="27.75" customHeight="1" x14ac:dyDescent="0.25">
      <c r="A188" s="156" t="s">
        <v>694</v>
      </c>
      <c r="B188" s="28"/>
      <c r="C188" s="163">
        <v>0</v>
      </c>
      <c r="D188" s="128">
        <v>0.24</v>
      </c>
      <c r="E188" s="129">
        <v>0.03</v>
      </c>
      <c r="F188" s="130">
        <v>2E-3</v>
      </c>
      <c r="G188" s="158">
        <v>0.76</v>
      </c>
      <c r="H188" s="158">
        <v>0.61</v>
      </c>
      <c r="I188" s="162">
        <v>0.61</v>
      </c>
      <c r="J188" s="44">
        <v>4.0000000000000001E-3</v>
      </c>
    </row>
    <row r="189" spans="1:10" ht="27.75" customHeight="1" x14ac:dyDescent="0.25">
      <c r="A189" s="156" t="s">
        <v>695</v>
      </c>
      <c r="B189" s="28"/>
      <c r="C189" s="163">
        <v>0</v>
      </c>
      <c r="D189" s="128">
        <v>0.24</v>
      </c>
      <c r="E189" s="129">
        <v>0.03</v>
      </c>
      <c r="F189" s="130">
        <v>2E-3</v>
      </c>
      <c r="G189" s="158">
        <v>8.41</v>
      </c>
      <c r="H189" s="158">
        <v>0.61</v>
      </c>
      <c r="I189" s="162">
        <v>0.61</v>
      </c>
      <c r="J189" s="44">
        <v>4.0000000000000001E-3</v>
      </c>
    </row>
    <row r="190" spans="1:10" ht="27.75" customHeight="1" x14ac:dyDescent="0.25">
      <c r="A190" s="156" t="s">
        <v>696</v>
      </c>
      <c r="B190" s="28"/>
      <c r="C190" s="163">
        <v>0</v>
      </c>
      <c r="D190" s="128">
        <v>0.24</v>
      </c>
      <c r="E190" s="129">
        <v>0.03</v>
      </c>
      <c r="F190" s="130">
        <v>2E-3</v>
      </c>
      <c r="G190" s="158">
        <v>14.42</v>
      </c>
      <c r="H190" s="158">
        <v>0.61</v>
      </c>
      <c r="I190" s="162">
        <v>0.61</v>
      </c>
      <c r="J190" s="44">
        <v>4.0000000000000001E-3</v>
      </c>
    </row>
    <row r="191" spans="1:10" ht="27.75" customHeight="1" x14ac:dyDescent="0.25">
      <c r="A191" s="156" t="s">
        <v>697</v>
      </c>
      <c r="B191" s="28"/>
      <c r="C191" s="163">
        <v>0</v>
      </c>
      <c r="D191" s="128">
        <v>0.24</v>
      </c>
      <c r="E191" s="129">
        <v>0.03</v>
      </c>
      <c r="F191" s="130">
        <v>2E-3</v>
      </c>
      <c r="G191" s="158">
        <v>22.35</v>
      </c>
      <c r="H191" s="158">
        <v>0.61</v>
      </c>
      <c r="I191" s="162">
        <v>0.61</v>
      </c>
      <c r="J191" s="44">
        <v>4.0000000000000001E-3</v>
      </c>
    </row>
    <row r="192" spans="1:10" ht="27.75" customHeight="1" x14ac:dyDescent="0.25">
      <c r="A192" s="156" t="s">
        <v>698</v>
      </c>
      <c r="B192" s="28"/>
      <c r="C192" s="163">
        <v>0</v>
      </c>
      <c r="D192" s="128">
        <v>0.24</v>
      </c>
      <c r="E192" s="129">
        <v>0.03</v>
      </c>
      <c r="F192" s="130">
        <v>2E-3</v>
      </c>
      <c r="G192" s="158">
        <v>38.61</v>
      </c>
      <c r="H192" s="158">
        <v>0.61</v>
      </c>
      <c r="I192" s="162">
        <v>0.61</v>
      </c>
      <c r="J192" s="44">
        <v>4.0000000000000001E-3</v>
      </c>
    </row>
    <row r="193" spans="1:10" ht="27.75" customHeight="1" x14ac:dyDescent="0.25">
      <c r="A193" s="156" t="s">
        <v>699</v>
      </c>
      <c r="B193" s="28"/>
      <c r="C193" s="163">
        <v>0</v>
      </c>
      <c r="D193" s="128">
        <v>0.13400000000000001</v>
      </c>
      <c r="E193" s="129">
        <v>1.6E-2</v>
      </c>
      <c r="F193" s="130">
        <v>1E-3</v>
      </c>
      <c r="G193" s="158">
        <v>8.02</v>
      </c>
      <c r="H193" s="158">
        <v>0.7</v>
      </c>
      <c r="I193" s="162">
        <v>0.7</v>
      </c>
      <c r="J193" s="44">
        <v>2E-3</v>
      </c>
    </row>
    <row r="194" spans="1:10" ht="27.75" customHeight="1" x14ac:dyDescent="0.25">
      <c r="A194" s="156" t="s">
        <v>700</v>
      </c>
      <c r="B194" s="28"/>
      <c r="C194" s="163">
        <v>0</v>
      </c>
      <c r="D194" s="128">
        <v>0.13400000000000001</v>
      </c>
      <c r="E194" s="129">
        <v>1.6E-2</v>
      </c>
      <c r="F194" s="130">
        <v>1E-3</v>
      </c>
      <c r="G194" s="158">
        <v>62.54</v>
      </c>
      <c r="H194" s="158">
        <v>0.7</v>
      </c>
      <c r="I194" s="162">
        <v>0.7</v>
      </c>
      <c r="J194" s="44">
        <v>2E-3</v>
      </c>
    </row>
    <row r="195" spans="1:10" ht="27.75" customHeight="1" x14ac:dyDescent="0.25">
      <c r="A195" s="156" t="s">
        <v>701</v>
      </c>
      <c r="B195" s="28"/>
      <c r="C195" s="163">
        <v>0</v>
      </c>
      <c r="D195" s="128">
        <v>0.13400000000000001</v>
      </c>
      <c r="E195" s="129">
        <v>1.6E-2</v>
      </c>
      <c r="F195" s="130">
        <v>1E-3</v>
      </c>
      <c r="G195" s="158">
        <v>172.52</v>
      </c>
      <c r="H195" s="158">
        <v>0.7</v>
      </c>
      <c r="I195" s="162">
        <v>0.7</v>
      </c>
      <c r="J195" s="44">
        <v>2E-3</v>
      </c>
    </row>
    <row r="196" spans="1:10" ht="27.75" customHeight="1" x14ac:dyDescent="0.25">
      <c r="A196" s="156" t="s">
        <v>702</v>
      </c>
      <c r="B196" s="28"/>
      <c r="C196" s="163">
        <v>0</v>
      </c>
      <c r="D196" s="128">
        <v>0.13400000000000001</v>
      </c>
      <c r="E196" s="129">
        <v>1.6E-2</v>
      </c>
      <c r="F196" s="130">
        <v>1E-3</v>
      </c>
      <c r="G196" s="158">
        <v>335.67</v>
      </c>
      <c r="H196" s="158">
        <v>0.7</v>
      </c>
      <c r="I196" s="162">
        <v>0.7</v>
      </c>
      <c r="J196" s="44">
        <v>2E-3</v>
      </c>
    </row>
    <row r="197" spans="1:10" ht="27.75" customHeight="1" x14ac:dyDescent="0.25">
      <c r="A197" s="156" t="s">
        <v>703</v>
      </c>
      <c r="B197" s="28"/>
      <c r="C197" s="163">
        <v>0</v>
      </c>
      <c r="D197" s="128">
        <v>0.13400000000000001</v>
      </c>
      <c r="E197" s="129">
        <v>1.6E-2</v>
      </c>
      <c r="F197" s="130">
        <v>1E-3</v>
      </c>
      <c r="G197" s="158">
        <v>744.81</v>
      </c>
      <c r="H197" s="158">
        <v>0.7</v>
      </c>
      <c r="I197" s="162">
        <v>0.7</v>
      </c>
      <c r="J197" s="44">
        <v>2E-3</v>
      </c>
    </row>
    <row r="198" spans="1:10" ht="27.75" customHeight="1" x14ac:dyDescent="0.25">
      <c r="A198" s="156" t="s">
        <v>704</v>
      </c>
      <c r="B198" s="28"/>
      <c r="C198" s="163" t="s">
        <v>120</v>
      </c>
      <c r="D198" s="131">
        <v>1.74</v>
      </c>
      <c r="E198" s="132">
        <v>0.13300000000000001</v>
      </c>
      <c r="F198" s="130">
        <v>7.5999999999999998E-2</v>
      </c>
      <c r="G198" s="191">
        <v>0</v>
      </c>
      <c r="H198" s="191">
        <v>0</v>
      </c>
      <c r="I198" s="191">
        <v>0</v>
      </c>
      <c r="J198" s="191">
        <v>0</v>
      </c>
    </row>
    <row r="199" spans="1:10" ht="27.75" customHeight="1" x14ac:dyDescent="0.25">
      <c r="A199" s="156" t="s">
        <v>705</v>
      </c>
      <c r="B199" s="28"/>
      <c r="C199" s="163">
        <v>0</v>
      </c>
      <c r="D199" s="128">
        <v>-0.47199999999999998</v>
      </c>
      <c r="E199" s="129">
        <v>-6.0999999999999999E-2</v>
      </c>
      <c r="F199" s="130">
        <v>-8.0000000000000002E-3</v>
      </c>
      <c r="G199" s="158">
        <v>0</v>
      </c>
      <c r="H199" s="191">
        <v>0</v>
      </c>
      <c r="I199" s="191">
        <v>0</v>
      </c>
      <c r="J199" s="191">
        <v>0</v>
      </c>
    </row>
    <row r="200" spans="1:10" ht="27.75" customHeight="1" x14ac:dyDescent="0.25">
      <c r="A200" s="156" t="s">
        <v>706</v>
      </c>
      <c r="B200" s="28"/>
      <c r="C200" s="163">
        <v>0</v>
      </c>
      <c r="D200" s="128">
        <v>-0.42399999999999999</v>
      </c>
      <c r="E200" s="129">
        <v>-5.3999999999999999E-2</v>
      </c>
      <c r="F200" s="130">
        <v>-7.0000000000000001E-3</v>
      </c>
      <c r="G200" s="158">
        <v>0</v>
      </c>
      <c r="H200" s="191">
        <v>0</v>
      </c>
      <c r="I200" s="191">
        <v>0</v>
      </c>
      <c r="J200" s="191">
        <v>0</v>
      </c>
    </row>
    <row r="201" spans="1:10" ht="27.75" customHeight="1" x14ac:dyDescent="0.25">
      <c r="A201" s="156" t="s">
        <v>707</v>
      </c>
      <c r="B201" s="28"/>
      <c r="C201" s="163">
        <v>0</v>
      </c>
      <c r="D201" s="128">
        <v>-0.47199999999999998</v>
      </c>
      <c r="E201" s="129">
        <v>-6.0999999999999999E-2</v>
      </c>
      <c r="F201" s="130">
        <v>-8.0000000000000002E-3</v>
      </c>
      <c r="G201" s="158">
        <v>0</v>
      </c>
      <c r="H201" s="191">
        <v>0</v>
      </c>
      <c r="I201" s="191">
        <v>0</v>
      </c>
      <c r="J201" s="44">
        <v>1.0999999999999999E-2</v>
      </c>
    </row>
    <row r="202" spans="1:10" ht="27.75" customHeight="1" x14ac:dyDescent="0.25">
      <c r="A202" s="156" t="s">
        <v>708</v>
      </c>
      <c r="B202" s="28"/>
      <c r="C202" s="163">
        <v>0</v>
      </c>
      <c r="D202" s="128">
        <v>-0.42399999999999999</v>
      </c>
      <c r="E202" s="129">
        <v>-5.3999999999999999E-2</v>
      </c>
      <c r="F202" s="130">
        <v>-7.0000000000000001E-3</v>
      </c>
      <c r="G202" s="158">
        <v>0</v>
      </c>
      <c r="H202" s="191">
        <v>0</v>
      </c>
      <c r="I202" s="191">
        <v>0</v>
      </c>
      <c r="J202" s="44">
        <v>8.0000000000000002E-3</v>
      </c>
    </row>
    <row r="203" spans="1:10" ht="27.75" customHeight="1" x14ac:dyDescent="0.25">
      <c r="A203" s="156" t="s">
        <v>709</v>
      </c>
      <c r="B203" s="28"/>
      <c r="C203" s="163">
        <v>0</v>
      </c>
      <c r="D203" s="128">
        <v>-0.29299999999999998</v>
      </c>
      <c r="E203" s="129">
        <v>-3.5999999999999997E-2</v>
      </c>
      <c r="F203" s="130">
        <v>-3.0000000000000001E-3</v>
      </c>
      <c r="G203" s="158">
        <v>7.04</v>
      </c>
      <c r="H203" s="191">
        <v>0</v>
      </c>
      <c r="I203" s="191">
        <v>0</v>
      </c>
      <c r="J203" s="44">
        <v>8.9999999999999993E-3</v>
      </c>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4E55F108-4007-4857-A1F1-AC7020CF5822}"/>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zoomScale="70" zoomScaleNormal="70" zoomScaleSheetLayoutView="100" workbookViewId="0">
      <selection activeCell="G17" sqref="G17"/>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UKPN EPN Area (GSP Group _A)"</f>
        <v>Southern Electric Power Distribution plc - Effective from 1 April 2026 - Final LV and HV charges in UKPN EPN Area (GSP Group _A)</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81" t="s">
        <v>50</v>
      </c>
      <c r="B6" s="24" t="s">
        <v>51</v>
      </c>
      <c r="C6" s="354" t="s">
        <v>52</v>
      </c>
      <c r="D6" s="354"/>
      <c r="E6" s="183" t="s">
        <v>53</v>
      </c>
      <c r="F6" s="87"/>
      <c r="G6" s="357" t="s">
        <v>54</v>
      </c>
      <c r="H6" s="357"/>
      <c r="I6" s="24" t="s">
        <v>51</v>
      </c>
      <c r="J6" s="86" t="s">
        <v>52</v>
      </c>
      <c r="K6" s="183" t="s">
        <v>53</v>
      </c>
    </row>
    <row r="7" spans="1:13" ht="65.25" customHeight="1" x14ac:dyDescent="0.25">
      <c r="A7" s="81" t="s">
        <v>55</v>
      </c>
      <c r="B7" s="22"/>
      <c r="C7" s="358"/>
      <c r="D7" s="358"/>
      <c r="E7" s="86" t="s">
        <v>56</v>
      </c>
      <c r="F7" s="87"/>
      <c r="G7" s="357" t="s">
        <v>57</v>
      </c>
      <c r="H7" s="357"/>
      <c r="I7" s="22"/>
      <c r="J7" s="24" t="s">
        <v>58</v>
      </c>
      <c r="K7" s="24" t="s">
        <v>53</v>
      </c>
    </row>
    <row r="8" spans="1:13" ht="65.25" customHeight="1" x14ac:dyDescent="0.25">
      <c r="A8" s="82" t="s">
        <v>59</v>
      </c>
      <c r="B8" s="348" t="s">
        <v>60</v>
      </c>
      <c r="C8" s="349"/>
      <c r="D8" s="349"/>
      <c r="E8" s="350"/>
      <c r="F8" s="87"/>
      <c r="G8" s="360" t="s">
        <v>55</v>
      </c>
      <c r="H8" s="361"/>
      <c r="I8" s="22"/>
      <c r="J8" s="22"/>
      <c r="K8" s="86" t="s">
        <v>56</v>
      </c>
    </row>
    <row r="9" spans="1:13" s="79" customFormat="1" ht="65.25" customHeight="1" x14ac:dyDescent="0.25">
      <c r="F9" s="87"/>
      <c r="G9" s="359" t="s">
        <v>59</v>
      </c>
      <c r="H9" s="359"/>
      <c r="I9" s="348" t="s">
        <v>60</v>
      </c>
      <c r="J9" s="349"/>
      <c r="K9" s="350"/>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120.75" customHeight="1" x14ac:dyDescent="0.25">
      <c r="A14" s="17" t="s">
        <v>72</v>
      </c>
      <c r="B14" s="43" t="s">
        <v>73</v>
      </c>
      <c r="C14" s="171" t="s">
        <v>74</v>
      </c>
      <c r="D14" s="128">
        <v>15.491</v>
      </c>
      <c r="E14" s="129">
        <v>1.907</v>
      </c>
      <c r="F14" s="130">
        <v>0.24399999999999999</v>
      </c>
      <c r="G14" s="48">
        <v>9.0500000000000007</v>
      </c>
      <c r="H14" s="49"/>
      <c r="I14" s="49"/>
      <c r="J14" s="45"/>
      <c r="K14" s="46"/>
    </row>
    <row r="15" spans="1:13" ht="32.25" customHeight="1" x14ac:dyDescent="0.25">
      <c r="A15" s="17" t="s">
        <v>75</v>
      </c>
      <c r="B15" s="43"/>
      <c r="C15" s="167">
        <v>2</v>
      </c>
      <c r="D15" s="128">
        <v>15.491</v>
      </c>
      <c r="E15" s="129">
        <v>1.907</v>
      </c>
      <c r="F15" s="130">
        <v>0.24399999999999999</v>
      </c>
      <c r="G15" s="49"/>
      <c r="H15" s="49"/>
      <c r="I15" s="49"/>
      <c r="J15" s="45"/>
      <c r="K15" s="46"/>
    </row>
    <row r="16" spans="1:13" ht="69" x14ac:dyDescent="0.25">
      <c r="A16" s="17" t="s">
        <v>76</v>
      </c>
      <c r="B16" s="43" t="s">
        <v>77</v>
      </c>
      <c r="C16" s="155" t="s">
        <v>78</v>
      </c>
      <c r="D16" s="128">
        <v>11.715999999999999</v>
      </c>
      <c r="E16" s="129">
        <v>1.4419999999999999</v>
      </c>
      <c r="F16" s="130">
        <v>0.184</v>
      </c>
      <c r="G16" s="48">
        <v>9.42</v>
      </c>
      <c r="H16" s="49"/>
      <c r="I16" s="49"/>
      <c r="J16" s="45"/>
      <c r="K16" s="46"/>
    </row>
    <row r="17" spans="1:11" ht="69" x14ac:dyDescent="0.25">
      <c r="A17" s="17" t="s">
        <v>79</v>
      </c>
      <c r="B17" s="43" t="s">
        <v>80</v>
      </c>
      <c r="C17" s="155" t="s">
        <v>78</v>
      </c>
      <c r="D17" s="128">
        <v>11.715999999999999</v>
      </c>
      <c r="E17" s="129">
        <v>1.4419999999999999</v>
      </c>
      <c r="F17" s="130">
        <v>0.184</v>
      </c>
      <c r="G17" s="48">
        <v>9.65</v>
      </c>
      <c r="H17" s="49"/>
      <c r="I17" s="49"/>
      <c r="J17" s="45"/>
      <c r="K17" s="46"/>
    </row>
    <row r="18" spans="1:11" ht="69" x14ac:dyDescent="0.25">
      <c r="A18" s="17" t="s">
        <v>81</v>
      </c>
      <c r="B18" s="43" t="s">
        <v>82</v>
      </c>
      <c r="C18" s="155" t="s">
        <v>78</v>
      </c>
      <c r="D18" s="128">
        <v>11.715999999999999</v>
      </c>
      <c r="E18" s="129">
        <v>1.4419999999999999</v>
      </c>
      <c r="F18" s="130">
        <v>0.184</v>
      </c>
      <c r="G18" s="48">
        <v>10.08</v>
      </c>
      <c r="H18" s="49"/>
      <c r="I18" s="49"/>
      <c r="J18" s="45"/>
      <c r="K18" s="46"/>
    </row>
    <row r="19" spans="1:11" ht="69" x14ac:dyDescent="0.25">
      <c r="A19" s="17" t="s">
        <v>83</v>
      </c>
      <c r="B19" s="43" t="s">
        <v>84</v>
      </c>
      <c r="C19" s="155" t="s">
        <v>78</v>
      </c>
      <c r="D19" s="128">
        <v>11.715999999999999</v>
      </c>
      <c r="E19" s="129">
        <v>1.4419999999999999</v>
      </c>
      <c r="F19" s="130">
        <v>0.184</v>
      </c>
      <c r="G19" s="48">
        <v>10.82</v>
      </c>
      <c r="H19" s="49"/>
      <c r="I19" s="49"/>
      <c r="J19" s="45"/>
      <c r="K19" s="46"/>
    </row>
    <row r="20" spans="1:11" ht="69" x14ac:dyDescent="0.25">
      <c r="A20" s="17" t="s">
        <v>85</v>
      </c>
      <c r="B20" s="43" t="s">
        <v>86</v>
      </c>
      <c r="C20" s="155" t="s">
        <v>78</v>
      </c>
      <c r="D20" s="128">
        <v>11.715999999999999</v>
      </c>
      <c r="E20" s="129">
        <v>1.4419999999999999</v>
      </c>
      <c r="F20" s="130">
        <v>0.184</v>
      </c>
      <c r="G20" s="48">
        <v>13.03</v>
      </c>
      <c r="H20" s="49"/>
      <c r="I20" s="49"/>
      <c r="J20" s="45"/>
      <c r="K20" s="46"/>
    </row>
    <row r="21" spans="1:11" ht="32.25" customHeight="1" x14ac:dyDescent="0.25">
      <c r="A21" s="17" t="s">
        <v>87</v>
      </c>
      <c r="B21" s="43"/>
      <c r="C21" s="167">
        <v>4</v>
      </c>
      <c r="D21" s="128">
        <v>11.715999999999999</v>
      </c>
      <c r="E21" s="129">
        <v>1.4419999999999999</v>
      </c>
      <c r="F21" s="130">
        <v>0.184</v>
      </c>
      <c r="G21" s="49"/>
      <c r="H21" s="49"/>
      <c r="I21" s="49"/>
      <c r="J21" s="45"/>
      <c r="K21" s="46"/>
    </row>
    <row r="22" spans="1:11" ht="32.25" customHeight="1" x14ac:dyDescent="0.25">
      <c r="A22" s="17" t="s">
        <v>88</v>
      </c>
      <c r="B22" s="43" t="s">
        <v>89</v>
      </c>
      <c r="C22" s="167">
        <v>0</v>
      </c>
      <c r="D22" s="128">
        <v>8.1489999999999991</v>
      </c>
      <c r="E22" s="129">
        <v>0.93700000000000006</v>
      </c>
      <c r="F22" s="130">
        <v>0.108</v>
      </c>
      <c r="G22" s="48">
        <v>21.5</v>
      </c>
      <c r="H22" s="48">
        <v>8.0399999999999991</v>
      </c>
      <c r="I22" s="127">
        <v>8.0399999999999991</v>
      </c>
      <c r="J22" s="44">
        <v>0.36899999999999999</v>
      </c>
      <c r="K22" s="46"/>
    </row>
    <row r="23" spans="1:11" ht="32.25" customHeight="1" x14ac:dyDescent="0.25">
      <c r="A23" s="17" t="s">
        <v>90</v>
      </c>
      <c r="B23" s="43" t="s">
        <v>91</v>
      </c>
      <c r="C23" s="167">
        <v>0</v>
      </c>
      <c r="D23" s="128">
        <v>8.1489999999999991</v>
      </c>
      <c r="E23" s="129">
        <v>0.93700000000000006</v>
      </c>
      <c r="F23" s="130">
        <v>0.108</v>
      </c>
      <c r="G23" s="48">
        <v>28.67</v>
      </c>
      <c r="H23" s="48">
        <v>8.0399999999999991</v>
      </c>
      <c r="I23" s="127">
        <v>8.0399999999999991</v>
      </c>
      <c r="J23" s="44">
        <v>0.36899999999999999</v>
      </c>
      <c r="K23" s="46"/>
    </row>
    <row r="24" spans="1:11" ht="32.25" customHeight="1" x14ac:dyDescent="0.25">
      <c r="A24" s="17" t="s">
        <v>92</v>
      </c>
      <c r="B24" s="43" t="s">
        <v>93</v>
      </c>
      <c r="C24" s="167">
        <v>0</v>
      </c>
      <c r="D24" s="128">
        <v>8.1489999999999991</v>
      </c>
      <c r="E24" s="129">
        <v>0.93700000000000006</v>
      </c>
      <c r="F24" s="130">
        <v>0.108</v>
      </c>
      <c r="G24" s="48">
        <v>33.090000000000003</v>
      </c>
      <c r="H24" s="48">
        <v>8.0399999999999991</v>
      </c>
      <c r="I24" s="127">
        <v>8.0399999999999991</v>
      </c>
      <c r="J24" s="44">
        <v>0.36899999999999999</v>
      </c>
      <c r="K24" s="46"/>
    </row>
    <row r="25" spans="1:11" ht="32.25" customHeight="1" x14ac:dyDescent="0.25">
      <c r="A25" s="17" t="s">
        <v>94</v>
      </c>
      <c r="B25" s="43" t="s">
        <v>95</v>
      </c>
      <c r="C25" s="167">
        <v>0</v>
      </c>
      <c r="D25" s="128">
        <v>8.1489999999999991</v>
      </c>
      <c r="E25" s="129">
        <v>0.93700000000000006</v>
      </c>
      <c r="F25" s="130">
        <v>0.108</v>
      </c>
      <c r="G25" s="48">
        <v>37.450000000000003</v>
      </c>
      <c r="H25" s="48">
        <v>8.0399999999999991</v>
      </c>
      <c r="I25" s="127">
        <v>8.0399999999999991</v>
      </c>
      <c r="J25" s="44">
        <v>0.36899999999999999</v>
      </c>
      <c r="K25" s="46"/>
    </row>
    <row r="26" spans="1:11" ht="32.25" customHeight="1" x14ac:dyDescent="0.25">
      <c r="A26" s="17" t="s">
        <v>96</v>
      </c>
      <c r="B26" s="43" t="s">
        <v>97</v>
      </c>
      <c r="C26" s="167">
        <v>0</v>
      </c>
      <c r="D26" s="128">
        <v>8.1489999999999991</v>
      </c>
      <c r="E26" s="129">
        <v>0.93700000000000006</v>
      </c>
      <c r="F26" s="130">
        <v>0.108</v>
      </c>
      <c r="G26" s="48">
        <v>66.66</v>
      </c>
      <c r="H26" s="48">
        <v>8.0399999999999991</v>
      </c>
      <c r="I26" s="127">
        <v>8.0399999999999991</v>
      </c>
      <c r="J26" s="44">
        <v>0.36899999999999999</v>
      </c>
      <c r="K26" s="46"/>
    </row>
    <row r="27" spans="1:11" ht="32.25" customHeight="1" x14ac:dyDescent="0.25">
      <c r="A27" s="17" t="s">
        <v>98</v>
      </c>
      <c r="B27" s="43" t="s">
        <v>99</v>
      </c>
      <c r="C27" s="167">
        <v>0</v>
      </c>
      <c r="D27" s="128">
        <v>5.5060000000000002</v>
      </c>
      <c r="E27" s="129">
        <v>0.56299999999999994</v>
      </c>
      <c r="F27" s="130">
        <v>5.1999999999999998E-2</v>
      </c>
      <c r="G27" s="48">
        <v>17.95</v>
      </c>
      <c r="H27" s="48">
        <v>6.06</v>
      </c>
      <c r="I27" s="127">
        <v>6.06</v>
      </c>
      <c r="J27" s="44">
        <v>0.22</v>
      </c>
      <c r="K27" s="46"/>
    </row>
    <row r="28" spans="1:11" ht="32.25" customHeight="1" x14ac:dyDescent="0.25">
      <c r="A28" s="17" t="s">
        <v>100</v>
      </c>
      <c r="B28" s="43" t="s">
        <v>101</v>
      </c>
      <c r="C28" s="167">
        <v>0</v>
      </c>
      <c r="D28" s="128">
        <v>5.5060000000000002</v>
      </c>
      <c r="E28" s="129">
        <v>0.56299999999999994</v>
      </c>
      <c r="F28" s="130">
        <v>5.1999999999999998E-2</v>
      </c>
      <c r="G28" s="48">
        <v>25.12</v>
      </c>
      <c r="H28" s="48">
        <v>6.06</v>
      </c>
      <c r="I28" s="127">
        <v>6.06</v>
      </c>
      <c r="J28" s="44">
        <v>0.22</v>
      </c>
      <c r="K28" s="46"/>
    </row>
    <row r="29" spans="1:11" ht="32.25" customHeight="1" x14ac:dyDescent="0.25">
      <c r="A29" s="17" t="s">
        <v>102</v>
      </c>
      <c r="B29" s="43" t="s">
        <v>103</v>
      </c>
      <c r="C29" s="167">
        <v>0</v>
      </c>
      <c r="D29" s="128">
        <v>5.5060000000000002</v>
      </c>
      <c r="E29" s="129">
        <v>0.56299999999999994</v>
      </c>
      <c r="F29" s="130">
        <v>5.1999999999999998E-2</v>
      </c>
      <c r="G29" s="48">
        <v>29.54</v>
      </c>
      <c r="H29" s="48">
        <v>6.06</v>
      </c>
      <c r="I29" s="127">
        <v>6.06</v>
      </c>
      <c r="J29" s="44">
        <v>0.22</v>
      </c>
      <c r="K29" s="46"/>
    </row>
    <row r="30" spans="1:11" ht="32.25" customHeight="1" x14ac:dyDescent="0.25">
      <c r="A30" s="17" t="s">
        <v>104</v>
      </c>
      <c r="B30" s="43" t="s">
        <v>105</v>
      </c>
      <c r="C30" s="167">
        <v>0</v>
      </c>
      <c r="D30" s="128">
        <v>5.5060000000000002</v>
      </c>
      <c r="E30" s="129">
        <v>0.56299999999999994</v>
      </c>
      <c r="F30" s="130">
        <v>5.1999999999999998E-2</v>
      </c>
      <c r="G30" s="48">
        <v>33.9</v>
      </c>
      <c r="H30" s="48">
        <v>6.06</v>
      </c>
      <c r="I30" s="127">
        <v>6.06</v>
      </c>
      <c r="J30" s="44">
        <v>0.22</v>
      </c>
      <c r="K30" s="46"/>
    </row>
    <row r="31" spans="1:11" ht="32.25" customHeight="1" x14ac:dyDescent="0.25">
      <c r="A31" s="17" t="s">
        <v>106</v>
      </c>
      <c r="B31" s="43" t="s">
        <v>107</v>
      </c>
      <c r="C31" s="167">
        <v>0</v>
      </c>
      <c r="D31" s="128">
        <v>5.5060000000000002</v>
      </c>
      <c r="E31" s="129">
        <v>0.56299999999999994</v>
      </c>
      <c r="F31" s="130">
        <v>5.1999999999999998E-2</v>
      </c>
      <c r="G31" s="48">
        <v>63.12</v>
      </c>
      <c r="H31" s="48">
        <v>6.06</v>
      </c>
      <c r="I31" s="127">
        <v>6.06</v>
      </c>
      <c r="J31" s="44">
        <v>0.22</v>
      </c>
      <c r="K31" s="46"/>
    </row>
    <row r="32" spans="1:11" ht="32.25" customHeight="1" x14ac:dyDescent="0.25">
      <c r="A32" s="17" t="s">
        <v>108</v>
      </c>
      <c r="B32" s="43" t="s">
        <v>109</v>
      </c>
      <c r="C32" s="167">
        <v>0</v>
      </c>
      <c r="D32" s="128">
        <v>4.8369999999999997</v>
      </c>
      <c r="E32" s="129">
        <v>0.45700000000000002</v>
      </c>
      <c r="F32" s="130">
        <v>3.7999999999999999E-2</v>
      </c>
      <c r="G32" s="48">
        <v>181.7</v>
      </c>
      <c r="H32" s="48">
        <v>5.31</v>
      </c>
      <c r="I32" s="127">
        <v>5.31</v>
      </c>
      <c r="J32" s="44">
        <v>0.183</v>
      </c>
      <c r="K32" s="46"/>
    </row>
    <row r="33" spans="1:11" ht="32.25" customHeight="1" x14ac:dyDescent="0.25">
      <c r="A33" s="17" t="s">
        <v>110</v>
      </c>
      <c r="B33" s="43" t="s">
        <v>111</v>
      </c>
      <c r="C33" s="167">
        <v>0</v>
      </c>
      <c r="D33" s="128">
        <v>4.8369999999999997</v>
      </c>
      <c r="E33" s="129">
        <v>0.45700000000000002</v>
      </c>
      <c r="F33" s="130">
        <v>3.7999999999999999E-2</v>
      </c>
      <c r="G33" s="48">
        <v>240.75</v>
      </c>
      <c r="H33" s="48">
        <v>5.31</v>
      </c>
      <c r="I33" s="127">
        <v>5.31</v>
      </c>
      <c r="J33" s="44">
        <v>0.183</v>
      </c>
      <c r="K33" s="46"/>
    </row>
    <row r="34" spans="1:11" ht="32.25" customHeight="1" x14ac:dyDescent="0.25">
      <c r="A34" s="17" t="s">
        <v>112</v>
      </c>
      <c r="B34" s="43" t="s">
        <v>113</v>
      </c>
      <c r="C34" s="167">
        <v>0</v>
      </c>
      <c r="D34" s="128">
        <v>4.8369999999999997</v>
      </c>
      <c r="E34" s="129">
        <v>0.45700000000000002</v>
      </c>
      <c r="F34" s="130">
        <v>3.7999999999999999E-2</v>
      </c>
      <c r="G34" s="48">
        <v>305.47000000000003</v>
      </c>
      <c r="H34" s="48">
        <v>5.31</v>
      </c>
      <c r="I34" s="127">
        <v>5.31</v>
      </c>
      <c r="J34" s="44">
        <v>0.183</v>
      </c>
      <c r="K34" s="46"/>
    </row>
    <row r="35" spans="1:11" ht="32.25" customHeight="1" x14ac:dyDescent="0.25">
      <c r="A35" s="17" t="s">
        <v>114</v>
      </c>
      <c r="B35" s="43" t="s">
        <v>115</v>
      </c>
      <c r="C35" s="167">
        <v>0</v>
      </c>
      <c r="D35" s="128">
        <v>4.8369999999999997</v>
      </c>
      <c r="E35" s="129">
        <v>0.45700000000000002</v>
      </c>
      <c r="F35" s="130">
        <v>3.7999999999999999E-2</v>
      </c>
      <c r="G35" s="48">
        <v>408.23</v>
      </c>
      <c r="H35" s="48">
        <v>5.31</v>
      </c>
      <c r="I35" s="127">
        <v>5.31</v>
      </c>
      <c r="J35" s="44">
        <v>0.183</v>
      </c>
      <c r="K35" s="46"/>
    </row>
    <row r="36" spans="1:11" ht="32.25" customHeight="1" x14ac:dyDescent="0.25">
      <c r="A36" s="17" t="s">
        <v>116</v>
      </c>
      <c r="B36" s="43" t="s">
        <v>117</v>
      </c>
      <c r="C36" s="167">
        <v>0</v>
      </c>
      <c r="D36" s="128">
        <v>4.8369999999999997</v>
      </c>
      <c r="E36" s="129">
        <v>0.45700000000000002</v>
      </c>
      <c r="F36" s="130">
        <v>3.7999999999999999E-2</v>
      </c>
      <c r="G36" s="48">
        <v>855.53</v>
      </c>
      <c r="H36" s="48">
        <v>5.31</v>
      </c>
      <c r="I36" s="127">
        <v>5.31</v>
      </c>
      <c r="J36" s="44">
        <v>0.183</v>
      </c>
      <c r="K36" s="46"/>
    </row>
    <row r="37" spans="1:11" ht="32.25" customHeight="1" x14ac:dyDescent="0.25">
      <c r="A37" s="17" t="s">
        <v>118</v>
      </c>
      <c r="B37" s="46" t="s">
        <v>119</v>
      </c>
      <c r="C37" s="167" t="s">
        <v>120</v>
      </c>
      <c r="D37" s="131">
        <v>39.966999999999999</v>
      </c>
      <c r="E37" s="132">
        <v>3.3849999999999998</v>
      </c>
      <c r="F37" s="130">
        <v>2.0510000000000002</v>
      </c>
      <c r="G37" s="49"/>
      <c r="H37" s="49"/>
      <c r="I37" s="49"/>
      <c r="J37" s="45"/>
      <c r="K37" s="46"/>
    </row>
    <row r="38" spans="1:11" ht="27.75" customHeight="1" x14ac:dyDescent="0.25">
      <c r="A38" s="17" t="s">
        <v>121</v>
      </c>
      <c r="B38" s="47" t="s">
        <v>122</v>
      </c>
      <c r="C38" s="166" t="s">
        <v>123</v>
      </c>
      <c r="D38" s="128">
        <v>-9.1349999999999998</v>
      </c>
      <c r="E38" s="129">
        <v>-1.1240000000000001</v>
      </c>
      <c r="F38" s="130">
        <v>-0.14399999999999999</v>
      </c>
      <c r="G38" s="48">
        <v>0</v>
      </c>
      <c r="H38" s="49"/>
      <c r="I38" s="49"/>
      <c r="J38" s="45"/>
      <c r="K38" s="46"/>
    </row>
    <row r="39" spans="1:11" ht="27.75" customHeight="1" x14ac:dyDescent="0.25">
      <c r="A39" s="17" t="s">
        <v>124</v>
      </c>
      <c r="B39" s="46"/>
      <c r="C39" s="167">
        <v>0</v>
      </c>
      <c r="D39" s="128">
        <v>-7.3689999999999998</v>
      </c>
      <c r="E39" s="129">
        <v>-0.86499999999999999</v>
      </c>
      <c r="F39" s="130">
        <v>-0.10299999999999999</v>
      </c>
      <c r="G39" s="48">
        <v>0</v>
      </c>
      <c r="H39" s="49"/>
      <c r="I39" s="49"/>
      <c r="J39" s="45"/>
      <c r="K39" s="46"/>
    </row>
    <row r="40" spans="1:11" ht="27.75" customHeight="1" x14ac:dyDescent="0.25">
      <c r="A40" s="17" t="s">
        <v>125</v>
      </c>
      <c r="B40" s="46" t="s">
        <v>126</v>
      </c>
      <c r="C40" s="167">
        <v>0</v>
      </c>
      <c r="D40" s="128">
        <v>-9.1349999999999998</v>
      </c>
      <c r="E40" s="129">
        <v>-1.1240000000000001</v>
      </c>
      <c r="F40" s="130">
        <v>-0.14399999999999999</v>
      </c>
      <c r="G40" s="48">
        <v>0</v>
      </c>
      <c r="H40" s="49"/>
      <c r="I40" s="49"/>
      <c r="J40" s="44">
        <v>0.45900000000000002</v>
      </c>
      <c r="K40" s="46"/>
    </row>
    <row r="41" spans="1:11" ht="27.75" customHeight="1" x14ac:dyDescent="0.25">
      <c r="A41" s="17" t="s">
        <v>127</v>
      </c>
      <c r="B41" s="46" t="s">
        <v>128</v>
      </c>
      <c r="C41" s="167">
        <v>0</v>
      </c>
      <c r="D41" s="128">
        <v>-9.1349999999999998</v>
      </c>
      <c r="E41" s="129">
        <v>-1.1240000000000001</v>
      </c>
      <c r="F41" s="130">
        <v>-0.14399999999999999</v>
      </c>
      <c r="G41" s="48">
        <v>0</v>
      </c>
      <c r="H41" s="49"/>
      <c r="I41" s="49"/>
      <c r="J41" s="45"/>
      <c r="K41" s="46"/>
    </row>
    <row r="42" spans="1:11" ht="27.75" customHeight="1" x14ac:dyDescent="0.25">
      <c r="A42" s="17" t="s">
        <v>129</v>
      </c>
      <c r="B42" s="46" t="s">
        <v>130</v>
      </c>
      <c r="C42" s="167">
        <v>0</v>
      </c>
      <c r="D42" s="128">
        <v>-7.3689999999999998</v>
      </c>
      <c r="E42" s="129">
        <v>-0.86499999999999999</v>
      </c>
      <c r="F42" s="130">
        <v>-0.10299999999999999</v>
      </c>
      <c r="G42" s="48">
        <v>0</v>
      </c>
      <c r="H42" s="49"/>
      <c r="I42" s="49"/>
      <c r="J42" s="44">
        <v>0.32800000000000001</v>
      </c>
      <c r="K42" s="46"/>
    </row>
    <row r="43" spans="1:11" ht="27.75" customHeight="1" x14ac:dyDescent="0.25">
      <c r="A43" s="17" t="s">
        <v>131</v>
      </c>
      <c r="B43" s="46" t="s">
        <v>132</v>
      </c>
      <c r="C43" s="167">
        <v>0</v>
      </c>
      <c r="D43" s="128">
        <v>-7.3689999999999998</v>
      </c>
      <c r="E43" s="129">
        <v>-0.86499999999999999</v>
      </c>
      <c r="F43" s="130">
        <v>-0.10299999999999999</v>
      </c>
      <c r="G43" s="48">
        <v>0</v>
      </c>
      <c r="H43" s="49"/>
      <c r="I43" s="49"/>
      <c r="J43" s="45"/>
      <c r="K43" s="46"/>
    </row>
    <row r="44" spans="1:11" ht="27.75" customHeight="1" x14ac:dyDescent="0.25">
      <c r="A44" s="17" t="s">
        <v>133</v>
      </c>
      <c r="B44" s="46" t="s">
        <v>134</v>
      </c>
      <c r="C44" s="167">
        <v>0</v>
      </c>
      <c r="D44" s="128">
        <v>-5.4660000000000002</v>
      </c>
      <c r="E44" s="129">
        <v>-0.55900000000000005</v>
      </c>
      <c r="F44" s="130">
        <v>-5.1999999999999998E-2</v>
      </c>
      <c r="G44" s="48">
        <v>12.88</v>
      </c>
      <c r="H44" s="49"/>
      <c r="I44" s="49"/>
      <c r="J44" s="44">
        <v>0.27700000000000002</v>
      </c>
      <c r="K44" s="46"/>
    </row>
    <row r="45" spans="1:11" ht="27.75" customHeight="1" x14ac:dyDescent="0.25">
      <c r="A45" s="17" t="s">
        <v>135</v>
      </c>
      <c r="B45" s="46" t="s">
        <v>136</v>
      </c>
      <c r="C45" s="167">
        <v>0</v>
      </c>
      <c r="D45" s="128">
        <v>-5.4660000000000002</v>
      </c>
      <c r="E45" s="129">
        <v>-0.55900000000000005</v>
      </c>
      <c r="F45" s="130">
        <v>-5.1999999999999998E-2</v>
      </c>
      <c r="G45" s="48">
        <v>12.88</v>
      </c>
      <c r="H45" s="49"/>
      <c r="I45" s="49"/>
      <c r="J45" s="45"/>
      <c r="K45" s="46"/>
    </row>
    <row r="46" spans="1:11" ht="27.75" customHeight="1" x14ac:dyDescent="0.25">
      <c r="C46" s="3"/>
    </row>
  </sheetData>
  <customSheetViews>
    <customSheetView guid="{5032A364-B81A-48DA-88DA-AB3B86B47EE9}" scale="80" fitToPage="1">
      <pageMargins left="0" right="0" top="0" bottom="0" header="0" footer="0"/>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5">
    <mergeCell ref="E1:K1"/>
    <mergeCell ref="B1:D1"/>
    <mergeCell ref="I9:K9"/>
    <mergeCell ref="A2:K2"/>
    <mergeCell ref="C5:D5"/>
    <mergeCell ref="C6:D6"/>
    <mergeCell ref="G5:H5"/>
    <mergeCell ref="G6:H6"/>
    <mergeCell ref="G4:K4"/>
    <mergeCell ref="A4:E4"/>
    <mergeCell ref="C7:D7"/>
    <mergeCell ref="B8:E8"/>
    <mergeCell ref="G9:H9"/>
    <mergeCell ref="G7:H7"/>
    <mergeCell ref="G8:H8"/>
  </mergeCells>
  <phoneticPr fontId="5"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1B275-17D2-4C43-93BF-ED7861F90040}">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NPG Northeast Area (GSP Group _F)"</f>
        <v>Southern Electric Power Distribution plc - Effective from 1 April 2026 - Final LDNO tariffs in NPG Northeast Area (GSP Group _F)</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215" t="s">
        <v>44</v>
      </c>
      <c r="B5" s="216" t="s">
        <v>45</v>
      </c>
      <c r="C5" s="237" t="s">
        <v>46</v>
      </c>
      <c r="D5" s="217" t="s">
        <v>47</v>
      </c>
      <c r="E5" s="218"/>
      <c r="F5" s="373"/>
      <c r="G5" s="374"/>
      <c r="H5" s="219" t="s">
        <v>48</v>
      </c>
      <c r="I5" s="220" t="s">
        <v>49</v>
      </c>
      <c r="J5" s="217" t="s">
        <v>47</v>
      </c>
      <c r="K5" s="87"/>
      <c r="L5" s="4"/>
      <c r="M5" s="4"/>
    </row>
    <row r="6" spans="1:13" ht="56.25" customHeight="1" x14ac:dyDescent="0.25">
      <c r="A6" s="221" t="s">
        <v>50</v>
      </c>
      <c r="B6" s="223" t="s">
        <v>275</v>
      </c>
      <c r="C6" s="223" t="s">
        <v>276</v>
      </c>
      <c r="D6" s="223" t="s">
        <v>277</v>
      </c>
      <c r="E6" s="218"/>
      <c r="F6" s="380" t="s">
        <v>54</v>
      </c>
      <c r="G6" s="380"/>
      <c r="H6" s="222" t="s">
        <v>275</v>
      </c>
      <c r="I6" s="223" t="s">
        <v>276</v>
      </c>
      <c r="J6" s="223" t="s">
        <v>277</v>
      </c>
      <c r="K6" s="87"/>
      <c r="L6" s="4"/>
      <c r="M6" s="4"/>
    </row>
    <row r="7" spans="1:13" ht="56.25" customHeight="1" x14ac:dyDescent="0.25">
      <c r="A7" s="221" t="s">
        <v>55</v>
      </c>
      <c r="B7" s="225">
        <v>0</v>
      </c>
      <c r="C7" s="225">
        <v>0</v>
      </c>
      <c r="D7" s="223" t="s">
        <v>141</v>
      </c>
      <c r="E7" s="218"/>
      <c r="F7" s="380" t="s">
        <v>278</v>
      </c>
      <c r="G7" s="380"/>
      <c r="H7" s="225">
        <v>0</v>
      </c>
      <c r="I7" s="223" t="s">
        <v>279</v>
      </c>
      <c r="J7" s="223" t="s">
        <v>277</v>
      </c>
      <c r="K7" s="87"/>
      <c r="L7" s="4"/>
      <c r="M7" s="4"/>
    </row>
    <row r="8" spans="1:13" ht="55.5" customHeight="1" x14ac:dyDescent="0.25">
      <c r="A8" s="224" t="s">
        <v>59</v>
      </c>
      <c r="B8" s="420" t="s">
        <v>60</v>
      </c>
      <c r="C8" s="421"/>
      <c r="D8" s="422"/>
      <c r="E8" s="218"/>
      <c r="F8" s="380" t="s">
        <v>144</v>
      </c>
      <c r="G8" s="380"/>
      <c r="H8" s="225">
        <v>0</v>
      </c>
      <c r="I8" s="225">
        <v>0</v>
      </c>
      <c r="J8" s="223" t="s">
        <v>141</v>
      </c>
      <c r="K8" s="87"/>
      <c r="L8" s="4"/>
      <c r="M8" s="4"/>
    </row>
    <row r="9" spans="1:13" s="79" customFormat="1" ht="55.5" customHeight="1" x14ac:dyDescent="0.25">
      <c r="A9" s="238"/>
      <c r="B9" s="218"/>
      <c r="C9" s="218"/>
      <c r="D9" s="218"/>
      <c r="E9" s="239"/>
      <c r="F9" s="378" t="s">
        <v>59</v>
      </c>
      <c r="G9" s="378"/>
      <c r="H9" s="386" t="s">
        <v>60</v>
      </c>
      <c r="I9" s="386"/>
      <c r="J9" s="386"/>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240" t="s">
        <v>74</v>
      </c>
      <c r="D14" s="226">
        <v>6.6310000000000002</v>
      </c>
      <c r="E14" s="227">
        <v>1.004</v>
      </c>
      <c r="F14" s="228">
        <v>0.14099999999999999</v>
      </c>
      <c r="G14" s="241">
        <v>10.6</v>
      </c>
      <c r="H14" s="230">
        <v>0</v>
      </c>
      <c r="I14" s="230">
        <v>0</v>
      </c>
      <c r="J14" s="231">
        <v>0</v>
      </c>
    </row>
    <row r="15" spans="1:13" ht="27.75" customHeight="1" x14ac:dyDescent="0.25">
      <c r="A15" s="156" t="s">
        <v>520</v>
      </c>
      <c r="B15" s="28"/>
      <c r="C15" s="240">
        <v>2</v>
      </c>
      <c r="D15" s="226">
        <v>6.6310000000000002</v>
      </c>
      <c r="E15" s="227">
        <v>1.004</v>
      </c>
      <c r="F15" s="228">
        <v>0.14099999999999999</v>
      </c>
      <c r="G15" s="230">
        <v>0</v>
      </c>
      <c r="H15" s="230">
        <v>0</v>
      </c>
      <c r="I15" s="230">
        <v>0</v>
      </c>
      <c r="J15" s="231">
        <v>0</v>
      </c>
    </row>
    <row r="16" spans="1:13" ht="27.75" customHeight="1" x14ac:dyDescent="0.25">
      <c r="A16" s="156" t="s">
        <v>521</v>
      </c>
      <c r="B16" s="28"/>
      <c r="C16" s="240" t="s">
        <v>78</v>
      </c>
      <c r="D16" s="226">
        <v>7.5650000000000004</v>
      </c>
      <c r="E16" s="227">
        <v>1.1459999999999999</v>
      </c>
      <c r="F16" s="228">
        <v>0.161</v>
      </c>
      <c r="G16" s="241">
        <v>8.68</v>
      </c>
      <c r="H16" s="230">
        <v>0</v>
      </c>
      <c r="I16" s="230">
        <v>0</v>
      </c>
      <c r="J16" s="231">
        <v>0</v>
      </c>
    </row>
    <row r="17" spans="1:10" ht="27.75" customHeight="1" x14ac:dyDescent="0.25">
      <c r="A17" s="156" t="s">
        <v>522</v>
      </c>
      <c r="B17" s="28"/>
      <c r="C17" s="240" t="s">
        <v>78</v>
      </c>
      <c r="D17" s="226">
        <v>7.5650000000000004</v>
      </c>
      <c r="E17" s="227">
        <v>1.1459999999999999</v>
      </c>
      <c r="F17" s="228">
        <v>0.161</v>
      </c>
      <c r="G17" s="241">
        <v>9.8699999999999992</v>
      </c>
      <c r="H17" s="230">
        <v>0</v>
      </c>
      <c r="I17" s="230">
        <v>0</v>
      </c>
      <c r="J17" s="231">
        <v>0</v>
      </c>
    </row>
    <row r="18" spans="1:10" ht="27.75" customHeight="1" x14ac:dyDescent="0.25">
      <c r="A18" s="156" t="s">
        <v>523</v>
      </c>
      <c r="B18" s="28"/>
      <c r="C18" s="240" t="s">
        <v>78</v>
      </c>
      <c r="D18" s="226">
        <v>7.5650000000000004</v>
      </c>
      <c r="E18" s="227">
        <v>1.1459999999999999</v>
      </c>
      <c r="F18" s="228">
        <v>0.161</v>
      </c>
      <c r="G18" s="241">
        <v>11.92</v>
      </c>
      <c r="H18" s="230">
        <v>0</v>
      </c>
      <c r="I18" s="230">
        <v>0</v>
      </c>
      <c r="J18" s="231">
        <v>0</v>
      </c>
    </row>
    <row r="19" spans="1:10" ht="27.75" customHeight="1" x14ac:dyDescent="0.25">
      <c r="A19" s="156" t="s">
        <v>524</v>
      </c>
      <c r="B19" s="28"/>
      <c r="C19" s="240" t="s">
        <v>78</v>
      </c>
      <c r="D19" s="226">
        <v>7.5650000000000004</v>
      </c>
      <c r="E19" s="227">
        <v>1.1459999999999999</v>
      </c>
      <c r="F19" s="228">
        <v>0.161</v>
      </c>
      <c r="G19" s="241">
        <v>15.66</v>
      </c>
      <c r="H19" s="230">
        <v>0</v>
      </c>
      <c r="I19" s="230">
        <v>0</v>
      </c>
      <c r="J19" s="231">
        <v>0</v>
      </c>
    </row>
    <row r="20" spans="1:10" ht="27.75" customHeight="1" x14ac:dyDescent="0.25">
      <c r="A20" s="156" t="s">
        <v>525</v>
      </c>
      <c r="B20" s="28"/>
      <c r="C20" s="240" t="s">
        <v>78</v>
      </c>
      <c r="D20" s="226">
        <v>7.5650000000000004</v>
      </c>
      <c r="E20" s="227">
        <v>1.1459999999999999</v>
      </c>
      <c r="F20" s="228">
        <v>0.161</v>
      </c>
      <c r="G20" s="241">
        <v>27.48</v>
      </c>
      <c r="H20" s="230">
        <v>0</v>
      </c>
      <c r="I20" s="230">
        <v>0</v>
      </c>
      <c r="J20" s="231">
        <v>0</v>
      </c>
    </row>
    <row r="21" spans="1:10" ht="27.75" customHeight="1" x14ac:dyDescent="0.25">
      <c r="A21" s="156" t="s">
        <v>526</v>
      </c>
      <c r="B21" s="28"/>
      <c r="C21" s="240">
        <v>4</v>
      </c>
      <c r="D21" s="226">
        <v>7.5650000000000004</v>
      </c>
      <c r="E21" s="227">
        <v>1.1459999999999999</v>
      </c>
      <c r="F21" s="228">
        <v>0.161</v>
      </c>
      <c r="G21" s="230">
        <v>0</v>
      </c>
      <c r="H21" s="230">
        <v>0</v>
      </c>
      <c r="I21" s="230">
        <v>0</v>
      </c>
      <c r="J21" s="231">
        <v>0</v>
      </c>
    </row>
    <row r="22" spans="1:10" ht="27.75" customHeight="1" x14ac:dyDescent="0.25">
      <c r="A22" s="156" t="s">
        <v>527</v>
      </c>
      <c r="B22" s="28"/>
      <c r="C22" s="240">
        <v>0</v>
      </c>
      <c r="D22" s="226">
        <v>5.0279999999999996</v>
      </c>
      <c r="E22" s="227">
        <v>0.74099999999999999</v>
      </c>
      <c r="F22" s="228">
        <v>0.106</v>
      </c>
      <c r="G22" s="241">
        <v>8.99</v>
      </c>
      <c r="H22" s="241">
        <v>3.23</v>
      </c>
      <c r="I22" s="242">
        <v>3.23</v>
      </c>
      <c r="J22" s="233">
        <v>9.6000000000000002E-2</v>
      </c>
    </row>
    <row r="23" spans="1:10" ht="27.75" customHeight="1" x14ac:dyDescent="0.25">
      <c r="A23" s="156" t="s">
        <v>528</v>
      </c>
      <c r="B23" s="28"/>
      <c r="C23" s="240">
        <v>0</v>
      </c>
      <c r="D23" s="226">
        <v>5.0279999999999996</v>
      </c>
      <c r="E23" s="227">
        <v>0.74099999999999999</v>
      </c>
      <c r="F23" s="228">
        <v>0.106</v>
      </c>
      <c r="G23" s="241">
        <v>40.35</v>
      </c>
      <c r="H23" s="241">
        <v>3.23</v>
      </c>
      <c r="I23" s="242">
        <v>3.23</v>
      </c>
      <c r="J23" s="233">
        <v>9.6000000000000002E-2</v>
      </c>
    </row>
    <row r="24" spans="1:10" ht="27.75" customHeight="1" x14ac:dyDescent="0.25">
      <c r="A24" s="156" t="s">
        <v>529</v>
      </c>
      <c r="B24" s="28"/>
      <c r="C24" s="240">
        <v>0</v>
      </c>
      <c r="D24" s="226">
        <v>5.0279999999999996</v>
      </c>
      <c r="E24" s="227">
        <v>0.74099999999999999</v>
      </c>
      <c r="F24" s="228">
        <v>0.106</v>
      </c>
      <c r="G24" s="241">
        <v>76.64</v>
      </c>
      <c r="H24" s="241">
        <v>3.23</v>
      </c>
      <c r="I24" s="242">
        <v>3.23</v>
      </c>
      <c r="J24" s="233">
        <v>9.6000000000000002E-2</v>
      </c>
    </row>
    <row r="25" spans="1:10" ht="27.75" customHeight="1" x14ac:dyDescent="0.25">
      <c r="A25" s="156" t="s">
        <v>530</v>
      </c>
      <c r="B25" s="28"/>
      <c r="C25" s="240">
        <v>0</v>
      </c>
      <c r="D25" s="226">
        <v>5.0279999999999996</v>
      </c>
      <c r="E25" s="227">
        <v>0.74099999999999999</v>
      </c>
      <c r="F25" s="228">
        <v>0.106</v>
      </c>
      <c r="G25" s="241">
        <v>114.9</v>
      </c>
      <c r="H25" s="241">
        <v>3.23</v>
      </c>
      <c r="I25" s="242">
        <v>3.23</v>
      </c>
      <c r="J25" s="233">
        <v>9.6000000000000002E-2</v>
      </c>
    </row>
    <row r="26" spans="1:10" ht="27.75" customHeight="1" x14ac:dyDescent="0.25">
      <c r="A26" s="156" t="s">
        <v>531</v>
      </c>
      <c r="B26" s="28"/>
      <c r="C26" s="240">
        <v>0</v>
      </c>
      <c r="D26" s="226">
        <v>5.0279999999999996</v>
      </c>
      <c r="E26" s="227">
        <v>0.74099999999999999</v>
      </c>
      <c r="F26" s="228">
        <v>0.106</v>
      </c>
      <c r="G26" s="241">
        <v>284.89</v>
      </c>
      <c r="H26" s="241">
        <v>3.23</v>
      </c>
      <c r="I26" s="242">
        <v>3.23</v>
      </c>
      <c r="J26" s="233">
        <v>9.6000000000000002E-2</v>
      </c>
    </row>
    <row r="27" spans="1:10" ht="27.75" customHeight="1" x14ac:dyDescent="0.25">
      <c r="A27" s="156" t="s">
        <v>532</v>
      </c>
      <c r="B27" s="28"/>
      <c r="C27" s="240" t="s">
        <v>714</v>
      </c>
      <c r="D27" s="234">
        <v>19.754999999999999</v>
      </c>
      <c r="E27" s="235">
        <v>1.07</v>
      </c>
      <c r="F27" s="236">
        <v>0.29399999999999998</v>
      </c>
      <c r="G27" s="230">
        <v>0</v>
      </c>
      <c r="H27" s="230">
        <v>0</v>
      </c>
      <c r="I27" s="230">
        <v>0</v>
      </c>
      <c r="J27" s="231">
        <v>0</v>
      </c>
    </row>
    <row r="28" spans="1:10" ht="27.75" customHeight="1" x14ac:dyDescent="0.25">
      <c r="A28" s="156" t="s">
        <v>533</v>
      </c>
      <c r="B28" s="28"/>
      <c r="C28" s="240" t="s">
        <v>534</v>
      </c>
      <c r="D28" s="226">
        <v>-7.7359999999999998</v>
      </c>
      <c r="E28" s="227">
        <v>-1.171</v>
      </c>
      <c r="F28" s="228">
        <v>-0.16500000000000001</v>
      </c>
      <c r="G28" s="230">
        <v>0</v>
      </c>
      <c r="H28" s="230">
        <v>0</v>
      </c>
      <c r="I28" s="230">
        <v>0</v>
      </c>
      <c r="J28" s="231">
        <v>0</v>
      </c>
    </row>
    <row r="29" spans="1:10" ht="27.75" customHeight="1" x14ac:dyDescent="0.25">
      <c r="A29" s="156" t="s">
        <v>535</v>
      </c>
      <c r="B29" s="28"/>
      <c r="C29" s="240">
        <v>0</v>
      </c>
      <c r="D29" s="226">
        <v>-7.7359999999999998</v>
      </c>
      <c r="E29" s="227">
        <v>-1.171</v>
      </c>
      <c r="F29" s="228">
        <v>-0.16500000000000001</v>
      </c>
      <c r="G29" s="230">
        <v>0</v>
      </c>
      <c r="H29" s="230">
        <v>0</v>
      </c>
      <c r="I29" s="230">
        <v>0</v>
      </c>
      <c r="J29" s="233">
        <v>0.13</v>
      </c>
    </row>
    <row r="30" spans="1:10" ht="27.75" customHeight="1" x14ac:dyDescent="0.25">
      <c r="A30" s="160" t="s">
        <v>536</v>
      </c>
      <c r="B30" s="28"/>
      <c r="C30" s="240" t="s">
        <v>74</v>
      </c>
      <c r="D30" s="226">
        <v>4.4530000000000003</v>
      </c>
      <c r="E30" s="227">
        <v>0.67400000000000004</v>
      </c>
      <c r="F30" s="228">
        <v>9.5000000000000001E-2</v>
      </c>
      <c r="G30" s="241">
        <v>7.12</v>
      </c>
      <c r="H30" s="230">
        <v>0</v>
      </c>
      <c r="I30" s="230">
        <v>0</v>
      </c>
      <c r="J30" s="231">
        <v>0</v>
      </c>
    </row>
    <row r="31" spans="1:10" ht="27.75" customHeight="1" x14ac:dyDescent="0.25">
      <c r="A31" s="160" t="s">
        <v>537</v>
      </c>
      <c r="B31" s="28"/>
      <c r="C31" s="240">
        <v>2</v>
      </c>
      <c r="D31" s="226">
        <v>4.4530000000000003</v>
      </c>
      <c r="E31" s="227">
        <v>0.67400000000000004</v>
      </c>
      <c r="F31" s="228">
        <v>9.5000000000000001E-2</v>
      </c>
      <c r="G31" s="230">
        <v>0</v>
      </c>
      <c r="H31" s="230">
        <v>0</v>
      </c>
      <c r="I31" s="230">
        <v>0</v>
      </c>
      <c r="J31" s="231">
        <v>0</v>
      </c>
    </row>
    <row r="32" spans="1:10" ht="27.75" customHeight="1" x14ac:dyDescent="0.25">
      <c r="A32" s="160" t="s">
        <v>538</v>
      </c>
      <c r="B32" s="28"/>
      <c r="C32" s="240" t="s">
        <v>78</v>
      </c>
      <c r="D32" s="226">
        <v>5.0810000000000004</v>
      </c>
      <c r="E32" s="227">
        <v>0.76900000000000002</v>
      </c>
      <c r="F32" s="228">
        <v>0.108</v>
      </c>
      <c r="G32" s="241">
        <v>5.83</v>
      </c>
      <c r="H32" s="230">
        <v>0</v>
      </c>
      <c r="I32" s="230">
        <v>0</v>
      </c>
      <c r="J32" s="231">
        <v>0</v>
      </c>
    </row>
    <row r="33" spans="1:10" ht="27.75" customHeight="1" x14ac:dyDescent="0.25">
      <c r="A33" s="160" t="s">
        <v>539</v>
      </c>
      <c r="B33" s="28"/>
      <c r="C33" s="240" t="s">
        <v>78</v>
      </c>
      <c r="D33" s="226">
        <v>5.0810000000000004</v>
      </c>
      <c r="E33" s="227">
        <v>0.76900000000000002</v>
      </c>
      <c r="F33" s="228">
        <v>0.108</v>
      </c>
      <c r="G33" s="241">
        <v>6.63</v>
      </c>
      <c r="H33" s="230">
        <v>0</v>
      </c>
      <c r="I33" s="230">
        <v>0</v>
      </c>
      <c r="J33" s="231">
        <v>0</v>
      </c>
    </row>
    <row r="34" spans="1:10" ht="27.75" customHeight="1" x14ac:dyDescent="0.25">
      <c r="A34" s="160" t="s">
        <v>540</v>
      </c>
      <c r="B34" s="28"/>
      <c r="C34" s="240" t="s">
        <v>78</v>
      </c>
      <c r="D34" s="226">
        <v>5.0810000000000004</v>
      </c>
      <c r="E34" s="227">
        <v>0.76900000000000002</v>
      </c>
      <c r="F34" s="228">
        <v>0.108</v>
      </c>
      <c r="G34" s="241">
        <v>8.01</v>
      </c>
      <c r="H34" s="230">
        <v>0</v>
      </c>
      <c r="I34" s="230">
        <v>0</v>
      </c>
      <c r="J34" s="231">
        <v>0</v>
      </c>
    </row>
    <row r="35" spans="1:10" ht="27.75" customHeight="1" x14ac:dyDescent="0.25">
      <c r="A35" s="160" t="s">
        <v>541</v>
      </c>
      <c r="B35" s="28"/>
      <c r="C35" s="240" t="s">
        <v>78</v>
      </c>
      <c r="D35" s="226">
        <v>5.0810000000000004</v>
      </c>
      <c r="E35" s="227">
        <v>0.76900000000000002</v>
      </c>
      <c r="F35" s="228">
        <v>0.108</v>
      </c>
      <c r="G35" s="241">
        <v>10.52</v>
      </c>
      <c r="H35" s="230">
        <v>0</v>
      </c>
      <c r="I35" s="230">
        <v>0</v>
      </c>
      <c r="J35" s="231">
        <v>0</v>
      </c>
    </row>
    <row r="36" spans="1:10" ht="27.75" customHeight="1" x14ac:dyDescent="0.25">
      <c r="A36" s="160" t="s">
        <v>542</v>
      </c>
      <c r="B36" s="28"/>
      <c r="C36" s="240" t="s">
        <v>78</v>
      </c>
      <c r="D36" s="226">
        <v>5.0810000000000004</v>
      </c>
      <c r="E36" s="227">
        <v>0.76900000000000002</v>
      </c>
      <c r="F36" s="228">
        <v>0.108</v>
      </c>
      <c r="G36" s="241">
        <v>18.46</v>
      </c>
      <c r="H36" s="230">
        <v>0</v>
      </c>
      <c r="I36" s="230">
        <v>0</v>
      </c>
      <c r="J36" s="231">
        <v>0</v>
      </c>
    </row>
    <row r="37" spans="1:10" ht="27.75" customHeight="1" x14ac:dyDescent="0.25">
      <c r="A37" s="160" t="s">
        <v>543</v>
      </c>
      <c r="B37" s="28"/>
      <c r="C37" s="240">
        <v>4</v>
      </c>
      <c r="D37" s="226">
        <v>5.0810000000000004</v>
      </c>
      <c r="E37" s="227">
        <v>0.76900000000000002</v>
      </c>
      <c r="F37" s="228">
        <v>0.108</v>
      </c>
      <c r="G37" s="230">
        <v>0</v>
      </c>
      <c r="H37" s="230">
        <v>0</v>
      </c>
      <c r="I37" s="230">
        <v>0</v>
      </c>
      <c r="J37" s="231">
        <v>0</v>
      </c>
    </row>
    <row r="38" spans="1:10" ht="27.75" customHeight="1" x14ac:dyDescent="0.25">
      <c r="A38" s="160" t="s">
        <v>544</v>
      </c>
      <c r="B38" s="28"/>
      <c r="C38" s="240">
        <v>0</v>
      </c>
      <c r="D38" s="226">
        <v>3.3769999999999998</v>
      </c>
      <c r="E38" s="227">
        <v>0.497</v>
      </c>
      <c r="F38" s="228">
        <v>7.0999999999999994E-2</v>
      </c>
      <c r="G38" s="241">
        <v>6.04</v>
      </c>
      <c r="H38" s="241">
        <v>2.17</v>
      </c>
      <c r="I38" s="242">
        <v>2.17</v>
      </c>
      <c r="J38" s="233">
        <v>6.4000000000000001E-2</v>
      </c>
    </row>
    <row r="39" spans="1:10" ht="27.75" customHeight="1" x14ac:dyDescent="0.25">
      <c r="A39" s="160" t="s">
        <v>545</v>
      </c>
      <c r="B39" s="28"/>
      <c r="C39" s="240">
        <v>0</v>
      </c>
      <c r="D39" s="226">
        <v>3.3769999999999998</v>
      </c>
      <c r="E39" s="227">
        <v>0.497</v>
      </c>
      <c r="F39" s="228">
        <v>7.0999999999999994E-2</v>
      </c>
      <c r="G39" s="241">
        <v>27.1</v>
      </c>
      <c r="H39" s="241">
        <v>2.17</v>
      </c>
      <c r="I39" s="242">
        <v>2.17</v>
      </c>
      <c r="J39" s="233">
        <v>6.4000000000000001E-2</v>
      </c>
    </row>
    <row r="40" spans="1:10" ht="27.75" customHeight="1" x14ac:dyDescent="0.25">
      <c r="A40" s="160" t="s">
        <v>546</v>
      </c>
      <c r="B40" s="28"/>
      <c r="C40" s="240">
        <v>0</v>
      </c>
      <c r="D40" s="226">
        <v>3.3769999999999998</v>
      </c>
      <c r="E40" s="227">
        <v>0.497</v>
      </c>
      <c r="F40" s="228">
        <v>7.0999999999999994E-2</v>
      </c>
      <c r="G40" s="241">
        <v>51.47</v>
      </c>
      <c r="H40" s="241">
        <v>2.17</v>
      </c>
      <c r="I40" s="242">
        <v>2.17</v>
      </c>
      <c r="J40" s="233">
        <v>6.4000000000000001E-2</v>
      </c>
    </row>
    <row r="41" spans="1:10" ht="27.75" customHeight="1" x14ac:dyDescent="0.25">
      <c r="A41" s="160" t="s">
        <v>547</v>
      </c>
      <c r="B41" s="28"/>
      <c r="C41" s="240">
        <v>0</v>
      </c>
      <c r="D41" s="226">
        <v>3.3769999999999998</v>
      </c>
      <c r="E41" s="227">
        <v>0.497</v>
      </c>
      <c r="F41" s="228">
        <v>7.0999999999999994E-2</v>
      </c>
      <c r="G41" s="241">
        <v>77.16</v>
      </c>
      <c r="H41" s="241">
        <v>2.17</v>
      </c>
      <c r="I41" s="242">
        <v>2.17</v>
      </c>
      <c r="J41" s="233">
        <v>6.4000000000000001E-2</v>
      </c>
    </row>
    <row r="42" spans="1:10" ht="27.75" customHeight="1" x14ac:dyDescent="0.25">
      <c r="A42" s="160" t="s">
        <v>548</v>
      </c>
      <c r="B42" s="28"/>
      <c r="C42" s="240">
        <v>0</v>
      </c>
      <c r="D42" s="226">
        <v>3.3769999999999998</v>
      </c>
      <c r="E42" s="227">
        <v>0.497</v>
      </c>
      <c r="F42" s="228">
        <v>7.0999999999999994E-2</v>
      </c>
      <c r="G42" s="241">
        <v>191.33</v>
      </c>
      <c r="H42" s="241">
        <v>2.17</v>
      </c>
      <c r="I42" s="242">
        <v>2.17</v>
      </c>
      <c r="J42" s="233">
        <v>6.4000000000000001E-2</v>
      </c>
    </row>
    <row r="43" spans="1:10" ht="27.75" customHeight="1" x14ac:dyDescent="0.25">
      <c r="A43" s="160" t="s">
        <v>549</v>
      </c>
      <c r="B43" s="28"/>
      <c r="C43" s="240">
        <v>0</v>
      </c>
      <c r="D43" s="226">
        <v>3.129</v>
      </c>
      <c r="E43" s="227">
        <v>0.42299999999999999</v>
      </c>
      <c r="F43" s="228">
        <v>6.3E-2</v>
      </c>
      <c r="G43" s="241">
        <v>10.3</v>
      </c>
      <c r="H43" s="241">
        <v>3.48</v>
      </c>
      <c r="I43" s="242">
        <v>3.48</v>
      </c>
      <c r="J43" s="233">
        <v>5.8999999999999997E-2</v>
      </c>
    </row>
    <row r="44" spans="1:10" ht="27.75" customHeight="1" x14ac:dyDescent="0.25">
      <c r="A44" s="160" t="s">
        <v>550</v>
      </c>
      <c r="B44" s="28"/>
      <c r="C44" s="240">
        <v>0</v>
      </c>
      <c r="D44" s="226">
        <v>3.129</v>
      </c>
      <c r="E44" s="227">
        <v>0.42299999999999999</v>
      </c>
      <c r="F44" s="228">
        <v>6.3E-2</v>
      </c>
      <c r="G44" s="241">
        <v>46.19</v>
      </c>
      <c r="H44" s="241">
        <v>3.48</v>
      </c>
      <c r="I44" s="242">
        <v>3.48</v>
      </c>
      <c r="J44" s="233">
        <v>5.8999999999999997E-2</v>
      </c>
    </row>
    <row r="45" spans="1:10" ht="27.75" customHeight="1" x14ac:dyDescent="0.25">
      <c r="A45" s="160" t="s">
        <v>551</v>
      </c>
      <c r="B45" s="28"/>
      <c r="C45" s="240">
        <v>0</v>
      </c>
      <c r="D45" s="226">
        <v>3.129</v>
      </c>
      <c r="E45" s="227">
        <v>0.42299999999999999</v>
      </c>
      <c r="F45" s="228">
        <v>6.3E-2</v>
      </c>
      <c r="G45" s="241">
        <v>87.72</v>
      </c>
      <c r="H45" s="241">
        <v>3.48</v>
      </c>
      <c r="I45" s="242">
        <v>3.48</v>
      </c>
      <c r="J45" s="233">
        <v>5.8999999999999997E-2</v>
      </c>
    </row>
    <row r="46" spans="1:10" ht="27.75" customHeight="1" x14ac:dyDescent="0.25">
      <c r="A46" s="160" t="s">
        <v>552</v>
      </c>
      <c r="B46" s="28"/>
      <c r="C46" s="240">
        <v>0</v>
      </c>
      <c r="D46" s="226">
        <v>3.129</v>
      </c>
      <c r="E46" s="227">
        <v>0.42299999999999999</v>
      </c>
      <c r="F46" s="228">
        <v>6.3E-2</v>
      </c>
      <c r="G46" s="241">
        <v>131.51</v>
      </c>
      <c r="H46" s="241">
        <v>3.48</v>
      </c>
      <c r="I46" s="242">
        <v>3.48</v>
      </c>
      <c r="J46" s="233">
        <v>5.8999999999999997E-2</v>
      </c>
    </row>
    <row r="47" spans="1:10" ht="27.75" customHeight="1" x14ac:dyDescent="0.25">
      <c r="A47" s="160" t="s">
        <v>553</v>
      </c>
      <c r="B47" s="28"/>
      <c r="C47" s="240">
        <v>0</v>
      </c>
      <c r="D47" s="226">
        <v>3.129</v>
      </c>
      <c r="E47" s="227">
        <v>0.42299999999999999</v>
      </c>
      <c r="F47" s="228">
        <v>6.3E-2</v>
      </c>
      <c r="G47" s="241">
        <v>326.08</v>
      </c>
      <c r="H47" s="241">
        <v>3.48</v>
      </c>
      <c r="I47" s="242">
        <v>3.48</v>
      </c>
      <c r="J47" s="233">
        <v>5.8999999999999997E-2</v>
      </c>
    </row>
    <row r="48" spans="1:10" ht="27.75" customHeight="1" x14ac:dyDescent="0.25">
      <c r="A48" s="160" t="s">
        <v>554</v>
      </c>
      <c r="B48" s="28"/>
      <c r="C48" s="240">
        <v>0</v>
      </c>
      <c r="D48" s="226">
        <v>2.8260000000000001</v>
      </c>
      <c r="E48" s="227">
        <v>0.35499999999999998</v>
      </c>
      <c r="F48" s="228">
        <v>5.3999999999999999E-2</v>
      </c>
      <c r="G48" s="241">
        <v>262.95</v>
      </c>
      <c r="H48" s="241">
        <v>4.6500000000000004</v>
      </c>
      <c r="I48" s="242">
        <v>4.6500000000000004</v>
      </c>
      <c r="J48" s="233">
        <v>5.1999999999999998E-2</v>
      </c>
    </row>
    <row r="49" spans="1:10" ht="27.75" customHeight="1" x14ac:dyDescent="0.25">
      <c r="A49" s="160" t="s">
        <v>555</v>
      </c>
      <c r="B49" s="28"/>
      <c r="C49" s="240">
        <v>0</v>
      </c>
      <c r="D49" s="226">
        <v>2.8260000000000001</v>
      </c>
      <c r="E49" s="227">
        <v>0.35499999999999998</v>
      </c>
      <c r="F49" s="228">
        <v>5.3999999999999999E-2</v>
      </c>
      <c r="G49" s="241">
        <v>566.07000000000005</v>
      </c>
      <c r="H49" s="241">
        <v>4.6500000000000004</v>
      </c>
      <c r="I49" s="242">
        <v>4.6500000000000004</v>
      </c>
      <c r="J49" s="233">
        <v>5.1999999999999998E-2</v>
      </c>
    </row>
    <row r="50" spans="1:10" ht="27.75" customHeight="1" x14ac:dyDescent="0.25">
      <c r="A50" s="160" t="s">
        <v>556</v>
      </c>
      <c r="B50" s="28"/>
      <c r="C50" s="240">
        <v>0</v>
      </c>
      <c r="D50" s="226">
        <v>2.8260000000000001</v>
      </c>
      <c r="E50" s="227">
        <v>0.35499999999999998</v>
      </c>
      <c r="F50" s="228">
        <v>5.3999999999999999E-2</v>
      </c>
      <c r="G50" s="241">
        <v>1093.1199999999999</v>
      </c>
      <c r="H50" s="241">
        <v>4.6500000000000004</v>
      </c>
      <c r="I50" s="242">
        <v>4.6500000000000004</v>
      </c>
      <c r="J50" s="233">
        <v>5.1999999999999998E-2</v>
      </c>
    </row>
    <row r="51" spans="1:10" ht="27.75" customHeight="1" x14ac:dyDescent="0.25">
      <c r="A51" s="160" t="s">
        <v>557</v>
      </c>
      <c r="B51" s="28"/>
      <c r="C51" s="240">
        <v>0</v>
      </c>
      <c r="D51" s="226">
        <v>2.8260000000000001</v>
      </c>
      <c r="E51" s="227">
        <v>0.35499999999999998</v>
      </c>
      <c r="F51" s="228">
        <v>5.3999999999999999E-2</v>
      </c>
      <c r="G51" s="241">
        <v>1746.65</v>
      </c>
      <c r="H51" s="241">
        <v>4.6500000000000004</v>
      </c>
      <c r="I51" s="242">
        <v>4.6500000000000004</v>
      </c>
      <c r="J51" s="233">
        <v>5.1999999999999998E-2</v>
      </c>
    </row>
    <row r="52" spans="1:10" ht="27.75" customHeight="1" x14ac:dyDescent="0.25">
      <c r="A52" s="160" t="s">
        <v>558</v>
      </c>
      <c r="B52" s="28"/>
      <c r="C52" s="240">
        <v>0</v>
      </c>
      <c r="D52" s="226">
        <v>2.8260000000000001</v>
      </c>
      <c r="E52" s="227">
        <v>0.35499999999999998</v>
      </c>
      <c r="F52" s="228">
        <v>5.3999999999999999E-2</v>
      </c>
      <c r="G52" s="241">
        <v>4303.26</v>
      </c>
      <c r="H52" s="241">
        <v>4.6500000000000004</v>
      </c>
      <c r="I52" s="242">
        <v>4.6500000000000004</v>
      </c>
      <c r="J52" s="233">
        <v>5.1999999999999998E-2</v>
      </c>
    </row>
    <row r="53" spans="1:10" ht="27.75" customHeight="1" x14ac:dyDescent="0.25">
      <c r="A53" s="160" t="s">
        <v>559</v>
      </c>
      <c r="B53" s="28"/>
      <c r="C53" s="240" t="s">
        <v>714</v>
      </c>
      <c r="D53" s="234">
        <v>13.266999999999999</v>
      </c>
      <c r="E53" s="235">
        <v>0.71799999999999997</v>
      </c>
      <c r="F53" s="236">
        <v>0.19700000000000001</v>
      </c>
      <c r="G53" s="230">
        <v>0</v>
      </c>
      <c r="H53" s="230">
        <v>0</v>
      </c>
      <c r="I53" s="230">
        <v>0</v>
      </c>
      <c r="J53" s="231">
        <v>0</v>
      </c>
    </row>
    <row r="54" spans="1:10" ht="27.75" customHeight="1" x14ac:dyDescent="0.25">
      <c r="A54" s="160" t="s">
        <v>560</v>
      </c>
      <c r="B54" s="28"/>
      <c r="C54" s="240" t="s">
        <v>534</v>
      </c>
      <c r="D54" s="226">
        <v>-7.7359999999999998</v>
      </c>
      <c r="E54" s="227">
        <v>-1.171</v>
      </c>
      <c r="F54" s="228">
        <v>-0.16500000000000001</v>
      </c>
      <c r="G54" s="230">
        <v>0</v>
      </c>
      <c r="H54" s="230">
        <v>0</v>
      </c>
      <c r="I54" s="230">
        <v>0</v>
      </c>
      <c r="J54" s="231">
        <v>0</v>
      </c>
    </row>
    <row r="55" spans="1:10" ht="27.75" customHeight="1" x14ac:dyDescent="0.25">
      <c r="A55" s="160" t="s">
        <v>561</v>
      </c>
      <c r="B55" s="28"/>
      <c r="C55" s="240">
        <v>8</v>
      </c>
      <c r="D55" s="226">
        <v>-6.5179999999999998</v>
      </c>
      <c r="E55" s="227">
        <v>-0.97199999999999998</v>
      </c>
      <c r="F55" s="228">
        <v>-0.13800000000000001</v>
      </c>
      <c r="G55" s="230">
        <v>0</v>
      </c>
      <c r="H55" s="230">
        <v>0</v>
      </c>
      <c r="I55" s="230">
        <v>0</v>
      </c>
      <c r="J55" s="231">
        <v>0</v>
      </c>
    </row>
    <row r="56" spans="1:10" ht="27.75" customHeight="1" x14ac:dyDescent="0.25">
      <c r="A56" s="160" t="s">
        <v>562</v>
      </c>
      <c r="B56" s="28"/>
      <c r="C56" s="240">
        <v>0</v>
      </c>
      <c r="D56" s="226">
        <v>-7.7359999999999998</v>
      </c>
      <c r="E56" s="227">
        <v>-1.171</v>
      </c>
      <c r="F56" s="228">
        <v>-0.16500000000000001</v>
      </c>
      <c r="G56" s="230">
        <v>0</v>
      </c>
      <c r="H56" s="230">
        <v>0</v>
      </c>
      <c r="I56" s="230">
        <v>0</v>
      </c>
      <c r="J56" s="233">
        <v>0.13</v>
      </c>
    </row>
    <row r="57" spans="1:10" ht="27.75" customHeight="1" x14ac:dyDescent="0.25">
      <c r="A57" s="160" t="s">
        <v>563</v>
      </c>
      <c r="B57" s="28"/>
      <c r="C57" s="240">
        <v>0</v>
      </c>
      <c r="D57" s="226">
        <v>-6.5179999999999998</v>
      </c>
      <c r="E57" s="227">
        <v>-0.97199999999999998</v>
      </c>
      <c r="F57" s="228">
        <v>-0.13800000000000001</v>
      </c>
      <c r="G57" s="230">
        <v>0</v>
      </c>
      <c r="H57" s="230">
        <v>0</v>
      </c>
      <c r="I57" s="230">
        <v>0</v>
      </c>
      <c r="J57" s="233">
        <v>0.122</v>
      </c>
    </row>
    <row r="58" spans="1:10" ht="27.75" customHeight="1" x14ac:dyDescent="0.25">
      <c r="A58" s="160" t="s">
        <v>564</v>
      </c>
      <c r="B58" s="28"/>
      <c r="C58" s="240">
        <v>0</v>
      </c>
      <c r="D58" s="226">
        <v>-3.8839999999999999</v>
      </c>
      <c r="E58" s="227">
        <v>-0.52500000000000002</v>
      </c>
      <c r="F58" s="228">
        <v>-7.8E-2</v>
      </c>
      <c r="G58" s="230">
        <v>0</v>
      </c>
      <c r="H58" s="230">
        <v>0</v>
      </c>
      <c r="I58" s="230">
        <v>0</v>
      </c>
      <c r="J58" s="233">
        <v>0.108</v>
      </c>
    </row>
    <row r="59" spans="1:10" ht="27.75" customHeight="1" x14ac:dyDescent="0.25">
      <c r="A59" s="156" t="s">
        <v>565</v>
      </c>
      <c r="B59" s="28"/>
      <c r="C59" s="240" t="s">
        <v>74</v>
      </c>
      <c r="D59" s="226">
        <v>3.089</v>
      </c>
      <c r="E59" s="227">
        <v>0.46800000000000003</v>
      </c>
      <c r="F59" s="228">
        <v>6.6000000000000003E-2</v>
      </c>
      <c r="G59" s="241">
        <v>4.9400000000000004</v>
      </c>
      <c r="H59" s="230">
        <v>0</v>
      </c>
      <c r="I59" s="230">
        <v>0</v>
      </c>
      <c r="J59" s="231">
        <v>0</v>
      </c>
    </row>
    <row r="60" spans="1:10" ht="27.75" customHeight="1" x14ac:dyDescent="0.25">
      <c r="A60" s="156" t="s">
        <v>566</v>
      </c>
      <c r="B60" s="28"/>
      <c r="C60" s="240">
        <v>2</v>
      </c>
      <c r="D60" s="226">
        <v>3.089</v>
      </c>
      <c r="E60" s="227">
        <v>0.46800000000000003</v>
      </c>
      <c r="F60" s="228">
        <v>6.6000000000000003E-2</v>
      </c>
      <c r="G60" s="230">
        <v>0</v>
      </c>
      <c r="H60" s="230">
        <v>0</v>
      </c>
      <c r="I60" s="230">
        <v>0</v>
      </c>
      <c r="J60" s="231">
        <v>0</v>
      </c>
    </row>
    <row r="61" spans="1:10" ht="27.75" customHeight="1" x14ac:dyDescent="0.25">
      <c r="A61" s="156" t="s">
        <v>567</v>
      </c>
      <c r="B61" s="28"/>
      <c r="C61" s="240" t="s">
        <v>78</v>
      </c>
      <c r="D61" s="226">
        <v>3.5249999999999999</v>
      </c>
      <c r="E61" s="227">
        <v>0.53400000000000003</v>
      </c>
      <c r="F61" s="228">
        <v>7.4999999999999997E-2</v>
      </c>
      <c r="G61" s="241">
        <v>4.04</v>
      </c>
      <c r="H61" s="230">
        <v>0</v>
      </c>
      <c r="I61" s="230">
        <v>0</v>
      </c>
      <c r="J61" s="231">
        <v>0</v>
      </c>
    </row>
    <row r="62" spans="1:10" ht="27.75" customHeight="1" x14ac:dyDescent="0.25">
      <c r="A62" s="156" t="s">
        <v>568</v>
      </c>
      <c r="B62" s="28"/>
      <c r="C62" s="240" t="s">
        <v>78</v>
      </c>
      <c r="D62" s="226">
        <v>3.5249999999999999</v>
      </c>
      <c r="E62" s="227">
        <v>0.53400000000000003</v>
      </c>
      <c r="F62" s="228">
        <v>7.4999999999999997E-2</v>
      </c>
      <c r="G62" s="241">
        <v>4.5999999999999996</v>
      </c>
      <c r="H62" s="230">
        <v>0</v>
      </c>
      <c r="I62" s="230">
        <v>0</v>
      </c>
      <c r="J62" s="231">
        <v>0</v>
      </c>
    </row>
    <row r="63" spans="1:10" ht="27.75" customHeight="1" x14ac:dyDescent="0.25">
      <c r="A63" s="156" t="s">
        <v>569</v>
      </c>
      <c r="B63" s="28"/>
      <c r="C63" s="240" t="s">
        <v>78</v>
      </c>
      <c r="D63" s="226">
        <v>3.5249999999999999</v>
      </c>
      <c r="E63" s="227">
        <v>0.53400000000000003</v>
      </c>
      <c r="F63" s="228">
        <v>7.4999999999999997E-2</v>
      </c>
      <c r="G63" s="241">
        <v>5.56</v>
      </c>
      <c r="H63" s="230">
        <v>0</v>
      </c>
      <c r="I63" s="230">
        <v>0</v>
      </c>
      <c r="J63" s="231">
        <v>0</v>
      </c>
    </row>
    <row r="64" spans="1:10" ht="27.75" customHeight="1" x14ac:dyDescent="0.25">
      <c r="A64" s="156" t="s">
        <v>570</v>
      </c>
      <c r="B64" s="28"/>
      <c r="C64" s="240" t="s">
        <v>78</v>
      </c>
      <c r="D64" s="226">
        <v>3.5249999999999999</v>
      </c>
      <c r="E64" s="227">
        <v>0.53400000000000003</v>
      </c>
      <c r="F64" s="228">
        <v>7.4999999999999997E-2</v>
      </c>
      <c r="G64" s="241">
        <v>7.3</v>
      </c>
      <c r="H64" s="230">
        <v>0</v>
      </c>
      <c r="I64" s="230">
        <v>0</v>
      </c>
      <c r="J64" s="231">
        <v>0</v>
      </c>
    </row>
    <row r="65" spans="1:10" ht="27.75" customHeight="1" x14ac:dyDescent="0.25">
      <c r="A65" s="156" t="s">
        <v>571</v>
      </c>
      <c r="B65" s="28"/>
      <c r="C65" s="240" t="s">
        <v>78</v>
      </c>
      <c r="D65" s="226">
        <v>3.5249999999999999</v>
      </c>
      <c r="E65" s="227">
        <v>0.53400000000000003</v>
      </c>
      <c r="F65" s="228">
        <v>7.4999999999999997E-2</v>
      </c>
      <c r="G65" s="241">
        <v>12.8</v>
      </c>
      <c r="H65" s="230">
        <v>0</v>
      </c>
      <c r="I65" s="230">
        <v>0</v>
      </c>
      <c r="J65" s="231">
        <v>0</v>
      </c>
    </row>
    <row r="66" spans="1:10" ht="27.75" customHeight="1" x14ac:dyDescent="0.25">
      <c r="A66" s="156" t="s">
        <v>572</v>
      </c>
      <c r="B66" s="28"/>
      <c r="C66" s="240">
        <v>4</v>
      </c>
      <c r="D66" s="226">
        <v>3.5249999999999999</v>
      </c>
      <c r="E66" s="227">
        <v>0.53400000000000003</v>
      </c>
      <c r="F66" s="228">
        <v>7.4999999999999997E-2</v>
      </c>
      <c r="G66" s="230">
        <v>0</v>
      </c>
      <c r="H66" s="230">
        <v>0</v>
      </c>
      <c r="I66" s="230">
        <v>0</v>
      </c>
      <c r="J66" s="231">
        <v>0</v>
      </c>
    </row>
    <row r="67" spans="1:10" ht="27.75" customHeight="1" x14ac:dyDescent="0.25">
      <c r="A67" s="156" t="s">
        <v>573</v>
      </c>
      <c r="B67" s="28"/>
      <c r="C67" s="240">
        <v>0</v>
      </c>
      <c r="D67" s="226">
        <v>2.343</v>
      </c>
      <c r="E67" s="227">
        <v>0.34499999999999997</v>
      </c>
      <c r="F67" s="228">
        <v>4.9000000000000002E-2</v>
      </c>
      <c r="G67" s="241">
        <v>4.1900000000000004</v>
      </c>
      <c r="H67" s="241">
        <v>1.51</v>
      </c>
      <c r="I67" s="242">
        <v>1.51</v>
      </c>
      <c r="J67" s="233">
        <v>4.4999999999999998E-2</v>
      </c>
    </row>
    <row r="68" spans="1:10" ht="27.75" customHeight="1" x14ac:dyDescent="0.25">
      <c r="A68" s="156" t="s">
        <v>574</v>
      </c>
      <c r="B68" s="28"/>
      <c r="C68" s="240">
        <v>0</v>
      </c>
      <c r="D68" s="226">
        <v>2.343</v>
      </c>
      <c r="E68" s="227">
        <v>0.34499999999999997</v>
      </c>
      <c r="F68" s="228">
        <v>4.9000000000000002E-2</v>
      </c>
      <c r="G68" s="241">
        <v>18.8</v>
      </c>
      <c r="H68" s="241">
        <v>1.51</v>
      </c>
      <c r="I68" s="242">
        <v>1.51</v>
      </c>
      <c r="J68" s="233">
        <v>4.4999999999999998E-2</v>
      </c>
    </row>
    <row r="69" spans="1:10" ht="27.75" customHeight="1" x14ac:dyDescent="0.25">
      <c r="A69" s="156" t="s">
        <v>575</v>
      </c>
      <c r="B69" s="28"/>
      <c r="C69" s="240">
        <v>0</v>
      </c>
      <c r="D69" s="226">
        <v>2.343</v>
      </c>
      <c r="E69" s="227">
        <v>0.34499999999999997</v>
      </c>
      <c r="F69" s="228">
        <v>4.9000000000000002E-2</v>
      </c>
      <c r="G69" s="241">
        <v>35.71</v>
      </c>
      <c r="H69" s="241">
        <v>1.51</v>
      </c>
      <c r="I69" s="242">
        <v>1.51</v>
      </c>
      <c r="J69" s="233">
        <v>4.4999999999999998E-2</v>
      </c>
    </row>
    <row r="70" spans="1:10" ht="27.75" customHeight="1" x14ac:dyDescent="0.25">
      <c r="A70" s="156" t="s">
        <v>576</v>
      </c>
      <c r="B70" s="28"/>
      <c r="C70" s="240">
        <v>0</v>
      </c>
      <c r="D70" s="226">
        <v>2.343</v>
      </c>
      <c r="E70" s="227">
        <v>0.34499999999999997</v>
      </c>
      <c r="F70" s="228">
        <v>4.9000000000000002E-2</v>
      </c>
      <c r="G70" s="241">
        <v>53.53</v>
      </c>
      <c r="H70" s="241">
        <v>1.51</v>
      </c>
      <c r="I70" s="242">
        <v>1.51</v>
      </c>
      <c r="J70" s="233">
        <v>4.4999999999999998E-2</v>
      </c>
    </row>
    <row r="71" spans="1:10" ht="27.75" customHeight="1" x14ac:dyDescent="0.25">
      <c r="A71" s="156" t="s">
        <v>577</v>
      </c>
      <c r="B71" s="28"/>
      <c r="C71" s="240">
        <v>0</v>
      </c>
      <c r="D71" s="226">
        <v>2.343</v>
      </c>
      <c r="E71" s="227">
        <v>0.34499999999999997</v>
      </c>
      <c r="F71" s="228">
        <v>4.9000000000000002E-2</v>
      </c>
      <c r="G71" s="241">
        <v>132.72999999999999</v>
      </c>
      <c r="H71" s="241">
        <v>1.51</v>
      </c>
      <c r="I71" s="242">
        <v>1.51</v>
      </c>
      <c r="J71" s="233">
        <v>4.4999999999999998E-2</v>
      </c>
    </row>
    <row r="72" spans="1:10" ht="27.75" customHeight="1" x14ac:dyDescent="0.25">
      <c r="A72" s="156" t="s">
        <v>578</v>
      </c>
      <c r="B72" s="28"/>
      <c r="C72" s="240">
        <v>0</v>
      </c>
      <c r="D72" s="226">
        <v>2.141</v>
      </c>
      <c r="E72" s="227">
        <v>0.28899999999999998</v>
      </c>
      <c r="F72" s="228">
        <v>4.2999999999999997E-2</v>
      </c>
      <c r="G72" s="241">
        <v>7.04</v>
      </c>
      <c r="H72" s="241">
        <v>2.38</v>
      </c>
      <c r="I72" s="242">
        <v>2.38</v>
      </c>
      <c r="J72" s="233">
        <v>0.04</v>
      </c>
    </row>
    <row r="73" spans="1:10" ht="27.75" customHeight="1" x14ac:dyDescent="0.25">
      <c r="A73" s="156" t="s">
        <v>579</v>
      </c>
      <c r="B73" s="28"/>
      <c r="C73" s="240">
        <v>0</v>
      </c>
      <c r="D73" s="226">
        <v>2.141</v>
      </c>
      <c r="E73" s="227">
        <v>0.28899999999999998</v>
      </c>
      <c r="F73" s="228">
        <v>4.2999999999999997E-2</v>
      </c>
      <c r="G73" s="241">
        <v>31.6</v>
      </c>
      <c r="H73" s="241">
        <v>2.38</v>
      </c>
      <c r="I73" s="242">
        <v>2.38</v>
      </c>
      <c r="J73" s="233">
        <v>0.04</v>
      </c>
    </row>
    <row r="74" spans="1:10" ht="27.75" customHeight="1" x14ac:dyDescent="0.25">
      <c r="A74" s="156" t="s">
        <v>580</v>
      </c>
      <c r="B74" s="28"/>
      <c r="C74" s="240">
        <v>0</v>
      </c>
      <c r="D74" s="226">
        <v>2.141</v>
      </c>
      <c r="E74" s="227">
        <v>0.28899999999999998</v>
      </c>
      <c r="F74" s="228">
        <v>4.2999999999999997E-2</v>
      </c>
      <c r="G74" s="241">
        <v>60.02</v>
      </c>
      <c r="H74" s="241">
        <v>2.38</v>
      </c>
      <c r="I74" s="242">
        <v>2.38</v>
      </c>
      <c r="J74" s="233">
        <v>0.04</v>
      </c>
    </row>
    <row r="75" spans="1:10" ht="27.75" customHeight="1" x14ac:dyDescent="0.25">
      <c r="A75" s="156" t="s">
        <v>581</v>
      </c>
      <c r="B75" s="28"/>
      <c r="C75" s="240">
        <v>0</v>
      </c>
      <c r="D75" s="226">
        <v>2.141</v>
      </c>
      <c r="E75" s="227">
        <v>0.28899999999999998</v>
      </c>
      <c r="F75" s="228">
        <v>4.2999999999999997E-2</v>
      </c>
      <c r="G75" s="241">
        <v>89.98</v>
      </c>
      <c r="H75" s="241">
        <v>2.38</v>
      </c>
      <c r="I75" s="242">
        <v>2.38</v>
      </c>
      <c r="J75" s="233">
        <v>0.04</v>
      </c>
    </row>
    <row r="76" spans="1:10" ht="27.75" customHeight="1" x14ac:dyDescent="0.25">
      <c r="A76" s="156" t="s">
        <v>582</v>
      </c>
      <c r="B76" s="28"/>
      <c r="C76" s="240">
        <v>0</v>
      </c>
      <c r="D76" s="226">
        <v>2.141</v>
      </c>
      <c r="E76" s="227">
        <v>0.28899999999999998</v>
      </c>
      <c r="F76" s="228">
        <v>4.2999999999999997E-2</v>
      </c>
      <c r="G76" s="241">
        <v>223.1</v>
      </c>
      <c r="H76" s="241">
        <v>2.38</v>
      </c>
      <c r="I76" s="242">
        <v>2.38</v>
      </c>
      <c r="J76" s="233">
        <v>0.04</v>
      </c>
    </row>
    <row r="77" spans="1:10" ht="27.75" customHeight="1" x14ac:dyDescent="0.25">
      <c r="A77" s="156" t="s">
        <v>583</v>
      </c>
      <c r="B77" s="28"/>
      <c r="C77" s="240">
        <v>0</v>
      </c>
      <c r="D77" s="226">
        <v>1.913</v>
      </c>
      <c r="E77" s="227">
        <v>0.24</v>
      </c>
      <c r="F77" s="228">
        <v>3.6999999999999998E-2</v>
      </c>
      <c r="G77" s="241">
        <v>177.99</v>
      </c>
      <c r="H77" s="241">
        <v>3.15</v>
      </c>
      <c r="I77" s="242">
        <v>3.15</v>
      </c>
      <c r="J77" s="233">
        <v>3.5000000000000003E-2</v>
      </c>
    </row>
    <row r="78" spans="1:10" ht="27.75" customHeight="1" x14ac:dyDescent="0.25">
      <c r="A78" s="156" t="s">
        <v>584</v>
      </c>
      <c r="B78" s="28"/>
      <c r="C78" s="240">
        <v>0</v>
      </c>
      <c r="D78" s="226">
        <v>1.913</v>
      </c>
      <c r="E78" s="227">
        <v>0.24</v>
      </c>
      <c r="F78" s="228">
        <v>3.6999999999999998E-2</v>
      </c>
      <c r="G78" s="241">
        <v>383.17</v>
      </c>
      <c r="H78" s="241">
        <v>3.15</v>
      </c>
      <c r="I78" s="242">
        <v>3.15</v>
      </c>
      <c r="J78" s="233">
        <v>3.5000000000000003E-2</v>
      </c>
    </row>
    <row r="79" spans="1:10" ht="27.75" customHeight="1" x14ac:dyDescent="0.25">
      <c r="A79" s="156" t="s">
        <v>585</v>
      </c>
      <c r="B79" s="28"/>
      <c r="C79" s="240">
        <v>0</v>
      </c>
      <c r="D79" s="226">
        <v>1.913</v>
      </c>
      <c r="E79" s="227">
        <v>0.24</v>
      </c>
      <c r="F79" s="228">
        <v>3.6999999999999998E-2</v>
      </c>
      <c r="G79" s="241">
        <v>739.94</v>
      </c>
      <c r="H79" s="241">
        <v>3.15</v>
      </c>
      <c r="I79" s="242">
        <v>3.15</v>
      </c>
      <c r="J79" s="233">
        <v>3.5000000000000003E-2</v>
      </c>
    </row>
    <row r="80" spans="1:10" ht="27.75" customHeight="1" x14ac:dyDescent="0.25">
      <c r="A80" s="156" t="s">
        <v>586</v>
      </c>
      <c r="B80" s="28"/>
      <c r="C80" s="240">
        <v>0</v>
      </c>
      <c r="D80" s="226">
        <v>1.913</v>
      </c>
      <c r="E80" s="227">
        <v>0.24</v>
      </c>
      <c r="F80" s="228">
        <v>3.6999999999999998E-2</v>
      </c>
      <c r="G80" s="241">
        <v>1182.32</v>
      </c>
      <c r="H80" s="241">
        <v>3.15</v>
      </c>
      <c r="I80" s="242">
        <v>3.15</v>
      </c>
      <c r="J80" s="233">
        <v>3.5000000000000003E-2</v>
      </c>
    </row>
    <row r="81" spans="1:10" ht="27.75" customHeight="1" x14ac:dyDescent="0.25">
      <c r="A81" s="156" t="s">
        <v>587</v>
      </c>
      <c r="B81" s="28"/>
      <c r="C81" s="240">
        <v>0</v>
      </c>
      <c r="D81" s="226">
        <v>1.913</v>
      </c>
      <c r="E81" s="227">
        <v>0.24</v>
      </c>
      <c r="F81" s="228">
        <v>3.6999999999999998E-2</v>
      </c>
      <c r="G81" s="241">
        <v>2912.89</v>
      </c>
      <c r="H81" s="241">
        <v>3.15</v>
      </c>
      <c r="I81" s="242">
        <v>3.15</v>
      </c>
      <c r="J81" s="233">
        <v>3.5000000000000003E-2</v>
      </c>
    </row>
    <row r="82" spans="1:10" ht="27.75" customHeight="1" x14ac:dyDescent="0.25">
      <c r="A82" s="156" t="s">
        <v>588</v>
      </c>
      <c r="B82" s="28"/>
      <c r="C82" s="240" t="s">
        <v>714</v>
      </c>
      <c r="D82" s="234">
        <v>9.2040000000000006</v>
      </c>
      <c r="E82" s="235">
        <v>0.498</v>
      </c>
      <c r="F82" s="236">
        <v>0.13700000000000001</v>
      </c>
      <c r="G82" s="230">
        <v>0</v>
      </c>
      <c r="H82" s="230">
        <v>0</v>
      </c>
      <c r="I82" s="230">
        <v>0</v>
      </c>
      <c r="J82" s="231">
        <v>0</v>
      </c>
    </row>
    <row r="83" spans="1:10" ht="27.75" customHeight="1" x14ac:dyDescent="0.25">
      <c r="A83" s="156" t="s">
        <v>589</v>
      </c>
      <c r="B83" s="28"/>
      <c r="C83" s="240" t="s">
        <v>534</v>
      </c>
      <c r="D83" s="226">
        <v>-3.5739999999999998</v>
      </c>
      <c r="E83" s="227">
        <v>-0.54100000000000004</v>
      </c>
      <c r="F83" s="228">
        <v>-7.5999999999999998E-2</v>
      </c>
      <c r="G83" s="230">
        <v>0</v>
      </c>
      <c r="H83" s="230">
        <v>0</v>
      </c>
      <c r="I83" s="230">
        <v>0</v>
      </c>
      <c r="J83" s="231">
        <v>0</v>
      </c>
    </row>
    <row r="84" spans="1:10" ht="27.75" customHeight="1" x14ac:dyDescent="0.25">
      <c r="A84" s="156" t="s">
        <v>590</v>
      </c>
      <c r="B84" s="28"/>
      <c r="C84" s="240">
        <v>8</v>
      </c>
      <c r="D84" s="226">
        <v>-3.6640000000000001</v>
      </c>
      <c r="E84" s="227">
        <v>-0.54600000000000004</v>
      </c>
      <c r="F84" s="228">
        <v>-7.6999999999999999E-2</v>
      </c>
      <c r="G84" s="230">
        <v>0</v>
      </c>
      <c r="H84" s="230">
        <v>0</v>
      </c>
      <c r="I84" s="230">
        <v>0</v>
      </c>
      <c r="J84" s="231">
        <v>0</v>
      </c>
    </row>
    <row r="85" spans="1:10" ht="27.75" customHeight="1" x14ac:dyDescent="0.25">
      <c r="A85" s="156" t="s">
        <v>591</v>
      </c>
      <c r="B85" s="28"/>
      <c r="C85" s="240">
        <v>0</v>
      </c>
      <c r="D85" s="226">
        <v>-3.5739999999999998</v>
      </c>
      <c r="E85" s="227">
        <v>-0.54100000000000004</v>
      </c>
      <c r="F85" s="228">
        <v>-7.5999999999999998E-2</v>
      </c>
      <c r="G85" s="230">
        <v>0</v>
      </c>
      <c r="H85" s="230">
        <v>0</v>
      </c>
      <c r="I85" s="230">
        <v>0</v>
      </c>
      <c r="J85" s="233">
        <v>0.06</v>
      </c>
    </row>
    <row r="86" spans="1:10" ht="27.75" customHeight="1" x14ac:dyDescent="0.25">
      <c r="A86" s="156" t="s">
        <v>592</v>
      </c>
      <c r="B86" s="28"/>
      <c r="C86" s="240">
        <v>0</v>
      </c>
      <c r="D86" s="226">
        <v>-3.6640000000000001</v>
      </c>
      <c r="E86" s="227">
        <v>-0.54600000000000004</v>
      </c>
      <c r="F86" s="228">
        <v>-7.6999999999999999E-2</v>
      </c>
      <c r="G86" s="230">
        <v>0</v>
      </c>
      <c r="H86" s="230">
        <v>0</v>
      </c>
      <c r="I86" s="230">
        <v>0</v>
      </c>
      <c r="J86" s="233">
        <v>6.9000000000000006E-2</v>
      </c>
    </row>
    <row r="87" spans="1:10" ht="27.75" customHeight="1" x14ac:dyDescent="0.25">
      <c r="A87" s="156" t="s">
        <v>593</v>
      </c>
      <c r="B87" s="28"/>
      <c r="C87" s="240">
        <v>0</v>
      </c>
      <c r="D87" s="226">
        <v>-3.8839999999999999</v>
      </c>
      <c r="E87" s="227">
        <v>-0.52500000000000002</v>
      </c>
      <c r="F87" s="228">
        <v>-7.8E-2</v>
      </c>
      <c r="G87" s="241">
        <v>70.64</v>
      </c>
      <c r="H87" s="230">
        <v>0</v>
      </c>
      <c r="I87" s="230">
        <v>0</v>
      </c>
      <c r="J87" s="233">
        <v>0.108</v>
      </c>
    </row>
    <row r="88" spans="1:10" ht="27.75" customHeight="1" x14ac:dyDescent="0.25">
      <c r="A88" s="156" t="s">
        <v>594</v>
      </c>
      <c r="B88" s="28"/>
      <c r="C88" s="240" t="s">
        <v>74</v>
      </c>
      <c r="D88" s="226">
        <v>2.1480000000000001</v>
      </c>
      <c r="E88" s="227">
        <v>0.32500000000000001</v>
      </c>
      <c r="F88" s="228">
        <v>4.5999999999999999E-2</v>
      </c>
      <c r="G88" s="241">
        <v>3.43</v>
      </c>
      <c r="H88" s="230">
        <v>0</v>
      </c>
      <c r="I88" s="230">
        <v>0</v>
      </c>
      <c r="J88" s="231">
        <v>0</v>
      </c>
    </row>
    <row r="89" spans="1:10" ht="27.75" customHeight="1" x14ac:dyDescent="0.25">
      <c r="A89" s="156" t="s">
        <v>595</v>
      </c>
      <c r="B89" s="28"/>
      <c r="C89" s="240">
        <v>2</v>
      </c>
      <c r="D89" s="226">
        <v>2.1480000000000001</v>
      </c>
      <c r="E89" s="227">
        <v>0.32500000000000001</v>
      </c>
      <c r="F89" s="228">
        <v>4.5999999999999999E-2</v>
      </c>
      <c r="G89" s="230">
        <v>0</v>
      </c>
      <c r="H89" s="230">
        <v>0</v>
      </c>
      <c r="I89" s="230">
        <v>0</v>
      </c>
      <c r="J89" s="231">
        <v>0</v>
      </c>
    </row>
    <row r="90" spans="1:10" ht="27.75" customHeight="1" x14ac:dyDescent="0.25">
      <c r="A90" s="156" t="s">
        <v>596</v>
      </c>
      <c r="B90" s="28"/>
      <c r="C90" s="240" t="s">
        <v>78</v>
      </c>
      <c r="D90" s="226">
        <v>2.4510000000000001</v>
      </c>
      <c r="E90" s="227">
        <v>0.371</v>
      </c>
      <c r="F90" s="228">
        <v>5.1999999999999998E-2</v>
      </c>
      <c r="G90" s="241">
        <v>2.81</v>
      </c>
      <c r="H90" s="230">
        <v>0</v>
      </c>
      <c r="I90" s="230">
        <v>0</v>
      </c>
      <c r="J90" s="231">
        <v>0</v>
      </c>
    </row>
    <row r="91" spans="1:10" ht="27.75" customHeight="1" x14ac:dyDescent="0.25">
      <c r="A91" s="156" t="s">
        <v>597</v>
      </c>
      <c r="B91" s="28"/>
      <c r="C91" s="240" t="s">
        <v>78</v>
      </c>
      <c r="D91" s="226">
        <v>2.4510000000000001</v>
      </c>
      <c r="E91" s="227">
        <v>0.371</v>
      </c>
      <c r="F91" s="228">
        <v>5.1999999999999998E-2</v>
      </c>
      <c r="G91" s="241">
        <v>3.2</v>
      </c>
      <c r="H91" s="230">
        <v>0</v>
      </c>
      <c r="I91" s="230">
        <v>0</v>
      </c>
      <c r="J91" s="231">
        <v>0</v>
      </c>
    </row>
    <row r="92" spans="1:10" ht="27.75" customHeight="1" x14ac:dyDescent="0.25">
      <c r="A92" s="156" t="s">
        <v>598</v>
      </c>
      <c r="B92" s="28"/>
      <c r="C92" s="240" t="s">
        <v>78</v>
      </c>
      <c r="D92" s="226">
        <v>2.4510000000000001</v>
      </c>
      <c r="E92" s="227">
        <v>0.371</v>
      </c>
      <c r="F92" s="228">
        <v>5.1999999999999998E-2</v>
      </c>
      <c r="G92" s="241">
        <v>3.86</v>
      </c>
      <c r="H92" s="230">
        <v>0</v>
      </c>
      <c r="I92" s="230">
        <v>0</v>
      </c>
      <c r="J92" s="231">
        <v>0</v>
      </c>
    </row>
    <row r="93" spans="1:10" ht="27.75" customHeight="1" x14ac:dyDescent="0.25">
      <c r="A93" s="156" t="s">
        <v>599</v>
      </c>
      <c r="B93" s="28"/>
      <c r="C93" s="240" t="s">
        <v>78</v>
      </c>
      <c r="D93" s="226">
        <v>2.4510000000000001</v>
      </c>
      <c r="E93" s="227">
        <v>0.371</v>
      </c>
      <c r="F93" s="228">
        <v>5.1999999999999998E-2</v>
      </c>
      <c r="G93" s="241">
        <v>5.07</v>
      </c>
      <c r="H93" s="230">
        <v>0</v>
      </c>
      <c r="I93" s="230">
        <v>0</v>
      </c>
      <c r="J93" s="231">
        <v>0</v>
      </c>
    </row>
    <row r="94" spans="1:10" ht="27.75" customHeight="1" x14ac:dyDescent="0.25">
      <c r="A94" s="156" t="s">
        <v>600</v>
      </c>
      <c r="B94" s="28"/>
      <c r="C94" s="240" t="s">
        <v>78</v>
      </c>
      <c r="D94" s="226">
        <v>2.4510000000000001</v>
      </c>
      <c r="E94" s="227">
        <v>0.371</v>
      </c>
      <c r="F94" s="228">
        <v>5.1999999999999998E-2</v>
      </c>
      <c r="G94" s="241">
        <v>8.9</v>
      </c>
      <c r="H94" s="230">
        <v>0</v>
      </c>
      <c r="I94" s="230">
        <v>0</v>
      </c>
      <c r="J94" s="231">
        <v>0</v>
      </c>
    </row>
    <row r="95" spans="1:10" ht="27.75" customHeight="1" x14ac:dyDescent="0.25">
      <c r="A95" s="156" t="s">
        <v>601</v>
      </c>
      <c r="B95" s="28"/>
      <c r="C95" s="240">
        <v>4</v>
      </c>
      <c r="D95" s="226">
        <v>2.4510000000000001</v>
      </c>
      <c r="E95" s="227">
        <v>0.371</v>
      </c>
      <c r="F95" s="228">
        <v>5.1999999999999998E-2</v>
      </c>
      <c r="G95" s="230">
        <v>0</v>
      </c>
      <c r="H95" s="230">
        <v>0</v>
      </c>
      <c r="I95" s="230">
        <v>0</v>
      </c>
      <c r="J95" s="231">
        <v>0</v>
      </c>
    </row>
    <row r="96" spans="1:10" ht="27.75" customHeight="1" x14ac:dyDescent="0.25">
      <c r="A96" s="156" t="s">
        <v>602</v>
      </c>
      <c r="B96" s="28"/>
      <c r="C96" s="240">
        <v>0</v>
      </c>
      <c r="D96" s="226">
        <v>1.629</v>
      </c>
      <c r="E96" s="227">
        <v>0.24</v>
      </c>
      <c r="F96" s="228">
        <v>3.4000000000000002E-2</v>
      </c>
      <c r="G96" s="241">
        <v>2.91</v>
      </c>
      <c r="H96" s="241">
        <v>1.05</v>
      </c>
      <c r="I96" s="242">
        <v>1.05</v>
      </c>
      <c r="J96" s="233">
        <v>3.1E-2</v>
      </c>
    </row>
    <row r="97" spans="1:10" ht="27.75" customHeight="1" x14ac:dyDescent="0.25">
      <c r="A97" s="156" t="s">
        <v>603</v>
      </c>
      <c r="B97" s="28"/>
      <c r="C97" s="240">
        <v>0</v>
      </c>
      <c r="D97" s="226">
        <v>1.629</v>
      </c>
      <c r="E97" s="227">
        <v>0.24</v>
      </c>
      <c r="F97" s="228">
        <v>3.4000000000000002E-2</v>
      </c>
      <c r="G97" s="241">
        <v>13.07</v>
      </c>
      <c r="H97" s="241">
        <v>1.05</v>
      </c>
      <c r="I97" s="242">
        <v>1.05</v>
      </c>
      <c r="J97" s="233">
        <v>3.1E-2</v>
      </c>
    </row>
    <row r="98" spans="1:10" ht="27.75" customHeight="1" x14ac:dyDescent="0.25">
      <c r="A98" s="156" t="s">
        <v>604</v>
      </c>
      <c r="B98" s="28"/>
      <c r="C98" s="240">
        <v>0</v>
      </c>
      <c r="D98" s="226">
        <v>1.629</v>
      </c>
      <c r="E98" s="227">
        <v>0.24</v>
      </c>
      <c r="F98" s="228">
        <v>3.4000000000000002E-2</v>
      </c>
      <c r="G98" s="241">
        <v>24.83</v>
      </c>
      <c r="H98" s="241">
        <v>1.05</v>
      </c>
      <c r="I98" s="242">
        <v>1.05</v>
      </c>
      <c r="J98" s="233">
        <v>3.1E-2</v>
      </c>
    </row>
    <row r="99" spans="1:10" ht="27.75" customHeight="1" x14ac:dyDescent="0.25">
      <c r="A99" s="156" t="s">
        <v>605</v>
      </c>
      <c r="B99" s="28"/>
      <c r="C99" s="240">
        <v>0</v>
      </c>
      <c r="D99" s="226">
        <v>1.629</v>
      </c>
      <c r="E99" s="227">
        <v>0.24</v>
      </c>
      <c r="F99" s="228">
        <v>3.4000000000000002E-2</v>
      </c>
      <c r="G99" s="241">
        <v>37.22</v>
      </c>
      <c r="H99" s="241">
        <v>1.05</v>
      </c>
      <c r="I99" s="242">
        <v>1.05</v>
      </c>
      <c r="J99" s="233">
        <v>3.1E-2</v>
      </c>
    </row>
    <row r="100" spans="1:10" ht="27.75" customHeight="1" x14ac:dyDescent="0.25">
      <c r="A100" s="156" t="s">
        <v>606</v>
      </c>
      <c r="B100" s="28"/>
      <c r="C100" s="240">
        <v>0</v>
      </c>
      <c r="D100" s="226">
        <v>1.629</v>
      </c>
      <c r="E100" s="227">
        <v>0.24</v>
      </c>
      <c r="F100" s="228">
        <v>3.4000000000000002E-2</v>
      </c>
      <c r="G100" s="241">
        <v>92.28</v>
      </c>
      <c r="H100" s="241">
        <v>1.05</v>
      </c>
      <c r="I100" s="242">
        <v>1.05</v>
      </c>
      <c r="J100" s="233">
        <v>3.1E-2</v>
      </c>
    </row>
    <row r="101" spans="1:10" ht="27.75" customHeight="1" x14ac:dyDescent="0.25">
      <c r="A101" s="156" t="s">
        <v>607</v>
      </c>
      <c r="B101" s="28"/>
      <c r="C101" s="240">
        <v>0</v>
      </c>
      <c r="D101" s="226">
        <v>1.4890000000000001</v>
      </c>
      <c r="E101" s="227">
        <v>0.20100000000000001</v>
      </c>
      <c r="F101" s="228">
        <v>0.03</v>
      </c>
      <c r="G101" s="241">
        <v>4.9000000000000004</v>
      </c>
      <c r="H101" s="241">
        <v>1.65</v>
      </c>
      <c r="I101" s="242">
        <v>1.65</v>
      </c>
      <c r="J101" s="233">
        <v>2.8000000000000001E-2</v>
      </c>
    </row>
    <row r="102" spans="1:10" ht="27.75" customHeight="1" x14ac:dyDescent="0.25">
      <c r="A102" s="156" t="s">
        <v>608</v>
      </c>
      <c r="B102" s="28"/>
      <c r="C102" s="240">
        <v>0</v>
      </c>
      <c r="D102" s="226">
        <v>1.4890000000000001</v>
      </c>
      <c r="E102" s="227">
        <v>0.20100000000000001</v>
      </c>
      <c r="F102" s="228">
        <v>0.03</v>
      </c>
      <c r="G102" s="241">
        <v>21.97</v>
      </c>
      <c r="H102" s="241">
        <v>1.65</v>
      </c>
      <c r="I102" s="242">
        <v>1.65</v>
      </c>
      <c r="J102" s="233">
        <v>2.8000000000000001E-2</v>
      </c>
    </row>
    <row r="103" spans="1:10" ht="27.75" customHeight="1" x14ac:dyDescent="0.25">
      <c r="A103" s="156" t="s">
        <v>609</v>
      </c>
      <c r="B103" s="28"/>
      <c r="C103" s="240">
        <v>0</v>
      </c>
      <c r="D103" s="226">
        <v>1.4890000000000001</v>
      </c>
      <c r="E103" s="227">
        <v>0.20100000000000001</v>
      </c>
      <c r="F103" s="228">
        <v>0.03</v>
      </c>
      <c r="G103" s="241">
        <v>41.73</v>
      </c>
      <c r="H103" s="241">
        <v>1.65</v>
      </c>
      <c r="I103" s="242">
        <v>1.65</v>
      </c>
      <c r="J103" s="233">
        <v>2.8000000000000001E-2</v>
      </c>
    </row>
    <row r="104" spans="1:10" ht="27.75" customHeight="1" x14ac:dyDescent="0.25">
      <c r="A104" s="156" t="s">
        <v>610</v>
      </c>
      <c r="B104" s="28"/>
      <c r="C104" s="240">
        <v>0</v>
      </c>
      <c r="D104" s="226">
        <v>1.4890000000000001</v>
      </c>
      <c r="E104" s="227">
        <v>0.20100000000000001</v>
      </c>
      <c r="F104" s="228">
        <v>0.03</v>
      </c>
      <c r="G104" s="241">
        <v>62.56</v>
      </c>
      <c r="H104" s="241">
        <v>1.65</v>
      </c>
      <c r="I104" s="242">
        <v>1.65</v>
      </c>
      <c r="J104" s="233">
        <v>2.8000000000000001E-2</v>
      </c>
    </row>
    <row r="105" spans="1:10" ht="27.75" customHeight="1" x14ac:dyDescent="0.25">
      <c r="A105" s="156" t="s">
        <v>611</v>
      </c>
      <c r="B105" s="28"/>
      <c r="C105" s="240">
        <v>0</v>
      </c>
      <c r="D105" s="226">
        <v>1.4890000000000001</v>
      </c>
      <c r="E105" s="227">
        <v>0.20100000000000001</v>
      </c>
      <c r="F105" s="228">
        <v>0.03</v>
      </c>
      <c r="G105" s="241">
        <v>155.12</v>
      </c>
      <c r="H105" s="241">
        <v>1.65</v>
      </c>
      <c r="I105" s="242">
        <v>1.65</v>
      </c>
      <c r="J105" s="233">
        <v>2.8000000000000001E-2</v>
      </c>
    </row>
    <row r="106" spans="1:10" ht="27.75" customHeight="1" x14ac:dyDescent="0.25">
      <c r="A106" s="156" t="s">
        <v>612</v>
      </c>
      <c r="B106" s="28"/>
      <c r="C106" s="240">
        <v>0</v>
      </c>
      <c r="D106" s="226">
        <v>1.33</v>
      </c>
      <c r="E106" s="227">
        <v>0.16700000000000001</v>
      </c>
      <c r="F106" s="228">
        <v>2.5999999999999999E-2</v>
      </c>
      <c r="G106" s="241">
        <v>123.75</v>
      </c>
      <c r="H106" s="241">
        <v>2.19</v>
      </c>
      <c r="I106" s="242">
        <v>2.19</v>
      </c>
      <c r="J106" s="233">
        <v>2.5000000000000001E-2</v>
      </c>
    </row>
    <row r="107" spans="1:10" ht="27.75" customHeight="1" x14ac:dyDescent="0.25">
      <c r="A107" s="156" t="s">
        <v>613</v>
      </c>
      <c r="B107" s="28"/>
      <c r="C107" s="240">
        <v>0</v>
      </c>
      <c r="D107" s="226">
        <v>1.33</v>
      </c>
      <c r="E107" s="227">
        <v>0.16700000000000001</v>
      </c>
      <c r="F107" s="228">
        <v>2.5999999999999999E-2</v>
      </c>
      <c r="G107" s="241">
        <v>266.41000000000003</v>
      </c>
      <c r="H107" s="241">
        <v>2.19</v>
      </c>
      <c r="I107" s="242">
        <v>2.19</v>
      </c>
      <c r="J107" s="233">
        <v>2.5000000000000001E-2</v>
      </c>
    </row>
    <row r="108" spans="1:10" ht="27.75" customHeight="1" x14ac:dyDescent="0.25">
      <c r="A108" s="156" t="s">
        <v>614</v>
      </c>
      <c r="B108" s="28"/>
      <c r="C108" s="240">
        <v>0</v>
      </c>
      <c r="D108" s="226">
        <v>1.33</v>
      </c>
      <c r="E108" s="227">
        <v>0.16700000000000001</v>
      </c>
      <c r="F108" s="228">
        <v>2.5999999999999999E-2</v>
      </c>
      <c r="G108" s="241">
        <v>514.47</v>
      </c>
      <c r="H108" s="241">
        <v>2.19</v>
      </c>
      <c r="I108" s="242">
        <v>2.19</v>
      </c>
      <c r="J108" s="233">
        <v>2.5000000000000001E-2</v>
      </c>
    </row>
    <row r="109" spans="1:10" ht="27.75" customHeight="1" x14ac:dyDescent="0.25">
      <c r="A109" s="156" t="s">
        <v>615</v>
      </c>
      <c r="B109" s="28"/>
      <c r="C109" s="240">
        <v>0</v>
      </c>
      <c r="D109" s="226">
        <v>1.33</v>
      </c>
      <c r="E109" s="227">
        <v>0.16700000000000001</v>
      </c>
      <c r="F109" s="228">
        <v>2.5999999999999999E-2</v>
      </c>
      <c r="G109" s="241">
        <v>822.04</v>
      </c>
      <c r="H109" s="241">
        <v>2.19</v>
      </c>
      <c r="I109" s="242">
        <v>2.19</v>
      </c>
      <c r="J109" s="233">
        <v>2.5000000000000001E-2</v>
      </c>
    </row>
    <row r="110" spans="1:10" ht="27.75" customHeight="1" x14ac:dyDescent="0.25">
      <c r="A110" s="156" t="s">
        <v>616</v>
      </c>
      <c r="B110" s="28"/>
      <c r="C110" s="240">
        <v>0</v>
      </c>
      <c r="D110" s="226">
        <v>1.33</v>
      </c>
      <c r="E110" s="227">
        <v>0.16700000000000001</v>
      </c>
      <c r="F110" s="228">
        <v>2.5999999999999999E-2</v>
      </c>
      <c r="G110" s="241">
        <v>2025.28</v>
      </c>
      <c r="H110" s="241">
        <v>2.19</v>
      </c>
      <c r="I110" s="242">
        <v>2.19</v>
      </c>
      <c r="J110" s="233">
        <v>2.5000000000000001E-2</v>
      </c>
    </row>
    <row r="111" spans="1:10" ht="27.75" customHeight="1" x14ac:dyDescent="0.25">
      <c r="A111" s="156" t="s">
        <v>617</v>
      </c>
      <c r="B111" s="28"/>
      <c r="C111" s="240" t="s">
        <v>714</v>
      </c>
      <c r="D111" s="234">
        <v>6.399</v>
      </c>
      <c r="E111" s="235">
        <v>0.34699999999999998</v>
      </c>
      <c r="F111" s="236">
        <v>9.5000000000000001E-2</v>
      </c>
      <c r="G111" s="230">
        <v>0</v>
      </c>
      <c r="H111" s="230">
        <v>0</v>
      </c>
      <c r="I111" s="230">
        <v>0</v>
      </c>
      <c r="J111" s="231">
        <v>0</v>
      </c>
    </row>
    <row r="112" spans="1:10" ht="27.75" customHeight="1" x14ac:dyDescent="0.25">
      <c r="A112" s="156" t="s">
        <v>618</v>
      </c>
      <c r="B112" s="28"/>
      <c r="C112" s="240" t="s">
        <v>534</v>
      </c>
      <c r="D112" s="226">
        <v>-2.4849999999999999</v>
      </c>
      <c r="E112" s="227">
        <v>-0.376</v>
      </c>
      <c r="F112" s="228">
        <v>-5.2999999999999999E-2</v>
      </c>
      <c r="G112" s="230">
        <v>0</v>
      </c>
      <c r="H112" s="230">
        <v>0</v>
      </c>
      <c r="I112" s="230">
        <v>0</v>
      </c>
      <c r="J112" s="231">
        <v>0</v>
      </c>
    </row>
    <row r="113" spans="1:10" ht="27.75" customHeight="1" x14ac:dyDescent="0.25">
      <c r="A113" s="156" t="s">
        <v>619</v>
      </c>
      <c r="B113" s="28"/>
      <c r="C113" s="240">
        <v>8</v>
      </c>
      <c r="D113" s="226">
        <v>-2.5470000000000002</v>
      </c>
      <c r="E113" s="227">
        <v>-0.38</v>
      </c>
      <c r="F113" s="228">
        <v>-5.3999999999999999E-2</v>
      </c>
      <c r="G113" s="230">
        <v>0</v>
      </c>
      <c r="H113" s="230">
        <v>0</v>
      </c>
      <c r="I113" s="230">
        <v>0</v>
      </c>
      <c r="J113" s="231">
        <v>0</v>
      </c>
    </row>
    <row r="114" spans="1:10" ht="27.75" customHeight="1" x14ac:dyDescent="0.25">
      <c r="A114" s="156" t="s">
        <v>620</v>
      </c>
      <c r="B114" s="28"/>
      <c r="C114" s="240">
        <v>0</v>
      </c>
      <c r="D114" s="226">
        <v>-2.4849999999999999</v>
      </c>
      <c r="E114" s="227">
        <v>-0.376</v>
      </c>
      <c r="F114" s="228">
        <v>-5.2999999999999999E-2</v>
      </c>
      <c r="G114" s="230">
        <v>0</v>
      </c>
      <c r="H114" s="230">
        <v>0</v>
      </c>
      <c r="I114" s="230">
        <v>0</v>
      </c>
      <c r="J114" s="233">
        <v>4.2000000000000003E-2</v>
      </c>
    </row>
    <row r="115" spans="1:10" ht="27.75" customHeight="1" x14ac:dyDescent="0.25">
      <c r="A115" s="156" t="s">
        <v>621</v>
      </c>
      <c r="B115" s="28"/>
      <c r="C115" s="240">
        <v>0</v>
      </c>
      <c r="D115" s="226">
        <v>-2.5470000000000002</v>
      </c>
      <c r="E115" s="227">
        <v>-0.38</v>
      </c>
      <c r="F115" s="228">
        <v>-5.3999999999999999E-2</v>
      </c>
      <c r="G115" s="230">
        <v>0</v>
      </c>
      <c r="H115" s="230">
        <v>0</v>
      </c>
      <c r="I115" s="230">
        <v>0</v>
      </c>
      <c r="J115" s="233">
        <v>4.8000000000000001E-2</v>
      </c>
    </row>
    <row r="116" spans="1:10" ht="27.75" customHeight="1" x14ac:dyDescent="0.25">
      <c r="A116" s="156" t="s">
        <v>622</v>
      </c>
      <c r="B116" s="28"/>
      <c r="C116" s="240">
        <v>0</v>
      </c>
      <c r="D116" s="226">
        <v>-2.7010000000000001</v>
      </c>
      <c r="E116" s="227">
        <v>-0.36499999999999999</v>
      </c>
      <c r="F116" s="228">
        <v>-5.3999999999999999E-2</v>
      </c>
      <c r="G116" s="241">
        <v>49.12</v>
      </c>
      <c r="H116" s="230">
        <v>0</v>
      </c>
      <c r="I116" s="230">
        <v>0</v>
      </c>
      <c r="J116" s="233">
        <v>7.4999999999999997E-2</v>
      </c>
    </row>
    <row r="117" spans="1:10" ht="27.75" customHeight="1" x14ac:dyDescent="0.25">
      <c r="A117" s="156" t="s">
        <v>623</v>
      </c>
      <c r="B117" s="28"/>
      <c r="C117" s="240" t="s">
        <v>74</v>
      </c>
      <c r="D117" s="226">
        <v>1.423</v>
      </c>
      <c r="E117" s="227">
        <v>0.216</v>
      </c>
      <c r="F117" s="228">
        <v>0.03</v>
      </c>
      <c r="G117" s="241">
        <v>2.2799999999999998</v>
      </c>
      <c r="H117" s="230">
        <v>0</v>
      </c>
      <c r="I117" s="230">
        <v>0</v>
      </c>
      <c r="J117" s="231">
        <v>0</v>
      </c>
    </row>
    <row r="118" spans="1:10" ht="27.75" customHeight="1" x14ac:dyDescent="0.25">
      <c r="A118" s="156" t="s">
        <v>624</v>
      </c>
      <c r="B118" s="28"/>
      <c r="C118" s="240">
        <v>2</v>
      </c>
      <c r="D118" s="226">
        <v>1.423</v>
      </c>
      <c r="E118" s="227">
        <v>0.216</v>
      </c>
      <c r="F118" s="228">
        <v>0.03</v>
      </c>
      <c r="G118" s="230">
        <v>0</v>
      </c>
      <c r="H118" s="230">
        <v>0</v>
      </c>
      <c r="I118" s="230">
        <v>0</v>
      </c>
      <c r="J118" s="231">
        <v>0</v>
      </c>
    </row>
    <row r="119" spans="1:10" ht="27.75" customHeight="1" x14ac:dyDescent="0.25">
      <c r="A119" s="156" t="s">
        <v>625</v>
      </c>
      <c r="B119" s="28"/>
      <c r="C119" s="240" t="s">
        <v>78</v>
      </c>
      <c r="D119" s="226">
        <v>1.6240000000000001</v>
      </c>
      <c r="E119" s="227">
        <v>0.246</v>
      </c>
      <c r="F119" s="228">
        <v>3.5000000000000003E-2</v>
      </c>
      <c r="G119" s="241">
        <v>1.86</v>
      </c>
      <c r="H119" s="230">
        <v>0</v>
      </c>
      <c r="I119" s="230">
        <v>0</v>
      </c>
      <c r="J119" s="231">
        <v>0</v>
      </c>
    </row>
    <row r="120" spans="1:10" ht="27.75" customHeight="1" x14ac:dyDescent="0.25">
      <c r="A120" s="156" t="s">
        <v>626</v>
      </c>
      <c r="B120" s="28"/>
      <c r="C120" s="240" t="s">
        <v>78</v>
      </c>
      <c r="D120" s="226">
        <v>1.6240000000000001</v>
      </c>
      <c r="E120" s="227">
        <v>0.246</v>
      </c>
      <c r="F120" s="228">
        <v>3.5000000000000003E-2</v>
      </c>
      <c r="G120" s="241">
        <v>2.12</v>
      </c>
      <c r="H120" s="230">
        <v>0</v>
      </c>
      <c r="I120" s="230">
        <v>0</v>
      </c>
      <c r="J120" s="231">
        <v>0</v>
      </c>
    </row>
    <row r="121" spans="1:10" ht="27.75" customHeight="1" x14ac:dyDescent="0.25">
      <c r="A121" s="156" t="s">
        <v>627</v>
      </c>
      <c r="B121" s="28"/>
      <c r="C121" s="240" t="s">
        <v>78</v>
      </c>
      <c r="D121" s="226">
        <v>1.6240000000000001</v>
      </c>
      <c r="E121" s="227">
        <v>0.246</v>
      </c>
      <c r="F121" s="228">
        <v>3.5000000000000003E-2</v>
      </c>
      <c r="G121" s="241">
        <v>2.56</v>
      </c>
      <c r="H121" s="230">
        <v>0</v>
      </c>
      <c r="I121" s="230">
        <v>0</v>
      </c>
      <c r="J121" s="231">
        <v>0</v>
      </c>
    </row>
    <row r="122" spans="1:10" ht="27.75" customHeight="1" x14ac:dyDescent="0.25">
      <c r="A122" s="156" t="s">
        <v>628</v>
      </c>
      <c r="B122" s="28"/>
      <c r="C122" s="240" t="s">
        <v>78</v>
      </c>
      <c r="D122" s="226">
        <v>1.6240000000000001</v>
      </c>
      <c r="E122" s="227">
        <v>0.246</v>
      </c>
      <c r="F122" s="228">
        <v>3.5000000000000003E-2</v>
      </c>
      <c r="G122" s="241">
        <v>3.36</v>
      </c>
      <c r="H122" s="230">
        <v>0</v>
      </c>
      <c r="I122" s="230">
        <v>0</v>
      </c>
      <c r="J122" s="231">
        <v>0</v>
      </c>
    </row>
    <row r="123" spans="1:10" ht="27.75" customHeight="1" x14ac:dyDescent="0.25">
      <c r="A123" s="156" t="s">
        <v>629</v>
      </c>
      <c r="B123" s="28"/>
      <c r="C123" s="240" t="s">
        <v>78</v>
      </c>
      <c r="D123" s="226">
        <v>1.6240000000000001</v>
      </c>
      <c r="E123" s="227">
        <v>0.246</v>
      </c>
      <c r="F123" s="228">
        <v>3.5000000000000003E-2</v>
      </c>
      <c r="G123" s="241">
        <v>5.9</v>
      </c>
      <c r="H123" s="230">
        <v>0</v>
      </c>
      <c r="I123" s="230">
        <v>0</v>
      </c>
      <c r="J123" s="231">
        <v>0</v>
      </c>
    </row>
    <row r="124" spans="1:10" ht="27.75" customHeight="1" x14ac:dyDescent="0.25">
      <c r="A124" s="156" t="s">
        <v>630</v>
      </c>
      <c r="B124" s="28"/>
      <c r="C124" s="240">
        <v>4</v>
      </c>
      <c r="D124" s="226">
        <v>1.6240000000000001</v>
      </c>
      <c r="E124" s="227">
        <v>0.246</v>
      </c>
      <c r="F124" s="228">
        <v>3.5000000000000003E-2</v>
      </c>
      <c r="G124" s="230">
        <v>0</v>
      </c>
      <c r="H124" s="230">
        <v>0</v>
      </c>
      <c r="I124" s="230">
        <v>0</v>
      </c>
      <c r="J124" s="231">
        <v>0</v>
      </c>
    </row>
    <row r="125" spans="1:10" ht="27.75" customHeight="1" x14ac:dyDescent="0.25">
      <c r="A125" s="156" t="s">
        <v>631</v>
      </c>
      <c r="B125" s="28"/>
      <c r="C125" s="240">
        <v>0</v>
      </c>
      <c r="D125" s="226">
        <v>1.079</v>
      </c>
      <c r="E125" s="227">
        <v>0.159</v>
      </c>
      <c r="F125" s="228">
        <v>2.3E-2</v>
      </c>
      <c r="G125" s="241">
        <v>1.93</v>
      </c>
      <c r="H125" s="241">
        <v>0.69</v>
      </c>
      <c r="I125" s="242">
        <v>0.69</v>
      </c>
      <c r="J125" s="233">
        <v>2.1000000000000001E-2</v>
      </c>
    </row>
    <row r="126" spans="1:10" ht="27.75" customHeight="1" x14ac:dyDescent="0.25">
      <c r="A126" s="156" t="s">
        <v>632</v>
      </c>
      <c r="B126" s="28"/>
      <c r="C126" s="240">
        <v>0</v>
      </c>
      <c r="D126" s="226">
        <v>1.079</v>
      </c>
      <c r="E126" s="227">
        <v>0.159</v>
      </c>
      <c r="F126" s="228">
        <v>2.3E-2</v>
      </c>
      <c r="G126" s="241">
        <v>8.66</v>
      </c>
      <c r="H126" s="241">
        <v>0.69</v>
      </c>
      <c r="I126" s="242">
        <v>0.69</v>
      </c>
      <c r="J126" s="233">
        <v>2.1000000000000001E-2</v>
      </c>
    </row>
    <row r="127" spans="1:10" ht="27.75" customHeight="1" x14ac:dyDescent="0.25">
      <c r="A127" s="156" t="s">
        <v>633</v>
      </c>
      <c r="B127" s="28"/>
      <c r="C127" s="240">
        <v>0</v>
      </c>
      <c r="D127" s="226">
        <v>1.079</v>
      </c>
      <c r="E127" s="227">
        <v>0.159</v>
      </c>
      <c r="F127" s="228">
        <v>2.3E-2</v>
      </c>
      <c r="G127" s="241">
        <v>16.45</v>
      </c>
      <c r="H127" s="241">
        <v>0.69</v>
      </c>
      <c r="I127" s="242">
        <v>0.69</v>
      </c>
      <c r="J127" s="233">
        <v>2.1000000000000001E-2</v>
      </c>
    </row>
    <row r="128" spans="1:10" ht="27.75" customHeight="1" x14ac:dyDescent="0.25">
      <c r="A128" s="156" t="s">
        <v>634</v>
      </c>
      <c r="B128" s="28"/>
      <c r="C128" s="240">
        <v>0</v>
      </c>
      <c r="D128" s="226">
        <v>1.079</v>
      </c>
      <c r="E128" s="227">
        <v>0.159</v>
      </c>
      <c r="F128" s="228">
        <v>2.3E-2</v>
      </c>
      <c r="G128" s="241">
        <v>24.66</v>
      </c>
      <c r="H128" s="241">
        <v>0.69</v>
      </c>
      <c r="I128" s="242">
        <v>0.69</v>
      </c>
      <c r="J128" s="233">
        <v>2.1000000000000001E-2</v>
      </c>
    </row>
    <row r="129" spans="1:10" ht="27.75" customHeight="1" x14ac:dyDescent="0.25">
      <c r="A129" s="156" t="s">
        <v>635</v>
      </c>
      <c r="B129" s="28"/>
      <c r="C129" s="240">
        <v>0</v>
      </c>
      <c r="D129" s="226">
        <v>1.079</v>
      </c>
      <c r="E129" s="227">
        <v>0.159</v>
      </c>
      <c r="F129" s="228">
        <v>2.3E-2</v>
      </c>
      <c r="G129" s="241">
        <v>61.15</v>
      </c>
      <c r="H129" s="241">
        <v>0.69</v>
      </c>
      <c r="I129" s="242">
        <v>0.69</v>
      </c>
      <c r="J129" s="233">
        <v>2.1000000000000001E-2</v>
      </c>
    </row>
    <row r="130" spans="1:10" ht="27.75" customHeight="1" x14ac:dyDescent="0.25">
      <c r="A130" s="156" t="s">
        <v>636</v>
      </c>
      <c r="B130" s="28"/>
      <c r="C130" s="240">
        <v>0</v>
      </c>
      <c r="D130" s="226">
        <v>0.98599999999999999</v>
      </c>
      <c r="E130" s="227">
        <v>0.13300000000000001</v>
      </c>
      <c r="F130" s="228">
        <v>0.02</v>
      </c>
      <c r="G130" s="241">
        <v>3.25</v>
      </c>
      <c r="H130" s="241">
        <v>1.1000000000000001</v>
      </c>
      <c r="I130" s="242">
        <v>1.1000000000000001</v>
      </c>
      <c r="J130" s="233">
        <v>1.9E-2</v>
      </c>
    </row>
    <row r="131" spans="1:10" ht="27.75" customHeight="1" x14ac:dyDescent="0.25">
      <c r="A131" s="156" t="s">
        <v>637</v>
      </c>
      <c r="B131" s="28"/>
      <c r="C131" s="240">
        <v>0</v>
      </c>
      <c r="D131" s="226">
        <v>0.98599999999999999</v>
      </c>
      <c r="E131" s="227">
        <v>0.13300000000000001</v>
      </c>
      <c r="F131" s="228">
        <v>0.02</v>
      </c>
      <c r="G131" s="241">
        <v>14.56</v>
      </c>
      <c r="H131" s="241">
        <v>1.1000000000000001</v>
      </c>
      <c r="I131" s="242">
        <v>1.1000000000000001</v>
      </c>
      <c r="J131" s="233">
        <v>1.9E-2</v>
      </c>
    </row>
    <row r="132" spans="1:10" ht="27.75" customHeight="1" x14ac:dyDescent="0.25">
      <c r="A132" s="156" t="s">
        <v>638</v>
      </c>
      <c r="B132" s="28"/>
      <c r="C132" s="240">
        <v>0</v>
      </c>
      <c r="D132" s="226">
        <v>0.98599999999999999</v>
      </c>
      <c r="E132" s="227">
        <v>0.13300000000000001</v>
      </c>
      <c r="F132" s="228">
        <v>0.02</v>
      </c>
      <c r="G132" s="241">
        <v>27.65</v>
      </c>
      <c r="H132" s="241">
        <v>1.1000000000000001</v>
      </c>
      <c r="I132" s="242">
        <v>1.1000000000000001</v>
      </c>
      <c r="J132" s="233">
        <v>1.9E-2</v>
      </c>
    </row>
    <row r="133" spans="1:10" ht="27.75" customHeight="1" x14ac:dyDescent="0.25">
      <c r="A133" s="156" t="s">
        <v>639</v>
      </c>
      <c r="B133" s="28"/>
      <c r="C133" s="240">
        <v>0</v>
      </c>
      <c r="D133" s="226">
        <v>0.98599999999999999</v>
      </c>
      <c r="E133" s="227">
        <v>0.13300000000000001</v>
      </c>
      <c r="F133" s="228">
        <v>0.02</v>
      </c>
      <c r="G133" s="241">
        <v>41.45</v>
      </c>
      <c r="H133" s="241">
        <v>1.1000000000000001</v>
      </c>
      <c r="I133" s="242">
        <v>1.1000000000000001</v>
      </c>
      <c r="J133" s="233">
        <v>1.9E-2</v>
      </c>
    </row>
    <row r="134" spans="1:10" ht="27.75" customHeight="1" x14ac:dyDescent="0.25">
      <c r="A134" s="156" t="s">
        <v>640</v>
      </c>
      <c r="B134" s="28"/>
      <c r="C134" s="240">
        <v>0</v>
      </c>
      <c r="D134" s="226">
        <v>0.98599999999999999</v>
      </c>
      <c r="E134" s="227">
        <v>0.13300000000000001</v>
      </c>
      <c r="F134" s="228">
        <v>0.02</v>
      </c>
      <c r="G134" s="241">
        <v>102.78</v>
      </c>
      <c r="H134" s="241">
        <v>1.1000000000000001</v>
      </c>
      <c r="I134" s="242">
        <v>1.1000000000000001</v>
      </c>
      <c r="J134" s="233">
        <v>1.9E-2</v>
      </c>
    </row>
    <row r="135" spans="1:10" ht="27.75" customHeight="1" x14ac:dyDescent="0.25">
      <c r="A135" s="156" t="s">
        <v>641</v>
      </c>
      <c r="B135" s="28"/>
      <c r="C135" s="240">
        <v>0</v>
      </c>
      <c r="D135" s="226">
        <v>0.88100000000000001</v>
      </c>
      <c r="E135" s="227">
        <v>0.111</v>
      </c>
      <c r="F135" s="228">
        <v>1.7000000000000001E-2</v>
      </c>
      <c r="G135" s="241">
        <v>82</v>
      </c>
      <c r="H135" s="241">
        <v>1.45</v>
      </c>
      <c r="I135" s="242">
        <v>1.45</v>
      </c>
      <c r="J135" s="233">
        <v>1.6E-2</v>
      </c>
    </row>
    <row r="136" spans="1:10" ht="27.75" customHeight="1" x14ac:dyDescent="0.25">
      <c r="A136" s="156" t="s">
        <v>642</v>
      </c>
      <c r="B136" s="28"/>
      <c r="C136" s="240">
        <v>0</v>
      </c>
      <c r="D136" s="226">
        <v>0.88100000000000001</v>
      </c>
      <c r="E136" s="227">
        <v>0.111</v>
      </c>
      <c r="F136" s="228">
        <v>1.7000000000000001E-2</v>
      </c>
      <c r="G136" s="241">
        <v>176.52</v>
      </c>
      <c r="H136" s="241">
        <v>1.45</v>
      </c>
      <c r="I136" s="242">
        <v>1.45</v>
      </c>
      <c r="J136" s="233">
        <v>1.6E-2</v>
      </c>
    </row>
    <row r="137" spans="1:10" ht="27.75" customHeight="1" x14ac:dyDescent="0.25">
      <c r="A137" s="156" t="s">
        <v>643</v>
      </c>
      <c r="B137" s="28"/>
      <c r="C137" s="240">
        <v>0</v>
      </c>
      <c r="D137" s="226">
        <v>0.88100000000000001</v>
      </c>
      <c r="E137" s="227">
        <v>0.111</v>
      </c>
      <c r="F137" s="228">
        <v>1.7000000000000001E-2</v>
      </c>
      <c r="G137" s="241">
        <v>340.87</v>
      </c>
      <c r="H137" s="241">
        <v>1.45</v>
      </c>
      <c r="I137" s="242">
        <v>1.45</v>
      </c>
      <c r="J137" s="233">
        <v>1.6E-2</v>
      </c>
    </row>
    <row r="138" spans="1:10" ht="27.75" customHeight="1" x14ac:dyDescent="0.25">
      <c r="A138" s="156" t="s">
        <v>644</v>
      </c>
      <c r="B138" s="28"/>
      <c r="C138" s="240">
        <v>0</v>
      </c>
      <c r="D138" s="226">
        <v>0.88100000000000001</v>
      </c>
      <c r="E138" s="227">
        <v>0.111</v>
      </c>
      <c r="F138" s="228">
        <v>1.7000000000000001E-2</v>
      </c>
      <c r="G138" s="241">
        <v>544.66</v>
      </c>
      <c r="H138" s="241">
        <v>1.45</v>
      </c>
      <c r="I138" s="242">
        <v>1.45</v>
      </c>
      <c r="J138" s="233">
        <v>1.6E-2</v>
      </c>
    </row>
    <row r="139" spans="1:10" ht="27.75" customHeight="1" x14ac:dyDescent="0.25">
      <c r="A139" s="156" t="s">
        <v>645</v>
      </c>
      <c r="B139" s="28"/>
      <c r="C139" s="240">
        <v>0</v>
      </c>
      <c r="D139" s="226">
        <v>0.88100000000000001</v>
      </c>
      <c r="E139" s="227">
        <v>0.111</v>
      </c>
      <c r="F139" s="228">
        <v>1.7000000000000001E-2</v>
      </c>
      <c r="G139" s="241">
        <v>1341.89</v>
      </c>
      <c r="H139" s="241">
        <v>1.45</v>
      </c>
      <c r="I139" s="242">
        <v>1.45</v>
      </c>
      <c r="J139" s="233">
        <v>1.6E-2</v>
      </c>
    </row>
    <row r="140" spans="1:10" ht="27.75" customHeight="1" x14ac:dyDescent="0.25">
      <c r="A140" s="156" t="s">
        <v>646</v>
      </c>
      <c r="B140" s="28"/>
      <c r="C140" s="240" t="s">
        <v>714</v>
      </c>
      <c r="D140" s="234">
        <v>4.24</v>
      </c>
      <c r="E140" s="235">
        <v>0.23</v>
      </c>
      <c r="F140" s="236">
        <v>6.3E-2</v>
      </c>
      <c r="G140" s="230">
        <v>0</v>
      </c>
      <c r="H140" s="230">
        <v>0</v>
      </c>
      <c r="I140" s="230">
        <v>0</v>
      </c>
      <c r="J140" s="231">
        <v>0</v>
      </c>
    </row>
    <row r="141" spans="1:10" ht="27.75" customHeight="1" x14ac:dyDescent="0.25">
      <c r="A141" s="156" t="s">
        <v>647</v>
      </c>
      <c r="B141" s="28"/>
      <c r="C141" s="240" t="s">
        <v>534</v>
      </c>
      <c r="D141" s="226">
        <v>-1.647</v>
      </c>
      <c r="E141" s="227">
        <v>-0.249</v>
      </c>
      <c r="F141" s="228">
        <v>-3.5000000000000003E-2</v>
      </c>
      <c r="G141" s="230">
        <v>0</v>
      </c>
      <c r="H141" s="230">
        <v>0</v>
      </c>
      <c r="I141" s="230">
        <v>0</v>
      </c>
      <c r="J141" s="231">
        <v>0</v>
      </c>
    </row>
    <row r="142" spans="1:10" ht="27.75" customHeight="1" x14ac:dyDescent="0.25">
      <c r="A142" s="156" t="s">
        <v>648</v>
      </c>
      <c r="B142" s="28"/>
      <c r="C142" s="240">
        <v>8</v>
      </c>
      <c r="D142" s="226">
        <v>-1.6879999999999999</v>
      </c>
      <c r="E142" s="227">
        <v>-0.252</v>
      </c>
      <c r="F142" s="228">
        <v>-3.5999999999999997E-2</v>
      </c>
      <c r="G142" s="230">
        <v>0</v>
      </c>
      <c r="H142" s="230">
        <v>0</v>
      </c>
      <c r="I142" s="230">
        <v>0</v>
      </c>
      <c r="J142" s="231">
        <v>0</v>
      </c>
    </row>
    <row r="143" spans="1:10" ht="27.75" customHeight="1" x14ac:dyDescent="0.25">
      <c r="A143" s="156" t="s">
        <v>649</v>
      </c>
      <c r="B143" s="28"/>
      <c r="C143" s="240">
        <v>0</v>
      </c>
      <c r="D143" s="226">
        <v>-1.647</v>
      </c>
      <c r="E143" s="227">
        <v>-0.249</v>
      </c>
      <c r="F143" s="228">
        <v>-3.5000000000000003E-2</v>
      </c>
      <c r="G143" s="230">
        <v>0</v>
      </c>
      <c r="H143" s="230">
        <v>0</v>
      </c>
      <c r="I143" s="230">
        <v>0</v>
      </c>
      <c r="J143" s="233">
        <v>2.8000000000000001E-2</v>
      </c>
    </row>
    <row r="144" spans="1:10" ht="27.75" customHeight="1" x14ac:dyDescent="0.25">
      <c r="A144" s="156" t="s">
        <v>650</v>
      </c>
      <c r="B144" s="28"/>
      <c r="C144" s="240">
        <v>0</v>
      </c>
      <c r="D144" s="226">
        <v>-1.6879999999999999</v>
      </c>
      <c r="E144" s="227">
        <v>-0.252</v>
      </c>
      <c r="F144" s="228">
        <v>-3.5999999999999997E-2</v>
      </c>
      <c r="G144" s="230">
        <v>0</v>
      </c>
      <c r="H144" s="230">
        <v>0</v>
      </c>
      <c r="I144" s="230">
        <v>0</v>
      </c>
      <c r="J144" s="233">
        <v>3.2000000000000001E-2</v>
      </c>
    </row>
    <row r="145" spans="1:10" ht="27.75" customHeight="1" x14ac:dyDescent="0.25">
      <c r="A145" s="156" t="s">
        <v>651</v>
      </c>
      <c r="B145" s="28"/>
      <c r="C145" s="240">
        <v>0</v>
      </c>
      <c r="D145" s="226">
        <v>-1.7889999999999999</v>
      </c>
      <c r="E145" s="227">
        <v>-0.24199999999999999</v>
      </c>
      <c r="F145" s="228">
        <v>-3.5999999999999997E-2</v>
      </c>
      <c r="G145" s="241">
        <v>32.54</v>
      </c>
      <c r="H145" s="230">
        <v>0</v>
      </c>
      <c r="I145" s="230">
        <v>0</v>
      </c>
      <c r="J145" s="233">
        <v>0.05</v>
      </c>
    </row>
    <row r="146" spans="1:10" ht="27.75" customHeight="1" x14ac:dyDescent="0.25">
      <c r="A146" s="156" t="s">
        <v>652</v>
      </c>
      <c r="B146" s="28"/>
      <c r="C146" s="240" t="s">
        <v>74</v>
      </c>
      <c r="D146" s="226">
        <v>0.72399999999999998</v>
      </c>
      <c r="E146" s="227">
        <v>0.11</v>
      </c>
      <c r="F146" s="228">
        <v>1.4999999999999999E-2</v>
      </c>
      <c r="G146" s="241">
        <v>1.1599999999999999</v>
      </c>
      <c r="H146" s="230">
        <v>0</v>
      </c>
      <c r="I146" s="230">
        <v>0</v>
      </c>
      <c r="J146" s="231">
        <v>0</v>
      </c>
    </row>
    <row r="147" spans="1:10" ht="27.75" customHeight="1" x14ac:dyDescent="0.25">
      <c r="A147" s="156" t="s">
        <v>653</v>
      </c>
      <c r="B147" s="28"/>
      <c r="C147" s="240">
        <v>2</v>
      </c>
      <c r="D147" s="226">
        <v>0.72399999999999998</v>
      </c>
      <c r="E147" s="227">
        <v>0.11</v>
      </c>
      <c r="F147" s="228">
        <v>1.4999999999999999E-2</v>
      </c>
      <c r="G147" s="230">
        <v>0</v>
      </c>
      <c r="H147" s="230">
        <v>0</v>
      </c>
      <c r="I147" s="230">
        <v>0</v>
      </c>
      <c r="J147" s="231">
        <v>0</v>
      </c>
    </row>
    <row r="148" spans="1:10" ht="27.75" customHeight="1" x14ac:dyDescent="0.25">
      <c r="A148" s="156" t="s">
        <v>654</v>
      </c>
      <c r="B148" s="28"/>
      <c r="C148" s="240" t="s">
        <v>78</v>
      </c>
      <c r="D148" s="226">
        <v>0.82499999999999996</v>
      </c>
      <c r="E148" s="227">
        <v>0.125</v>
      </c>
      <c r="F148" s="228">
        <v>1.7999999999999999E-2</v>
      </c>
      <c r="G148" s="241">
        <v>0.95</v>
      </c>
      <c r="H148" s="230">
        <v>0</v>
      </c>
      <c r="I148" s="230">
        <v>0</v>
      </c>
      <c r="J148" s="231">
        <v>0</v>
      </c>
    </row>
    <row r="149" spans="1:10" ht="27.75" customHeight="1" x14ac:dyDescent="0.25">
      <c r="A149" s="156" t="s">
        <v>655</v>
      </c>
      <c r="B149" s="28"/>
      <c r="C149" s="240" t="s">
        <v>78</v>
      </c>
      <c r="D149" s="226">
        <v>0.82499999999999996</v>
      </c>
      <c r="E149" s="227">
        <v>0.125</v>
      </c>
      <c r="F149" s="228">
        <v>1.7999999999999999E-2</v>
      </c>
      <c r="G149" s="241">
        <v>1.08</v>
      </c>
      <c r="H149" s="230">
        <v>0</v>
      </c>
      <c r="I149" s="230">
        <v>0</v>
      </c>
      <c r="J149" s="231">
        <v>0</v>
      </c>
    </row>
    <row r="150" spans="1:10" ht="27.75" customHeight="1" x14ac:dyDescent="0.25">
      <c r="A150" s="156" t="s">
        <v>656</v>
      </c>
      <c r="B150" s="28"/>
      <c r="C150" s="240" t="s">
        <v>78</v>
      </c>
      <c r="D150" s="226">
        <v>0.82499999999999996</v>
      </c>
      <c r="E150" s="227">
        <v>0.125</v>
      </c>
      <c r="F150" s="228">
        <v>1.7999999999999999E-2</v>
      </c>
      <c r="G150" s="241">
        <v>1.3</v>
      </c>
      <c r="H150" s="230">
        <v>0</v>
      </c>
      <c r="I150" s="230">
        <v>0</v>
      </c>
      <c r="J150" s="231">
        <v>0</v>
      </c>
    </row>
    <row r="151" spans="1:10" ht="27.75" customHeight="1" x14ac:dyDescent="0.25">
      <c r="A151" s="156" t="s">
        <v>657</v>
      </c>
      <c r="B151" s="28"/>
      <c r="C151" s="240" t="s">
        <v>78</v>
      </c>
      <c r="D151" s="226">
        <v>0.82499999999999996</v>
      </c>
      <c r="E151" s="227">
        <v>0.125</v>
      </c>
      <c r="F151" s="228">
        <v>1.7999999999999999E-2</v>
      </c>
      <c r="G151" s="241">
        <v>1.71</v>
      </c>
      <c r="H151" s="230">
        <v>0</v>
      </c>
      <c r="I151" s="230">
        <v>0</v>
      </c>
      <c r="J151" s="231">
        <v>0</v>
      </c>
    </row>
    <row r="152" spans="1:10" ht="27.75" customHeight="1" x14ac:dyDescent="0.25">
      <c r="A152" s="156" t="s">
        <v>658</v>
      </c>
      <c r="B152" s="28"/>
      <c r="C152" s="240" t="s">
        <v>78</v>
      </c>
      <c r="D152" s="226">
        <v>0.82499999999999996</v>
      </c>
      <c r="E152" s="227">
        <v>0.125</v>
      </c>
      <c r="F152" s="228">
        <v>1.7999999999999999E-2</v>
      </c>
      <c r="G152" s="241">
        <v>3</v>
      </c>
      <c r="H152" s="230">
        <v>0</v>
      </c>
      <c r="I152" s="230">
        <v>0</v>
      </c>
      <c r="J152" s="231">
        <v>0</v>
      </c>
    </row>
    <row r="153" spans="1:10" ht="27.75" customHeight="1" x14ac:dyDescent="0.25">
      <c r="A153" s="156" t="s">
        <v>659</v>
      </c>
      <c r="B153" s="28"/>
      <c r="C153" s="240">
        <v>4</v>
      </c>
      <c r="D153" s="226">
        <v>0.82499999999999996</v>
      </c>
      <c r="E153" s="227">
        <v>0.125</v>
      </c>
      <c r="F153" s="228">
        <v>1.7999999999999999E-2</v>
      </c>
      <c r="G153" s="230">
        <v>0</v>
      </c>
      <c r="H153" s="230">
        <v>0</v>
      </c>
      <c r="I153" s="230">
        <v>0</v>
      </c>
      <c r="J153" s="231">
        <v>0</v>
      </c>
    </row>
    <row r="154" spans="1:10" ht="27.75" customHeight="1" x14ac:dyDescent="0.25">
      <c r="A154" s="156" t="s">
        <v>660</v>
      </c>
      <c r="B154" s="28"/>
      <c r="C154" s="240">
        <v>0</v>
      </c>
      <c r="D154" s="226">
        <v>0.54900000000000004</v>
      </c>
      <c r="E154" s="227">
        <v>8.1000000000000003E-2</v>
      </c>
      <c r="F154" s="228">
        <v>1.2E-2</v>
      </c>
      <c r="G154" s="241">
        <v>0.98</v>
      </c>
      <c r="H154" s="241">
        <v>0.35</v>
      </c>
      <c r="I154" s="242">
        <v>0.35</v>
      </c>
      <c r="J154" s="233">
        <v>0.01</v>
      </c>
    </row>
    <row r="155" spans="1:10" ht="27.75" customHeight="1" x14ac:dyDescent="0.25">
      <c r="A155" s="156" t="s">
        <v>661</v>
      </c>
      <c r="B155" s="28"/>
      <c r="C155" s="240">
        <v>0</v>
      </c>
      <c r="D155" s="226">
        <v>0.54900000000000004</v>
      </c>
      <c r="E155" s="227">
        <v>8.1000000000000003E-2</v>
      </c>
      <c r="F155" s="228">
        <v>1.2E-2</v>
      </c>
      <c r="G155" s="241">
        <v>4.4000000000000004</v>
      </c>
      <c r="H155" s="241">
        <v>0.35</v>
      </c>
      <c r="I155" s="242">
        <v>0.35</v>
      </c>
      <c r="J155" s="233">
        <v>0.01</v>
      </c>
    </row>
    <row r="156" spans="1:10" ht="27.75" customHeight="1" x14ac:dyDescent="0.25">
      <c r="A156" s="156" t="s">
        <v>662</v>
      </c>
      <c r="B156" s="28"/>
      <c r="C156" s="240">
        <v>0</v>
      </c>
      <c r="D156" s="226">
        <v>0.54900000000000004</v>
      </c>
      <c r="E156" s="227">
        <v>8.1000000000000003E-2</v>
      </c>
      <c r="F156" s="228">
        <v>1.2E-2</v>
      </c>
      <c r="G156" s="241">
        <v>8.36</v>
      </c>
      <c r="H156" s="241">
        <v>0.35</v>
      </c>
      <c r="I156" s="242">
        <v>0.35</v>
      </c>
      <c r="J156" s="233">
        <v>0.01</v>
      </c>
    </row>
    <row r="157" spans="1:10" ht="27.75" customHeight="1" x14ac:dyDescent="0.25">
      <c r="A157" s="156" t="s">
        <v>663</v>
      </c>
      <c r="B157" s="28"/>
      <c r="C157" s="240">
        <v>0</v>
      </c>
      <c r="D157" s="226">
        <v>0.54900000000000004</v>
      </c>
      <c r="E157" s="227">
        <v>8.1000000000000003E-2</v>
      </c>
      <c r="F157" s="228">
        <v>1.2E-2</v>
      </c>
      <c r="G157" s="241">
        <v>12.54</v>
      </c>
      <c r="H157" s="241">
        <v>0.35</v>
      </c>
      <c r="I157" s="242">
        <v>0.35</v>
      </c>
      <c r="J157" s="233">
        <v>0.01</v>
      </c>
    </row>
    <row r="158" spans="1:10" ht="27.75" customHeight="1" x14ac:dyDescent="0.25">
      <c r="A158" s="156" t="s">
        <v>664</v>
      </c>
      <c r="B158" s="28"/>
      <c r="C158" s="240">
        <v>0</v>
      </c>
      <c r="D158" s="226">
        <v>0.54900000000000004</v>
      </c>
      <c r="E158" s="227">
        <v>8.1000000000000003E-2</v>
      </c>
      <c r="F158" s="228">
        <v>1.2E-2</v>
      </c>
      <c r="G158" s="241">
        <v>31.09</v>
      </c>
      <c r="H158" s="241">
        <v>0.35</v>
      </c>
      <c r="I158" s="242">
        <v>0.35</v>
      </c>
      <c r="J158" s="233">
        <v>0.01</v>
      </c>
    </row>
    <row r="159" spans="1:10" ht="27.75" customHeight="1" x14ac:dyDescent="0.25">
      <c r="A159" s="156" t="s">
        <v>665</v>
      </c>
      <c r="B159" s="28"/>
      <c r="C159" s="240">
        <v>0</v>
      </c>
      <c r="D159" s="226">
        <v>0.501</v>
      </c>
      <c r="E159" s="227">
        <v>6.8000000000000005E-2</v>
      </c>
      <c r="F159" s="228">
        <v>0.01</v>
      </c>
      <c r="G159" s="241">
        <v>1.65</v>
      </c>
      <c r="H159" s="241">
        <v>0.56000000000000005</v>
      </c>
      <c r="I159" s="242">
        <v>0.56000000000000005</v>
      </c>
      <c r="J159" s="233">
        <v>8.9999999999999993E-3</v>
      </c>
    </row>
    <row r="160" spans="1:10" ht="27.75" customHeight="1" x14ac:dyDescent="0.25">
      <c r="A160" s="156" t="s">
        <v>666</v>
      </c>
      <c r="B160" s="28"/>
      <c r="C160" s="240">
        <v>0</v>
      </c>
      <c r="D160" s="226">
        <v>0.501</v>
      </c>
      <c r="E160" s="227">
        <v>6.8000000000000005E-2</v>
      </c>
      <c r="F160" s="228">
        <v>0.01</v>
      </c>
      <c r="G160" s="241">
        <v>7.4</v>
      </c>
      <c r="H160" s="241">
        <v>0.56000000000000005</v>
      </c>
      <c r="I160" s="242">
        <v>0.56000000000000005</v>
      </c>
      <c r="J160" s="233">
        <v>8.9999999999999993E-3</v>
      </c>
    </row>
    <row r="161" spans="1:10" ht="27.75" customHeight="1" x14ac:dyDescent="0.25">
      <c r="A161" s="156" t="s">
        <v>667</v>
      </c>
      <c r="B161" s="28"/>
      <c r="C161" s="240">
        <v>0</v>
      </c>
      <c r="D161" s="226">
        <v>0.501</v>
      </c>
      <c r="E161" s="227">
        <v>6.8000000000000005E-2</v>
      </c>
      <c r="F161" s="228">
        <v>0.01</v>
      </c>
      <c r="G161" s="241">
        <v>14.06</v>
      </c>
      <c r="H161" s="241">
        <v>0.56000000000000005</v>
      </c>
      <c r="I161" s="242">
        <v>0.56000000000000005</v>
      </c>
      <c r="J161" s="233">
        <v>8.9999999999999993E-3</v>
      </c>
    </row>
    <row r="162" spans="1:10" ht="27.75" customHeight="1" x14ac:dyDescent="0.25">
      <c r="A162" s="156" t="s">
        <v>668</v>
      </c>
      <c r="B162" s="28"/>
      <c r="C162" s="240">
        <v>0</v>
      </c>
      <c r="D162" s="226">
        <v>0.501</v>
      </c>
      <c r="E162" s="227">
        <v>6.8000000000000005E-2</v>
      </c>
      <c r="F162" s="228">
        <v>0.01</v>
      </c>
      <c r="G162" s="241">
        <v>21.07</v>
      </c>
      <c r="H162" s="241">
        <v>0.56000000000000005</v>
      </c>
      <c r="I162" s="242">
        <v>0.56000000000000005</v>
      </c>
      <c r="J162" s="233">
        <v>8.9999999999999993E-3</v>
      </c>
    </row>
    <row r="163" spans="1:10" ht="27.75" customHeight="1" x14ac:dyDescent="0.25">
      <c r="A163" s="156" t="s">
        <v>669</v>
      </c>
      <c r="B163" s="28"/>
      <c r="C163" s="240">
        <v>0</v>
      </c>
      <c r="D163" s="226">
        <v>0.501</v>
      </c>
      <c r="E163" s="227">
        <v>6.8000000000000005E-2</v>
      </c>
      <c r="F163" s="228">
        <v>0.01</v>
      </c>
      <c r="G163" s="241">
        <v>52.25</v>
      </c>
      <c r="H163" s="241">
        <v>0.56000000000000005</v>
      </c>
      <c r="I163" s="242">
        <v>0.56000000000000005</v>
      </c>
      <c r="J163" s="233">
        <v>8.9999999999999993E-3</v>
      </c>
    </row>
    <row r="164" spans="1:10" ht="27.75" customHeight="1" x14ac:dyDescent="0.25">
      <c r="A164" s="156" t="s">
        <v>670</v>
      </c>
      <c r="B164" s="28"/>
      <c r="C164" s="240">
        <v>0</v>
      </c>
      <c r="D164" s="226">
        <v>0.44800000000000001</v>
      </c>
      <c r="E164" s="227">
        <v>5.6000000000000001E-2</v>
      </c>
      <c r="F164" s="228">
        <v>8.9999999999999993E-3</v>
      </c>
      <c r="G164" s="241">
        <v>41.69</v>
      </c>
      <c r="H164" s="241">
        <v>0.74</v>
      </c>
      <c r="I164" s="242">
        <v>0.74</v>
      </c>
      <c r="J164" s="233">
        <v>8.0000000000000002E-3</v>
      </c>
    </row>
    <row r="165" spans="1:10" ht="27.75" customHeight="1" x14ac:dyDescent="0.25">
      <c r="A165" s="156" t="s">
        <v>671</v>
      </c>
      <c r="B165" s="28"/>
      <c r="C165" s="240">
        <v>0</v>
      </c>
      <c r="D165" s="226">
        <v>0.44800000000000001</v>
      </c>
      <c r="E165" s="227">
        <v>5.6000000000000001E-2</v>
      </c>
      <c r="F165" s="228">
        <v>8.9999999999999993E-3</v>
      </c>
      <c r="G165" s="241">
        <v>89.74</v>
      </c>
      <c r="H165" s="241">
        <v>0.74</v>
      </c>
      <c r="I165" s="242">
        <v>0.74</v>
      </c>
      <c r="J165" s="233">
        <v>8.0000000000000002E-3</v>
      </c>
    </row>
    <row r="166" spans="1:10" ht="27.75" customHeight="1" x14ac:dyDescent="0.25">
      <c r="A166" s="156" t="s">
        <v>672</v>
      </c>
      <c r="B166" s="28"/>
      <c r="C166" s="240">
        <v>0</v>
      </c>
      <c r="D166" s="226">
        <v>0.44800000000000001</v>
      </c>
      <c r="E166" s="227">
        <v>5.6000000000000001E-2</v>
      </c>
      <c r="F166" s="228">
        <v>8.9999999999999993E-3</v>
      </c>
      <c r="G166" s="241">
        <v>173.29</v>
      </c>
      <c r="H166" s="241">
        <v>0.74</v>
      </c>
      <c r="I166" s="242">
        <v>0.74</v>
      </c>
      <c r="J166" s="233">
        <v>8.0000000000000002E-3</v>
      </c>
    </row>
    <row r="167" spans="1:10" ht="27.75" customHeight="1" x14ac:dyDescent="0.25">
      <c r="A167" s="156" t="s">
        <v>673</v>
      </c>
      <c r="B167" s="28"/>
      <c r="C167" s="240">
        <v>0</v>
      </c>
      <c r="D167" s="226">
        <v>0.44800000000000001</v>
      </c>
      <c r="E167" s="227">
        <v>5.6000000000000001E-2</v>
      </c>
      <c r="F167" s="228">
        <v>8.9999999999999993E-3</v>
      </c>
      <c r="G167" s="241">
        <v>276.89999999999998</v>
      </c>
      <c r="H167" s="241">
        <v>0.74</v>
      </c>
      <c r="I167" s="242">
        <v>0.74</v>
      </c>
      <c r="J167" s="233">
        <v>8.0000000000000002E-3</v>
      </c>
    </row>
    <row r="168" spans="1:10" ht="27.75" customHeight="1" x14ac:dyDescent="0.25">
      <c r="A168" s="156" t="s">
        <v>674</v>
      </c>
      <c r="B168" s="28"/>
      <c r="C168" s="240">
        <v>0</v>
      </c>
      <c r="D168" s="226">
        <v>0.44800000000000001</v>
      </c>
      <c r="E168" s="227">
        <v>5.6000000000000001E-2</v>
      </c>
      <c r="F168" s="228">
        <v>8.9999999999999993E-3</v>
      </c>
      <c r="G168" s="241">
        <v>682.2</v>
      </c>
      <c r="H168" s="241">
        <v>0.74</v>
      </c>
      <c r="I168" s="242">
        <v>0.74</v>
      </c>
      <c r="J168" s="233">
        <v>8.0000000000000002E-3</v>
      </c>
    </row>
    <row r="169" spans="1:10" ht="27.75" customHeight="1" x14ac:dyDescent="0.25">
      <c r="A169" s="156" t="s">
        <v>675</v>
      </c>
      <c r="B169" s="28"/>
      <c r="C169" s="240" t="s">
        <v>714</v>
      </c>
      <c r="D169" s="234">
        <v>2.1560000000000001</v>
      </c>
      <c r="E169" s="235">
        <v>0.11700000000000001</v>
      </c>
      <c r="F169" s="236">
        <v>3.2000000000000001E-2</v>
      </c>
      <c r="G169" s="230">
        <v>0</v>
      </c>
      <c r="H169" s="230">
        <v>0</v>
      </c>
      <c r="I169" s="230">
        <v>0</v>
      </c>
      <c r="J169" s="231">
        <v>0</v>
      </c>
    </row>
    <row r="170" spans="1:10" ht="27.75" customHeight="1" x14ac:dyDescent="0.25">
      <c r="A170" s="156" t="s">
        <v>676</v>
      </c>
      <c r="B170" s="28"/>
      <c r="C170" s="240" t="s">
        <v>534</v>
      </c>
      <c r="D170" s="226">
        <v>-0.83699999999999997</v>
      </c>
      <c r="E170" s="227">
        <v>-0.127</v>
      </c>
      <c r="F170" s="228">
        <v>-1.7999999999999999E-2</v>
      </c>
      <c r="G170" s="230">
        <v>0</v>
      </c>
      <c r="H170" s="230">
        <v>0</v>
      </c>
      <c r="I170" s="230">
        <v>0</v>
      </c>
      <c r="J170" s="231">
        <v>0</v>
      </c>
    </row>
    <row r="171" spans="1:10" ht="27.75" customHeight="1" x14ac:dyDescent="0.25">
      <c r="A171" s="156" t="s">
        <v>677</v>
      </c>
      <c r="B171" s="28"/>
      <c r="C171" s="240">
        <v>8</v>
      </c>
      <c r="D171" s="226">
        <v>-0.85799999999999998</v>
      </c>
      <c r="E171" s="227">
        <v>-0.128</v>
      </c>
      <c r="F171" s="228">
        <v>-1.7999999999999999E-2</v>
      </c>
      <c r="G171" s="230">
        <v>0</v>
      </c>
      <c r="H171" s="230">
        <v>0</v>
      </c>
      <c r="I171" s="230">
        <v>0</v>
      </c>
      <c r="J171" s="231">
        <v>0</v>
      </c>
    </row>
    <row r="172" spans="1:10" ht="27.75" customHeight="1" x14ac:dyDescent="0.25">
      <c r="A172" s="156" t="s">
        <v>678</v>
      </c>
      <c r="B172" s="28"/>
      <c r="C172" s="240">
        <v>0</v>
      </c>
      <c r="D172" s="226">
        <v>-0.83699999999999997</v>
      </c>
      <c r="E172" s="227">
        <v>-0.127</v>
      </c>
      <c r="F172" s="228">
        <v>-1.7999999999999999E-2</v>
      </c>
      <c r="G172" s="230">
        <v>0</v>
      </c>
      <c r="H172" s="230">
        <v>0</v>
      </c>
      <c r="I172" s="230">
        <v>0</v>
      </c>
      <c r="J172" s="233">
        <v>1.4E-2</v>
      </c>
    </row>
    <row r="173" spans="1:10" ht="27.75" customHeight="1" x14ac:dyDescent="0.25">
      <c r="A173" s="156" t="s">
        <v>679</v>
      </c>
      <c r="B173" s="28"/>
      <c r="C173" s="240">
        <v>0</v>
      </c>
      <c r="D173" s="226">
        <v>-0.85799999999999998</v>
      </c>
      <c r="E173" s="227">
        <v>-0.128</v>
      </c>
      <c r="F173" s="228">
        <v>-1.7999999999999999E-2</v>
      </c>
      <c r="G173" s="230">
        <v>0</v>
      </c>
      <c r="H173" s="230">
        <v>0</v>
      </c>
      <c r="I173" s="230">
        <v>0</v>
      </c>
      <c r="J173" s="233">
        <v>1.6E-2</v>
      </c>
    </row>
    <row r="174" spans="1:10" ht="27.75" customHeight="1" x14ac:dyDescent="0.25">
      <c r="A174" s="156" t="s">
        <v>680</v>
      </c>
      <c r="B174" s="28"/>
      <c r="C174" s="240">
        <v>0</v>
      </c>
      <c r="D174" s="226">
        <v>-0.91</v>
      </c>
      <c r="E174" s="227">
        <v>-0.123</v>
      </c>
      <c r="F174" s="228">
        <v>-1.7999999999999999E-2</v>
      </c>
      <c r="G174" s="241">
        <v>16.54</v>
      </c>
      <c r="H174" s="230">
        <v>0</v>
      </c>
      <c r="I174" s="230">
        <v>0</v>
      </c>
      <c r="J174" s="233">
        <v>2.5000000000000001E-2</v>
      </c>
    </row>
    <row r="175" spans="1:10" ht="27.75" customHeight="1" x14ac:dyDescent="0.25">
      <c r="A175" s="156" t="s">
        <v>681</v>
      </c>
      <c r="B175" s="28"/>
      <c r="C175" s="240" t="s">
        <v>74</v>
      </c>
      <c r="D175" s="226">
        <v>0.22800000000000001</v>
      </c>
      <c r="E175" s="227">
        <v>3.4000000000000002E-2</v>
      </c>
      <c r="F175" s="228">
        <v>5.0000000000000001E-3</v>
      </c>
      <c r="G175" s="241">
        <v>0.36</v>
      </c>
      <c r="H175" s="230">
        <v>0</v>
      </c>
      <c r="I175" s="230">
        <v>0</v>
      </c>
      <c r="J175" s="231">
        <v>0</v>
      </c>
    </row>
    <row r="176" spans="1:10" ht="27.75" customHeight="1" x14ac:dyDescent="0.25">
      <c r="A176" s="156" t="s">
        <v>682</v>
      </c>
      <c r="B176" s="28"/>
      <c r="C176" s="240">
        <v>2</v>
      </c>
      <c r="D176" s="226">
        <v>0.22800000000000001</v>
      </c>
      <c r="E176" s="227">
        <v>3.4000000000000002E-2</v>
      </c>
      <c r="F176" s="228">
        <v>5.0000000000000001E-3</v>
      </c>
      <c r="G176" s="230">
        <v>0</v>
      </c>
      <c r="H176" s="230">
        <v>0</v>
      </c>
      <c r="I176" s="230">
        <v>0</v>
      </c>
      <c r="J176" s="231">
        <v>0</v>
      </c>
    </row>
    <row r="177" spans="1:10" ht="27.75" customHeight="1" x14ac:dyDescent="0.25">
      <c r="A177" s="156" t="s">
        <v>683</v>
      </c>
      <c r="B177" s="28"/>
      <c r="C177" s="240" t="s">
        <v>78</v>
      </c>
      <c r="D177" s="226">
        <v>0.26</v>
      </c>
      <c r="E177" s="227">
        <v>3.9E-2</v>
      </c>
      <c r="F177" s="228">
        <v>6.0000000000000001E-3</v>
      </c>
      <c r="G177" s="241">
        <v>0.3</v>
      </c>
      <c r="H177" s="230">
        <v>0</v>
      </c>
      <c r="I177" s="230">
        <v>0</v>
      </c>
      <c r="J177" s="231">
        <v>0</v>
      </c>
    </row>
    <row r="178" spans="1:10" ht="27.75" customHeight="1" x14ac:dyDescent="0.25">
      <c r="A178" s="156" t="s">
        <v>684</v>
      </c>
      <c r="B178" s="28"/>
      <c r="C178" s="240" t="s">
        <v>78</v>
      </c>
      <c r="D178" s="226">
        <v>0.26</v>
      </c>
      <c r="E178" s="227">
        <v>3.9E-2</v>
      </c>
      <c r="F178" s="228">
        <v>6.0000000000000001E-3</v>
      </c>
      <c r="G178" s="241">
        <v>0.34</v>
      </c>
      <c r="H178" s="230">
        <v>0</v>
      </c>
      <c r="I178" s="230">
        <v>0</v>
      </c>
      <c r="J178" s="231">
        <v>0</v>
      </c>
    </row>
    <row r="179" spans="1:10" ht="27.75" customHeight="1" x14ac:dyDescent="0.25">
      <c r="A179" s="156" t="s">
        <v>685</v>
      </c>
      <c r="B179" s="28"/>
      <c r="C179" s="240" t="s">
        <v>78</v>
      </c>
      <c r="D179" s="226">
        <v>0.26</v>
      </c>
      <c r="E179" s="227">
        <v>3.9E-2</v>
      </c>
      <c r="F179" s="228">
        <v>6.0000000000000001E-3</v>
      </c>
      <c r="G179" s="241">
        <v>0.41</v>
      </c>
      <c r="H179" s="230">
        <v>0</v>
      </c>
      <c r="I179" s="230">
        <v>0</v>
      </c>
      <c r="J179" s="231">
        <v>0</v>
      </c>
    </row>
    <row r="180" spans="1:10" ht="27.75" customHeight="1" x14ac:dyDescent="0.25">
      <c r="A180" s="156" t="s">
        <v>686</v>
      </c>
      <c r="B180" s="28"/>
      <c r="C180" s="240" t="s">
        <v>78</v>
      </c>
      <c r="D180" s="226">
        <v>0.26</v>
      </c>
      <c r="E180" s="227">
        <v>3.9E-2</v>
      </c>
      <c r="F180" s="228">
        <v>6.0000000000000001E-3</v>
      </c>
      <c r="G180" s="241">
        <v>0.54</v>
      </c>
      <c r="H180" s="230">
        <v>0</v>
      </c>
      <c r="I180" s="230">
        <v>0</v>
      </c>
      <c r="J180" s="231">
        <v>0</v>
      </c>
    </row>
    <row r="181" spans="1:10" ht="27.75" customHeight="1" x14ac:dyDescent="0.25">
      <c r="A181" s="156" t="s">
        <v>687</v>
      </c>
      <c r="B181" s="28"/>
      <c r="C181" s="240" t="s">
        <v>78</v>
      </c>
      <c r="D181" s="226">
        <v>0.26</v>
      </c>
      <c r="E181" s="227">
        <v>3.9E-2</v>
      </c>
      <c r="F181" s="228">
        <v>6.0000000000000001E-3</v>
      </c>
      <c r="G181" s="241">
        <v>0.94</v>
      </c>
      <c r="H181" s="230">
        <v>0</v>
      </c>
      <c r="I181" s="230">
        <v>0</v>
      </c>
      <c r="J181" s="231">
        <v>0</v>
      </c>
    </row>
    <row r="182" spans="1:10" ht="27.75" customHeight="1" x14ac:dyDescent="0.25">
      <c r="A182" s="156" t="s">
        <v>688</v>
      </c>
      <c r="B182" s="28"/>
      <c r="C182" s="240">
        <v>4</v>
      </c>
      <c r="D182" s="226">
        <v>0.26</v>
      </c>
      <c r="E182" s="227">
        <v>3.9E-2</v>
      </c>
      <c r="F182" s="228">
        <v>6.0000000000000001E-3</v>
      </c>
      <c r="G182" s="230">
        <v>0</v>
      </c>
      <c r="H182" s="230">
        <v>0</v>
      </c>
      <c r="I182" s="230">
        <v>0</v>
      </c>
      <c r="J182" s="231">
        <v>0</v>
      </c>
    </row>
    <row r="183" spans="1:10" ht="27.75" customHeight="1" x14ac:dyDescent="0.25">
      <c r="A183" s="156" t="s">
        <v>689</v>
      </c>
      <c r="B183" s="28"/>
      <c r="C183" s="240">
        <v>0</v>
      </c>
      <c r="D183" s="226">
        <v>0.17299999999999999</v>
      </c>
      <c r="E183" s="227">
        <v>2.5000000000000001E-2</v>
      </c>
      <c r="F183" s="228">
        <v>4.0000000000000001E-3</v>
      </c>
      <c r="G183" s="241">
        <v>0.31</v>
      </c>
      <c r="H183" s="241">
        <v>0.11</v>
      </c>
      <c r="I183" s="242">
        <v>0.11</v>
      </c>
      <c r="J183" s="233">
        <v>3.0000000000000001E-3</v>
      </c>
    </row>
    <row r="184" spans="1:10" ht="27.75" customHeight="1" x14ac:dyDescent="0.25">
      <c r="A184" s="156" t="s">
        <v>690</v>
      </c>
      <c r="B184" s="28"/>
      <c r="C184" s="240">
        <v>0</v>
      </c>
      <c r="D184" s="226">
        <v>0.17299999999999999</v>
      </c>
      <c r="E184" s="227">
        <v>2.5000000000000001E-2</v>
      </c>
      <c r="F184" s="228">
        <v>4.0000000000000001E-3</v>
      </c>
      <c r="G184" s="241">
        <v>1.39</v>
      </c>
      <c r="H184" s="241">
        <v>0.11</v>
      </c>
      <c r="I184" s="242">
        <v>0.11</v>
      </c>
      <c r="J184" s="233">
        <v>3.0000000000000001E-3</v>
      </c>
    </row>
    <row r="185" spans="1:10" ht="27.75" customHeight="1" x14ac:dyDescent="0.25">
      <c r="A185" s="156" t="s">
        <v>691</v>
      </c>
      <c r="B185" s="28"/>
      <c r="C185" s="240">
        <v>0</v>
      </c>
      <c r="D185" s="226">
        <v>0.17299999999999999</v>
      </c>
      <c r="E185" s="227">
        <v>2.5000000000000001E-2</v>
      </c>
      <c r="F185" s="228">
        <v>4.0000000000000001E-3</v>
      </c>
      <c r="G185" s="241">
        <v>2.63</v>
      </c>
      <c r="H185" s="241">
        <v>0.11</v>
      </c>
      <c r="I185" s="242">
        <v>0.11</v>
      </c>
      <c r="J185" s="233">
        <v>3.0000000000000001E-3</v>
      </c>
    </row>
    <row r="186" spans="1:10" ht="27.75" customHeight="1" x14ac:dyDescent="0.25">
      <c r="A186" s="156" t="s">
        <v>692</v>
      </c>
      <c r="B186" s="28"/>
      <c r="C186" s="240">
        <v>0</v>
      </c>
      <c r="D186" s="226">
        <v>0.17299999999999999</v>
      </c>
      <c r="E186" s="227">
        <v>2.5000000000000001E-2</v>
      </c>
      <c r="F186" s="228">
        <v>4.0000000000000001E-3</v>
      </c>
      <c r="G186" s="241">
        <v>3.94</v>
      </c>
      <c r="H186" s="241">
        <v>0.11</v>
      </c>
      <c r="I186" s="242">
        <v>0.11</v>
      </c>
      <c r="J186" s="233">
        <v>3.0000000000000001E-3</v>
      </c>
    </row>
    <row r="187" spans="1:10" ht="27.75" customHeight="1" x14ac:dyDescent="0.25">
      <c r="A187" s="156" t="s">
        <v>693</v>
      </c>
      <c r="B187" s="28"/>
      <c r="C187" s="240">
        <v>0</v>
      </c>
      <c r="D187" s="226">
        <v>0.17299999999999999</v>
      </c>
      <c r="E187" s="227">
        <v>2.5000000000000001E-2</v>
      </c>
      <c r="F187" s="228">
        <v>4.0000000000000001E-3</v>
      </c>
      <c r="G187" s="241">
        <v>9.7799999999999994</v>
      </c>
      <c r="H187" s="241">
        <v>0.11</v>
      </c>
      <c r="I187" s="242">
        <v>0.11</v>
      </c>
      <c r="J187" s="233">
        <v>3.0000000000000001E-3</v>
      </c>
    </row>
    <row r="188" spans="1:10" ht="27.75" customHeight="1" x14ac:dyDescent="0.25">
      <c r="A188" s="156" t="s">
        <v>694</v>
      </c>
      <c r="B188" s="28"/>
      <c r="C188" s="240">
        <v>0</v>
      </c>
      <c r="D188" s="226">
        <v>0.158</v>
      </c>
      <c r="E188" s="227">
        <v>2.1000000000000001E-2</v>
      </c>
      <c r="F188" s="228">
        <v>3.0000000000000001E-3</v>
      </c>
      <c r="G188" s="241">
        <v>0.52</v>
      </c>
      <c r="H188" s="241">
        <v>0.18</v>
      </c>
      <c r="I188" s="242">
        <v>0.18</v>
      </c>
      <c r="J188" s="233">
        <v>3.0000000000000001E-3</v>
      </c>
    </row>
    <row r="189" spans="1:10" ht="27.75" customHeight="1" x14ac:dyDescent="0.25">
      <c r="A189" s="156" t="s">
        <v>695</v>
      </c>
      <c r="B189" s="28"/>
      <c r="C189" s="240">
        <v>0</v>
      </c>
      <c r="D189" s="226">
        <v>0.158</v>
      </c>
      <c r="E189" s="227">
        <v>2.1000000000000001E-2</v>
      </c>
      <c r="F189" s="228">
        <v>3.0000000000000001E-3</v>
      </c>
      <c r="G189" s="241">
        <v>2.33</v>
      </c>
      <c r="H189" s="241">
        <v>0.18</v>
      </c>
      <c r="I189" s="242">
        <v>0.18</v>
      </c>
      <c r="J189" s="233">
        <v>3.0000000000000001E-3</v>
      </c>
    </row>
    <row r="190" spans="1:10" ht="27.75" customHeight="1" x14ac:dyDescent="0.25">
      <c r="A190" s="156" t="s">
        <v>696</v>
      </c>
      <c r="B190" s="28"/>
      <c r="C190" s="240">
        <v>0</v>
      </c>
      <c r="D190" s="226">
        <v>0.158</v>
      </c>
      <c r="E190" s="227">
        <v>2.1000000000000001E-2</v>
      </c>
      <c r="F190" s="228">
        <v>3.0000000000000001E-3</v>
      </c>
      <c r="G190" s="241">
        <v>4.42</v>
      </c>
      <c r="H190" s="241">
        <v>0.18</v>
      </c>
      <c r="I190" s="242">
        <v>0.18</v>
      </c>
      <c r="J190" s="233">
        <v>3.0000000000000001E-3</v>
      </c>
    </row>
    <row r="191" spans="1:10" ht="27.75" customHeight="1" x14ac:dyDescent="0.25">
      <c r="A191" s="156" t="s">
        <v>697</v>
      </c>
      <c r="B191" s="28"/>
      <c r="C191" s="240">
        <v>0</v>
      </c>
      <c r="D191" s="226">
        <v>0.158</v>
      </c>
      <c r="E191" s="227">
        <v>2.1000000000000001E-2</v>
      </c>
      <c r="F191" s="228">
        <v>3.0000000000000001E-3</v>
      </c>
      <c r="G191" s="241">
        <v>6.63</v>
      </c>
      <c r="H191" s="241">
        <v>0.18</v>
      </c>
      <c r="I191" s="242">
        <v>0.18</v>
      </c>
      <c r="J191" s="233">
        <v>3.0000000000000001E-3</v>
      </c>
    </row>
    <row r="192" spans="1:10" ht="27.75" customHeight="1" x14ac:dyDescent="0.25">
      <c r="A192" s="156" t="s">
        <v>698</v>
      </c>
      <c r="B192" s="28"/>
      <c r="C192" s="240">
        <v>0</v>
      </c>
      <c r="D192" s="226">
        <v>0.158</v>
      </c>
      <c r="E192" s="227">
        <v>2.1000000000000001E-2</v>
      </c>
      <c r="F192" s="228">
        <v>3.0000000000000001E-3</v>
      </c>
      <c r="G192" s="241">
        <v>16.440000000000001</v>
      </c>
      <c r="H192" s="241">
        <v>0.18</v>
      </c>
      <c r="I192" s="242">
        <v>0.18</v>
      </c>
      <c r="J192" s="233">
        <v>3.0000000000000001E-3</v>
      </c>
    </row>
    <row r="193" spans="1:10" ht="27.75" customHeight="1" x14ac:dyDescent="0.25">
      <c r="A193" s="156" t="s">
        <v>699</v>
      </c>
      <c r="B193" s="28"/>
      <c r="C193" s="240">
        <v>0</v>
      </c>
      <c r="D193" s="226">
        <v>0.14099999999999999</v>
      </c>
      <c r="E193" s="227">
        <v>1.7999999999999999E-2</v>
      </c>
      <c r="F193" s="228">
        <v>3.0000000000000001E-3</v>
      </c>
      <c r="G193" s="241">
        <v>13.12</v>
      </c>
      <c r="H193" s="241">
        <v>0.23</v>
      </c>
      <c r="I193" s="242">
        <v>0.23</v>
      </c>
      <c r="J193" s="233">
        <v>3.0000000000000001E-3</v>
      </c>
    </row>
    <row r="194" spans="1:10" ht="27.75" customHeight="1" x14ac:dyDescent="0.25">
      <c r="A194" s="156" t="s">
        <v>700</v>
      </c>
      <c r="B194" s="28"/>
      <c r="C194" s="240">
        <v>0</v>
      </c>
      <c r="D194" s="226">
        <v>0.14099999999999999</v>
      </c>
      <c r="E194" s="227">
        <v>1.7999999999999999E-2</v>
      </c>
      <c r="F194" s="228">
        <v>3.0000000000000001E-3</v>
      </c>
      <c r="G194" s="241">
        <v>28.24</v>
      </c>
      <c r="H194" s="241">
        <v>0.23</v>
      </c>
      <c r="I194" s="242">
        <v>0.23</v>
      </c>
      <c r="J194" s="233">
        <v>3.0000000000000001E-3</v>
      </c>
    </row>
    <row r="195" spans="1:10" ht="27.75" customHeight="1" x14ac:dyDescent="0.25">
      <c r="A195" s="156" t="s">
        <v>701</v>
      </c>
      <c r="B195" s="28"/>
      <c r="C195" s="240">
        <v>0</v>
      </c>
      <c r="D195" s="226">
        <v>0.14099999999999999</v>
      </c>
      <c r="E195" s="227">
        <v>1.7999999999999999E-2</v>
      </c>
      <c r="F195" s="228">
        <v>3.0000000000000001E-3</v>
      </c>
      <c r="G195" s="241">
        <v>54.53</v>
      </c>
      <c r="H195" s="241">
        <v>0.23</v>
      </c>
      <c r="I195" s="242">
        <v>0.23</v>
      </c>
      <c r="J195" s="233">
        <v>3.0000000000000001E-3</v>
      </c>
    </row>
    <row r="196" spans="1:10" ht="27.75" customHeight="1" x14ac:dyDescent="0.25">
      <c r="A196" s="156" t="s">
        <v>702</v>
      </c>
      <c r="B196" s="28"/>
      <c r="C196" s="240">
        <v>0</v>
      </c>
      <c r="D196" s="226">
        <v>0.14099999999999999</v>
      </c>
      <c r="E196" s="227">
        <v>1.7999999999999999E-2</v>
      </c>
      <c r="F196" s="228">
        <v>3.0000000000000001E-3</v>
      </c>
      <c r="G196" s="241">
        <v>87.12</v>
      </c>
      <c r="H196" s="241">
        <v>0.23</v>
      </c>
      <c r="I196" s="242">
        <v>0.23</v>
      </c>
      <c r="J196" s="233">
        <v>3.0000000000000001E-3</v>
      </c>
    </row>
    <row r="197" spans="1:10" ht="27.75" customHeight="1" x14ac:dyDescent="0.25">
      <c r="A197" s="156" t="s">
        <v>703</v>
      </c>
      <c r="B197" s="28"/>
      <c r="C197" s="240">
        <v>0</v>
      </c>
      <c r="D197" s="226">
        <v>0.14099999999999999</v>
      </c>
      <c r="E197" s="227">
        <v>1.7999999999999999E-2</v>
      </c>
      <c r="F197" s="228">
        <v>3.0000000000000001E-3</v>
      </c>
      <c r="G197" s="241">
        <v>214.65</v>
      </c>
      <c r="H197" s="241">
        <v>0.23</v>
      </c>
      <c r="I197" s="242">
        <v>0.23</v>
      </c>
      <c r="J197" s="233">
        <v>3.0000000000000001E-3</v>
      </c>
    </row>
    <row r="198" spans="1:10" ht="27.75" customHeight="1" x14ac:dyDescent="0.25">
      <c r="A198" s="156" t="s">
        <v>704</v>
      </c>
      <c r="B198" s="28"/>
      <c r="C198" s="240" t="s">
        <v>714</v>
      </c>
      <c r="D198" s="234">
        <v>0.67800000000000005</v>
      </c>
      <c r="E198" s="235">
        <v>3.6999999999999998E-2</v>
      </c>
      <c r="F198" s="236">
        <v>0.01</v>
      </c>
      <c r="G198" s="230">
        <v>0</v>
      </c>
      <c r="H198" s="230">
        <v>0</v>
      </c>
      <c r="I198" s="230">
        <v>0</v>
      </c>
      <c r="J198" s="231">
        <v>0</v>
      </c>
    </row>
    <row r="199" spans="1:10" ht="27.75" customHeight="1" x14ac:dyDescent="0.25">
      <c r="A199" s="156" t="s">
        <v>705</v>
      </c>
      <c r="B199" s="28"/>
      <c r="C199" s="240" t="s">
        <v>534</v>
      </c>
      <c r="D199" s="226">
        <v>-0.26300000000000001</v>
      </c>
      <c r="E199" s="227">
        <v>-0.04</v>
      </c>
      <c r="F199" s="228">
        <v>-6.0000000000000001E-3</v>
      </c>
      <c r="G199" s="230">
        <v>0</v>
      </c>
      <c r="H199" s="230">
        <v>0</v>
      </c>
      <c r="I199" s="230">
        <v>0</v>
      </c>
      <c r="J199" s="231">
        <v>0</v>
      </c>
    </row>
    <row r="200" spans="1:10" ht="27.75" customHeight="1" x14ac:dyDescent="0.25">
      <c r="A200" s="156" t="s">
        <v>706</v>
      </c>
      <c r="B200" s="28"/>
      <c r="C200" s="240">
        <v>8</v>
      </c>
      <c r="D200" s="226">
        <v>-0.27</v>
      </c>
      <c r="E200" s="227">
        <v>-0.04</v>
      </c>
      <c r="F200" s="228">
        <v>-6.0000000000000001E-3</v>
      </c>
      <c r="G200" s="230">
        <v>0</v>
      </c>
      <c r="H200" s="230">
        <v>0</v>
      </c>
      <c r="I200" s="230">
        <v>0</v>
      </c>
      <c r="J200" s="231">
        <v>0</v>
      </c>
    </row>
    <row r="201" spans="1:10" ht="27.75" customHeight="1" x14ac:dyDescent="0.25">
      <c r="A201" s="156" t="s">
        <v>707</v>
      </c>
      <c r="B201" s="28"/>
      <c r="C201" s="240">
        <v>0</v>
      </c>
      <c r="D201" s="226">
        <v>-0.26300000000000001</v>
      </c>
      <c r="E201" s="227">
        <v>-0.04</v>
      </c>
      <c r="F201" s="228">
        <v>-6.0000000000000001E-3</v>
      </c>
      <c r="G201" s="230">
        <v>0</v>
      </c>
      <c r="H201" s="230">
        <v>0</v>
      </c>
      <c r="I201" s="230">
        <v>0</v>
      </c>
      <c r="J201" s="233">
        <v>4.0000000000000001E-3</v>
      </c>
    </row>
    <row r="202" spans="1:10" ht="27.75" customHeight="1" x14ac:dyDescent="0.25">
      <c r="A202" s="156" t="s">
        <v>708</v>
      </c>
      <c r="B202" s="28"/>
      <c r="C202" s="240">
        <v>0</v>
      </c>
      <c r="D202" s="226">
        <v>-0.27</v>
      </c>
      <c r="E202" s="227">
        <v>-0.04</v>
      </c>
      <c r="F202" s="228">
        <v>-6.0000000000000001E-3</v>
      </c>
      <c r="G202" s="230">
        <v>0</v>
      </c>
      <c r="H202" s="230">
        <v>0</v>
      </c>
      <c r="I202" s="230">
        <v>0</v>
      </c>
      <c r="J202" s="233">
        <v>5.0000000000000001E-3</v>
      </c>
    </row>
    <row r="203" spans="1:10" ht="27.75" customHeight="1" x14ac:dyDescent="0.25">
      <c r="A203" s="156" t="s">
        <v>709</v>
      </c>
      <c r="B203" s="28"/>
      <c r="C203" s="240">
        <v>0</v>
      </c>
      <c r="D203" s="226">
        <v>-0.28599999999999998</v>
      </c>
      <c r="E203" s="227">
        <v>-3.9E-2</v>
      </c>
      <c r="F203" s="228">
        <v>-6.0000000000000001E-3</v>
      </c>
      <c r="G203" s="241">
        <v>5.21</v>
      </c>
      <c r="H203" s="230">
        <v>0</v>
      </c>
      <c r="I203" s="230">
        <v>0</v>
      </c>
      <c r="J203" s="233">
        <v>8.0000000000000002E-3</v>
      </c>
    </row>
  </sheetData>
  <mergeCells count="12">
    <mergeCell ref="F5:G5"/>
    <mergeCell ref="H9:J9"/>
    <mergeCell ref="B1:D1"/>
    <mergeCell ref="F1:H1"/>
    <mergeCell ref="A2:J2"/>
    <mergeCell ref="A4:D4"/>
    <mergeCell ref="F4:J4"/>
    <mergeCell ref="F6:G6"/>
    <mergeCell ref="F7:G7"/>
    <mergeCell ref="B8:D8"/>
    <mergeCell ref="F8:G8"/>
    <mergeCell ref="F9:G9"/>
  </mergeCells>
  <hyperlinks>
    <hyperlink ref="A1" location="Overview!A1" display="Back to Overview" xr:uid="{EBF55933-F585-42F2-8A2D-B7D884022A43}"/>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1959C-2A09-42C2-894B-75C449CBEBFF}">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SP Electricity North West Area (GSP Group _G)"</f>
        <v>Southern Electric Power Distribution plc - Effective from 1 April 2026 - Final LDNO tariffs in SP Electricity North West Area (GSP Group _G)</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81" t="s">
        <v>50</v>
      </c>
      <c r="B6" s="86" t="s">
        <v>140</v>
      </c>
      <c r="C6" s="86" t="s">
        <v>309</v>
      </c>
      <c r="D6" s="86" t="s">
        <v>310</v>
      </c>
      <c r="E6" s="87"/>
      <c r="F6" s="383" t="s">
        <v>57</v>
      </c>
      <c r="G6" s="384"/>
      <c r="H6" s="22"/>
      <c r="I6" s="86" t="s">
        <v>311</v>
      </c>
      <c r="J6" s="183" t="s">
        <v>310</v>
      </c>
      <c r="K6" s="87"/>
      <c r="L6" s="4"/>
      <c r="M6" s="4"/>
    </row>
    <row r="7" spans="1:13" ht="56.25" customHeight="1" x14ac:dyDescent="0.25">
      <c r="A7" s="81" t="s">
        <v>55</v>
      </c>
      <c r="B7" s="22"/>
      <c r="C7" s="86" t="s">
        <v>140</v>
      </c>
      <c r="D7" s="86" t="s">
        <v>312</v>
      </c>
      <c r="E7" s="87"/>
      <c r="F7" s="383" t="s">
        <v>54</v>
      </c>
      <c r="G7" s="384"/>
      <c r="H7" s="24" t="s">
        <v>140</v>
      </c>
      <c r="I7" s="86" t="s">
        <v>313</v>
      </c>
      <c r="J7" s="183" t="s">
        <v>310</v>
      </c>
      <c r="K7" s="87"/>
      <c r="L7" s="4"/>
      <c r="M7" s="4"/>
    </row>
    <row r="8" spans="1:13" ht="55.5" customHeight="1" x14ac:dyDescent="0.25">
      <c r="A8" s="82" t="s">
        <v>59</v>
      </c>
      <c r="B8" s="362" t="s">
        <v>60</v>
      </c>
      <c r="C8" s="363"/>
      <c r="D8" s="364"/>
      <c r="E8" s="87"/>
      <c r="F8" s="383" t="s">
        <v>144</v>
      </c>
      <c r="G8" s="384"/>
      <c r="H8" s="22"/>
      <c r="I8" s="86" t="s">
        <v>140</v>
      </c>
      <c r="J8" s="183" t="s">
        <v>312</v>
      </c>
      <c r="K8" s="87"/>
      <c r="L8" s="4"/>
      <c r="M8" s="4"/>
    </row>
    <row r="9" spans="1:13" s="79" customFormat="1" ht="55.5" customHeight="1" x14ac:dyDescent="0.25">
      <c r="E9" s="53"/>
      <c r="F9" s="53"/>
      <c r="G9" s="53"/>
      <c r="H9" s="53"/>
      <c r="I9" s="53"/>
      <c r="J9" s="53"/>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715</v>
      </c>
      <c r="D14" s="128">
        <v>10.263999999999999</v>
      </c>
      <c r="E14" s="129">
        <v>1.6240000000000001</v>
      </c>
      <c r="F14" s="130">
        <v>9.5000000000000001E-2</v>
      </c>
      <c r="G14" s="158">
        <v>1.83</v>
      </c>
      <c r="H14" s="159"/>
      <c r="I14" s="161"/>
      <c r="J14" s="45"/>
    </row>
    <row r="15" spans="1:13" ht="27.75" customHeight="1" x14ac:dyDescent="0.25">
      <c r="A15" s="156" t="s">
        <v>520</v>
      </c>
      <c r="B15" s="28"/>
      <c r="C15" s="157">
        <v>2</v>
      </c>
      <c r="D15" s="128">
        <v>10.263999999999999</v>
      </c>
      <c r="E15" s="129">
        <v>1.6240000000000001</v>
      </c>
      <c r="F15" s="130">
        <v>9.5000000000000001E-2</v>
      </c>
      <c r="G15" s="159"/>
      <c r="H15" s="159"/>
      <c r="I15" s="161"/>
      <c r="J15" s="45"/>
    </row>
    <row r="16" spans="1:13" ht="27.75" customHeight="1" x14ac:dyDescent="0.25">
      <c r="A16" s="156" t="s">
        <v>521</v>
      </c>
      <c r="B16" s="28"/>
      <c r="C16" s="157" t="s">
        <v>716</v>
      </c>
      <c r="D16" s="128">
        <v>9.8409999999999993</v>
      </c>
      <c r="E16" s="129">
        <v>1.5569999999999999</v>
      </c>
      <c r="F16" s="130">
        <v>9.0999999999999998E-2</v>
      </c>
      <c r="G16" s="158">
        <v>5.7</v>
      </c>
      <c r="H16" s="159"/>
      <c r="I16" s="161"/>
      <c r="J16" s="45"/>
    </row>
    <row r="17" spans="1:10" ht="27.75" customHeight="1" x14ac:dyDescent="0.25">
      <c r="A17" s="156" t="s">
        <v>522</v>
      </c>
      <c r="B17" s="28"/>
      <c r="C17" s="157" t="s">
        <v>716</v>
      </c>
      <c r="D17" s="128">
        <v>9.8409999999999993</v>
      </c>
      <c r="E17" s="129">
        <v>1.5569999999999999</v>
      </c>
      <c r="F17" s="130">
        <v>9.0999999999999998E-2</v>
      </c>
      <c r="G17" s="158">
        <v>0</v>
      </c>
      <c r="H17" s="159"/>
      <c r="I17" s="161"/>
      <c r="J17" s="45"/>
    </row>
    <row r="18" spans="1:10" ht="27.75" customHeight="1" x14ac:dyDescent="0.25">
      <c r="A18" s="156" t="s">
        <v>523</v>
      </c>
      <c r="B18" s="28"/>
      <c r="C18" s="157" t="s">
        <v>716</v>
      </c>
      <c r="D18" s="128">
        <v>9.6029999999999998</v>
      </c>
      <c r="E18" s="129">
        <v>1.32</v>
      </c>
      <c r="F18" s="130">
        <v>0</v>
      </c>
      <c r="G18" s="158">
        <v>0</v>
      </c>
      <c r="H18" s="159"/>
      <c r="I18" s="161"/>
      <c r="J18" s="45"/>
    </row>
    <row r="19" spans="1:10" ht="27.75" customHeight="1" x14ac:dyDescent="0.25">
      <c r="A19" s="156" t="s">
        <v>524</v>
      </c>
      <c r="B19" s="28"/>
      <c r="C19" s="157" t="s">
        <v>716</v>
      </c>
      <c r="D19" s="128">
        <v>9.2959999999999994</v>
      </c>
      <c r="E19" s="129">
        <v>1.0129999999999999</v>
      </c>
      <c r="F19" s="130">
        <v>0</v>
      </c>
      <c r="G19" s="158">
        <v>0</v>
      </c>
      <c r="H19" s="159"/>
      <c r="I19" s="161"/>
      <c r="J19" s="45"/>
    </row>
    <row r="20" spans="1:10" ht="27.75" customHeight="1" x14ac:dyDescent="0.25">
      <c r="A20" s="156" t="s">
        <v>525</v>
      </c>
      <c r="B20" s="28"/>
      <c r="C20" s="157" t="s">
        <v>716</v>
      </c>
      <c r="D20" s="128">
        <v>9.1029999999999998</v>
      </c>
      <c r="E20" s="129">
        <v>0.82</v>
      </c>
      <c r="F20" s="130">
        <v>0</v>
      </c>
      <c r="G20" s="158">
        <v>0</v>
      </c>
      <c r="H20" s="159"/>
      <c r="I20" s="161"/>
      <c r="J20" s="45"/>
    </row>
    <row r="21" spans="1:10" ht="27.75" customHeight="1" x14ac:dyDescent="0.25">
      <c r="A21" s="156" t="s">
        <v>526</v>
      </c>
      <c r="B21" s="28"/>
      <c r="C21" s="157">
        <v>4</v>
      </c>
      <c r="D21" s="128">
        <v>9.8409999999999993</v>
      </c>
      <c r="E21" s="129">
        <v>1.5569999999999999</v>
      </c>
      <c r="F21" s="130">
        <v>9.0999999999999998E-2</v>
      </c>
      <c r="G21" s="159"/>
      <c r="H21" s="159"/>
      <c r="I21" s="161"/>
      <c r="J21" s="45"/>
    </row>
    <row r="22" spans="1:10" ht="27.75" customHeight="1" x14ac:dyDescent="0.25">
      <c r="A22" s="156" t="s">
        <v>527</v>
      </c>
      <c r="B22" s="28"/>
      <c r="C22" s="157">
        <v>0</v>
      </c>
      <c r="D22" s="128">
        <v>5.9640000000000004</v>
      </c>
      <c r="E22" s="129">
        <v>0.88200000000000001</v>
      </c>
      <c r="F22" s="130">
        <v>5.2999999999999999E-2</v>
      </c>
      <c r="G22" s="158">
        <v>20.079999999999998</v>
      </c>
      <c r="H22" s="158">
        <v>4.3899999999999997</v>
      </c>
      <c r="I22" s="162">
        <v>4.3899999999999997</v>
      </c>
      <c r="J22" s="44">
        <v>0.109</v>
      </c>
    </row>
    <row r="23" spans="1:10" ht="27.75" customHeight="1" x14ac:dyDescent="0.25">
      <c r="A23" s="156" t="s">
        <v>528</v>
      </c>
      <c r="B23" s="28"/>
      <c r="C23" s="157">
        <v>0</v>
      </c>
      <c r="D23" s="128">
        <v>4.96</v>
      </c>
      <c r="E23" s="129">
        <v>0.26900000000000002</v>
      </c>
      <c r="F23" s="130">
        <v>1.4999999999999999E-2</v>
      </c>
      <c r="G23" s="158">
        <v>0</v>
      </c>
      <c r="H23" s="158">
        <v>4.3899999999999997</v>
      </c>
      <c r="I23" s="162">
        <v>4.3899999999999997</v>
      </c>
      <c r="J23" s="44">
        <v>0.109</v>
      </c>
    </row>
    <row r="24" spans="1:10" ht="27.75" customHeight="1" x14ac:dyDescent="0.25">
      <c r="A24" s="156" t="s">
        <v>529</v>
      </c>
      <c r="B24" s="28"/>
      <c r="C24" s="157">
        <v>0</v>
      </c>
      <c r="D24" s="128">
        <v>4.6340000000000003</v>
      </c>
      <c r="E24" s="129">
        <v>0.26900000000000002</v>
      </c>
      <c r="F24" s="130">
        <v>1.4999999999999999E-2</v>
      </c>
      <c r="G24" s="158">
        <v>0</v>
      </c>
      <c r="H24" s="158">
        <v>4.3899999999999997</v>
      </c>
      <c r="I24" s="162">
        <v>4.3899999999999997</v>
      </c>
      <c r="J24" s="44">
        <v>0.109</v>
      </c>
    </row>
    <row r="25" spans="1:10" ht="27.75" customHeight="1" x14ac:dyDescent="0.25">
      <c r="A25" s="156" t="s">
        <v>530</v>
      </c>
      <c r="B25" s="28"/>
      <c r="C25" s="157">
        <v>0</v>
      </c>
      <c r="D25" s="128">
        <v>4.3650000000000002</v>
      </c>
      <c r="E25" s="129">
        <v>0.26900000000000002</v>
      </c>
      <c r="F25" s="130">
        <v>1.4999999999999999E-2</v>
      </c>
      <c r="G25" s="158">
        <v>0</v>
      </c>
      <c r="H25" s="158">
        <v>4.3899999999999997</v>
      </c>
      <c r="I25" s="162">
        <v>4.3899999999999997</v>
      </c>
      <c r="J25" s="44">
        <v>0.109</v>
      </c>
    </row>
    <row r="26" spans="1:10" ht="27.75" customHeight="1" x14ac:dyDescent="0.25">
      <c r="A26" s="156" t="s">
        <v>531</v>
      </c>
      <c r="B26" s="28"/>
      <c r="C26" s="157">
        <v>0</v>
      </c>
      <c r="D26" s="128">
        <v>4.1420000000000003</v>
      </c>
      <c r="E26" s="129">
        <v>0.26900000000000002</v>
      </c>
      <c r="F26" s="130">
        <v>1.4999999999999999E-2</v>
      </c>
      <c r="G26" s="158">
        <v>0</v>
      </c>
      <c r="H26" s="158">
        <v>4.3899999999999997</v>
      </c>
      <c r="I26" s="162">
        <v>4.3899999999999997</v>
      </c>
      <c r="J26" s="44">
        <v>0.109</v>
      </c>
    </row>
    <row r="27" spans="1:10" ht="27.75" customHeight="1" x14ac:dyDescent="0.25">
      <c r="A27" s="156" t="s">
        <v>532</v>
      </c>
      <c r="B27" s="28"/>
      <c r="C27" s="163" t="s">
        <v>120</v>
      </c>
      <c r="D27" s="131">
        <v>30.652999999999999</v>
      </c>
      <c r="E27" s="132">
        <v>3.3620000000000001</v>
      </c>
      <c r="F27" s="130">
        <v>2.1179999999999999</v>
      </c>
      <c r="G27" s="159"/>
      <c r="H27" s="159"/>
      <c r="I27" s="161"/>
      <c r="J27" s="45"/>
    </row>
    <row r="28" spans="1:10" ht="27.75" customHeight="1" x14ac:dyDescent="0.25">
      <c r="A28" s="156" t="s">
        <v>533</v>
      </c>
      <c r="B28" s="28"/>
      <c r="C28" s="163" t="s">
        <v>123</v>
      </c>
      <c r="D28" s="128">
        <v>-9.968</v>
      </c>
      <c r="E28" s="129">
        <v>-1.5780000000000001</v>
      </c>
      <c r="F28" s="130">
        <v>-9.1999999999999998E-2</v>
      </c>
      <c r="G28" s="158">
        <v>0</v>
      </c>
      <c r="H28" s="159"/>
      <c r="I28" s="161"/>
      <c r="J28" s="45"/>
    </row>
    <row r="29" spans="1:10" ht="27.75" customHeight="1" x14ac:dyDescent="0.25">
      <c r="A29" s="156" t="s">
        <v>535</v>
      </c>
      <c r="B29" s="28"/>
      <c r="C29" s="163" t="s">
        <v>123</v>
      </c>
      <c r="D29" s="128">
        <v>-9.968</v>
      </c>
      <c r="E29" s="129">
        <v>-1.5780000000000001</v>
      </c>
      <c r="F29" s="130">
        <v>-9.1999999999999998E-2</v>
      </c>
      <c r="G29" s="158">
        <v>0</v>
      </c>
      <c r="H29" s="159"/>
      <c r="I29" s="161"/>
      <c r="J29" s="44">
        <v>0.17599999999999999</v>
      </c>
    </row>
    <row r="30" spans="1:10" ht="27.75" customHeight="1" x14ac:dyDescent="0.25">
      <c r="A30" s="160" t="s">
        <v>536</v>
      </c>
      <c r="B30" s="28"/>
      <c r="C30" s="163" t="s">
        <v>715</v>
      </c>
      <c r="D30" s="128">
        <v>7.2060000000000004</v>
      </c>
      <c r="E30" s="129">
        <v>1.1399999999999999</v>
      </c>
      <c r="F30" s="130">
        <v>6.7000000000000004E-2</v>
      </c>
      <c r="G30" s="158">
        <v>1.28</v>
      </c>
      <c r="H30" s="159"/>
      <c r="I30" s="161"/>
      <c r="J30" s="45"/>
    </row>
    <row r="31" spans="1:10" ht="27.75" customHeight="1" x14ac:dyDescent="0.25">
      <c r="A31" s="160" t="s">
        <v>537</v>
      </c>
      <c r="B31" s="28"/>
      <c r="C31" s="163">
        <v>2</v>
      </c>
      <c r="D31" s="128">
        <v>7.2060000000000004</v>
      </c>
      <c r="E31" s="129">
        <v>1.1399999999999999</v>
      </c>
      <c r="F31" s="130">
        <v>6.7000000000000004E-2</v>
      </c>
      <c r="G31" s="159"/>
      <c r="H31" s="159"/>
      <c r="I31" s="161"/>
      <c r="J31" s="45"/>
    </row>
    <row r="32" spans="1:10" ht="27.75" customHeight="1" x14ac:dyDescent="0.25">
      <c r="A32" s="160" t="s">
        <v>538</v>
      </c>
      <c r="B32" s="28"/>
      <c r="C32" s="163" t="s">
        <v>716</v>
      </c>
      <c r="D32" s="128">
        <v>6.9089999999999998</v>
      </c>
      <c r="E32" s="129">
        <v>1.093</v>
      </c>
      <c r="F32" s="130">
        <v>6.4000000000000001E-2</v>
      </c>
      <c r="G32" s="158">
        <v>4</v>
      </c>
      <c r="H32" s="159"/>
      <c r="I32" s="161"/>
      <c r="J32" s="45"/>
    </row>
    <row r="33" spans="1:10" ht="27.75" customHeight="1" x14ac:dyDescent="0.25">
      <c r="A33" s="160" t="s">
        <v>539</v>
      </c>
      <c r="B33" s="28"/>
      <c r="C33" s="163" t="s">
        <v>716</v>
      </c>
      <c r="D33" s="128">
        <v>6.9089999999999998</v>
      </c>
      <c r="E33" s="129">
        <v>1.093</v>
      </c>
      <c r="F33" s="130">
        <v>6.4000000000000001E-2</v>
      </c>
      <c r="G33" s="158">
        <v>0</v>
      </c>
      <c r="H33" s="159"/>
      <c r="I33" s="161"/>
      <c r="J33" s="45"/>
    </row>
    <row r="34" spans="1:10" ht="27.75" customHeight="1" x14ac:dyDescent="0.25">
      <c r="A34" s="160" t="s">
        <v>540</v>
      </c>
      <c r="B34" s="28"/>
      <c r="C34" s="163" t="s">
        <v>716</v>
      </c>
      <c r="D34" s="128">
        <v>6.742</v>
      </c>
      <c r="E34" s="129">
        <v>0.92700000000000005</v>
      </c>
      <c r="F34" s="130">
        <v>0</v>
      </c>
      <c r="G34" s="158">
        <v>0</v>
      </c>
      <c r="H34" s="159"/>
      <c r="I34" s="161"/>
      <c r="J34" s="45"/>
    </row>
    <row r="35" spans="1:10" ht="27.75" customHeight="1" x14ac:dyDescent="0.25">
      <c r="A35" s="160" t="s">
        <v>541</v>
      </c>
      <c r="B35" s="28"/>
      <c r="C35" s="163" t="s">
        <v>716</v>
      </c>
      <c r="D35" s="128">
        <v>6.5259999999999998</v>
      </c>
      <c r="E35" s="129">
        <v>0.71099999999999997</v>
      </c>
      <c r="F35" s="130">
        <v>0</v>
      </c>
      <c r="G35" s="158">
        <v>0</v>
      </c>
      <c r="H35" s="159"/>
      <c r="I35" s="161"/>
      <c r="J35" s="45"/>
    </row>
    <row r="36" spans="1:10" ht="27.75" customHeight="1" x14ac:dyDescent="0.25">
      <c r="A36" s="160" t="s">
        <v>542</v>
      </c>
      <c r="B36" s="28"/>
      <c r="C36" s="163" t="s">
        <v>716</v>
      </c>
      <c r="D36" s="128">
        <v>6.391</v>
      </c>
      <c r="E36" s="129">
        <v>0.57599999999999996</v>
      </c>
      <c r="F36" s="130">
        <v>0</v>
      </c>
      <c r="G36" s="158">
        <v>0</v>
      </c>
      <c r="H36" s="159"/>
      <c r="I36" s="161"/>
      <c r="J36" s="45"/>
    </row>
    <row r="37" spans="1:10" ht="27.75" customHeight="1" x14ac:dyDescent="0.25">
      <c r="A37" s="160" t="s">
        <v>543</v>
      </c>
      <c r="B37" s="28"/>
      <c r="C37" s="163">
        <v>4</v>
      </c>
      <c r="D37" s="128">
        <v>6.9089999999999998</v>
      </c>
      <c r="E37" s="129">
        <v>1.093</v>
      </c>
      <c r="F37" s="130">
        <v>6.4000000000000001E-2</v>
      </c>
      <c r="G37" s="159"/>
      <c r="H37" s="159"/>
      <c r="I37" s="161"/>
      <c r="J37" s="45"/>
    </row>
    <row r="38" spans="1:10" ht="27.75" customHeight="1" x14ac:dyDescent="0.25">
      <c r="A38" s="160" t="s">
        <v>544</v>
      </c>
      <c r="B38" s="28"/>
      <c r="C38" s="163">
        <v>0</v>
      </c>
      <c r="D38" s="128">
        <v>4.1870000000000003</v>
      </c>
      <c r="E38" s="129">
        <v>0.61899999999999999</v>
      </c>
      <c r="F38" s="130">
        <v>3.6999999999999998E-2</v>
      </c>
      <c r="G38" s="158">
        <v>14.1</v>
      </c>
      <c r="H38" s="158">
        <v>3.08</v>
      </c>
      <c r="I38" s="162">
        <v>3.08</v>
      </c>
      <c r="J38" s="44">
        <v>7.6999999999999999E-2</v>
      </c>
    </row>
    <row r="39" spans="1:10" ht="27.75" customHeight="1" x14ac:dyDescent="0.25">
      <c r="A39" s="160" t="s">
        <v>545</v>
      </c>
      <c r="B39" s="28"/>
      <c r="C39" s="163">
        <v>0</v>
      </c>
      <c r="D39" s="128">
        <v>3.4830000000000001</v>
      </c>
      <c r="E39" s="129">
        <v>0.189</v>
      </c>
      <c r="F39" s="130">
        <v>1.0999999999999999E-2</v>
      </c>
      <c r="G39" s="158">
        <v>0</v>
      </c>
      <c r="H39" s="158">
        <v>3.08</v>
      </c>
      <c r="I39" s="162">
        <v>3.08</v>
      </c>
      <c r="J39" s="44">
        <v>7.6999999999999999E-2</v>
      </c>
    </row>
    <row r="40" spans="1:10" ht="27.75" customHeight="1" x14ac:dyDescent="0.25">
      <c r="A40" s="160" t="s">
        <v>546</v>
      </c>
      <c r="B40" s="28"/>
      <c r="C40" s="163">
        <v>0</v>
      </c>
      <c r="D40" s="128">
        <v>3.254</v>
      </c>
      <c r="E40" s="129">
        <v>0.189</v>
      </c>
      <c r="F40" s="130">
        <v>1.0999999999999999E-2</v>
      </c>
      <c r="G40" s="158">
        <v>0</v>
      </c>
      <c r="H40" s="158">
        <v>3.08</v>
      </c>
      <c r="I40" s="162">
        <v>3.08</v>
      </c>
      <c r="J40" s="44">
        <v>7.6999999999999999E-2</v>
      </c>
    </row>
    <row r="41" spans="1:10" ht="27.75" customHeight="1" x14ac:dyDescent="0.25">
      <c r="A41" s="160" t="s">
        <v>547</v>
      </c>
      <c r="B41" s="28"/>
      <c r="C41" s="163">
        <v>0</v>
      </c>
      <c r="D41" s="128">
        <v>3.0649999999999999</v>
      </c>
      <c r="E41" s="129">
        <v>0.189</v>
      </c>
      <c r="F41" s="130">
        <v>1.0999999999999999E-2</v>
      </c>
      <c r="G41" s="158">
        <v>0</v>
      </c>
      <c r="H41" s="158">
        <v>3.08</v>
      </c>
      <c r="I41" s="162">
        <v>3.08</v>
      </c>
      <c r="J41" s="44">
        <v>7.6999999999999999E-2</v>
      </c>
    </row>
    <row r="42" spans="1:10" ht="27.75" customHeight="1" x14ac:dyDescent="0.25">
      <c r="A42" s="160" t="s">
        <v>548</v>
      </c>
      <c r="B42" s="28"/>
      <c r="C42" s="163">
        <v>0</v>
      </c>
      <c r="D42" s="128">
        <v>2.9079999999999999</v>
      </c>
      <c r="E42" s="129">
        <v>0.189</v>
      </c>
      <c r="F42" s="130">
        <v>1.0999999999999999E-2</v>
      </c>
      <c r="G42" s="158">
        <v>0</v>
      </c>
      <c r="H42" s="158">
        <v>3.08</v>
      </c>
      <c r="I42" s="162">
        <v>3.08</v>
      </c>
      <c r="J42" s="44">
        <v>7.6999999999999999E-2</v>
      </c>
    </row>
    <row r="43" spans="1:10" ht="27.75" customHeight="1" x14ac:dyDescent="0.25">
      <c r="A43" s="160" t="s">
        <v>549</v>
      </c>
      <c r="B43" s="28"/>
      <c r="C43" s="163">
        <v>0</v>
      </c>
      <c r="D43" s="128">
        <v>5.09</v>
      </c>
      <c r="E43" s="129">
        <v>0.69299999999999995</v>
      </c>
      <c r="F43" s="130">
        <v>4.2999999999999997E-2</v>
      </c>
      <c r="G43" s="158">
        <v>73.3</v>
      </c>
      <c r="H43" s="158">
        <v>5.82</v>
      </c>
      <c r="I43" s="162">
        <v>5.82</v>
      </c>
      <c r="J43" s="44">
        <v>8.5999999999999993E-2</v>
      </c>
    </row>
    <row r="44" spans="1:10" ht="27.75" customHeight="1" x14ac:dyDescent="0.25">
      <c r="A44" s="160" t="s">
        <v>550</v>
      </c>
      <c r="B44" s="28"/>
      <c r="C44" s="163">
        <v>0</v>
      </c>
      <c r="D44" s="128">
        <v>3.9550000000000001</v>
      </c>
      <c r="E44" s="129">
        <v>0</v>
      </c>
      <c r="F44" s="130">
        <v>0</v>
      </c>
      <c r="G44" s="158">
        <v>50.59</v>
      </c>
      <c r="H44" s="158">
        <v>5.82</v>
      </c>
      <c r="I44" s="162">
        <v>5.82</v>
      </c>
      <c r="J44" s="44">
        <v>8.5999999999999993E-2</v>
      </c>
    </row>
    <row r="45" spans="1:10" ht="27.75" customHeight="1" x14ac:dyDescent="0.25">
      <c r="A45" s="160" t="s">
        <v>551</v>
      </c>
      <c r="B45" s="28"/>
      <c r="C45" s="163">
        <v>0</v>
      </c>
      <c r="D45" s="128">
        <v>3.5859999999999999</v>
      </c>
      <c r="E45" s="129">
        <v>0</v>
      </c>
      <c r="F45" s="130">
        <v>0</v>
      </c>
      <c r="G45" s="158">
        <v>50.59</v>
      </c>
      <c r="H45" s="158">
        <v>5.82</v>
      </c>
      <c r="I45" s="162">
        <v>5.82</v>
      </c>
      <c r="J45" s="44">
        <v>8.5999999999999993E-2</v>
      </c>
    </row>
    <row r="46" spans="1:10" ht="27.75" customHeight="1" x14ac:dyDescent="0.25">
      <c r="A46" s="160" t="s">
        <v>552</v>
      </c>
      <c r="B46" s="28"/>
      <c r="C46" s="163">
        <v>0</v>
      </c>
      <c r="D46" s="128">
        <v>3.282</v>
      </c>
      <c r="E46" s="129">
        <v>0</v>
      </c>
      <c r="F46" s="130">
        <v>0</v>
      </c>
      <c r="G46" s="158">
        <v>50.59</v>
      </c>
      <c r="H46" s="158">
        <v>5.82</v>
      </c>
      <c r="I46" s="162">
        <v>5.82</v>
      </c>
      <c r="J46" s="44">
        <v>8.5999999999999993E-2</v>
      </c>
    </row>
    <row r="47" spans="1:10" ht="27.75" customHeight="1" x14ac:dyDescent="0.25">
      <c r="A47" s="160" t="s">
        <v>553</v>
      </c>
      <c r="B47" s="28"/>
      <c r="C47" s="163">
        <v>0</v>
      </c>
      <c r="D47" s="128">
        <v>3.0289999999999999</v>
      </c>
      <c r="E47" s="129">
        <v>0</v>
      </c>
      <c r="F47" s="130">
        <v>0</v>
      </c>
      <c r="G47" s="158">
        <v>50.59</v>
      </c>
      <c r="H47" s="158">
        <v>5.82</v>
      </c>
      <c r="I47" s="162">
        <v>5.82</v>
      </c>
      <c r="J47" s="44">
        <v>8.5999999999999993E-2</v>
      </c>
    </row>
    <row r="48" spans="1:10" ht="27.75" customHeight="1" x14ac:dyDescent="0.25">
      <c r="A48" s="160" t="s">
        <v>554</v>
      </c>
      <c r="B48" s="28"/>
      <c r="C48" s="163">
        <v>0</v>
      </c>
      <c r="D48" s="128">
        <v>4.1790000000000003</v>
      </c>
      <c r="E48" s="129">
        <v>0.498</v>
      </c>
      <c r="F48" s="130">
        <v>3.2000000000000001E-2</v>
      </c>
      <c r="G48" s="158">
        <v>191.17</v>
      </c>
      <c r="H48" s="158">
        <v>6.62</v>
      </c>
      <c r="I48" s="162">
        <v>6.62</v>
      </c>
      <c r="J48" s="44">
        <v>6.0999999999999999E-2</v>
      </c>
    </row>
    <row r="49" spans="1:10" ht="27.75" customHeight="1" x14ac:dyDescent="0.25">
      <c r="A49" s="160" t="s">
        <v>555</v>
      </c>
      <c r="B49" s="28"/>
      <c r="C49" s="163">
        <v>0</v>
      </c>
      <c r="D49" s="128">
        <v>1.6970000000000001</v>
      </c>
      <c r="E49" s="129">
        <v>0</v>
      </c>
      <c r="F49" s="130">
        <v>0</v>
      </c>
      <c r="G49" s="158">
        <v>0</v>
      </c>
      <c r="H49" s="158">
        <v>6.62</v>
      </c>
      <c r="I49" s="162">
        <v>6.62</v>
      </c>
      <c r="J49" s="44">
        <v>6.0999999999999999E-2</v>
      </c>
    </row>
    <row r="50" spans="1:10" ht="27.75" customHeight="1" x14ac:dyDescent="0.25">
      <c r="A50" s="160" t="s">
        <v>556</v>
      </c>
      <c r="B50" s="28"/>
      <c r="C50" s="163">
        <v>0</v>
      </c>
      <c r="D50" s="128">
        <v>0.54400000000000004</v>
      </c>
      <c r="E50" s="129">
        <v>0</v>
      </c>
      <c r="F50" s="130">
        <v>0</v>
      </c>
      <c r="G50" s="158">
        <v>0</v>
      </c>
      <c r="H50" s="158">
        <v>6.62</v>
      </c>
      <c r="I50" s="162">
        <v>6.62</v>
      </c>
      <c r="J50" s="44">
        <v>6.0999999999999999E-2</v>
      </c>
    </row>
    <row r="51" spans="1:10" ht="27.75" customHeight="1" x14ac:dyDescent="0.25">
      <c r="A51" s="160" t="s">
        <v>557</v>
      </c>
      <c r="B51" s="28"/>
      <c r="C51" s="163">
        <v>0</v>
      </c>
      <c r="D51" s="128">
        <v>0.308</v>
      </c>
      <c r="E51" s="129">
        <v>0</v>
      </c>
      <c r="F51" s="130">
        <v>0</v>
      </c>
      <c r="G51" s="158">
        <v>0</v>
      </c>
      <c r="H51" s="158">
        <v>6.62</v>
      </c>
      <c r="I51" s="162">
        <v>6.62</v>
      </c>
      <c r="J51" s="44">
        <v>6.0999999999999999E-2</v>
      </c>
    </row>
    <row r="52" spans="1:10" ht="27.75" customHeight="1" x14ac:dyDescent="0.25">
      <c r="A52" s="160" t="s">
        <v>558</v>
      </c>
      <c r="B52" s="28"/>
      <c r="C52" s="163">
        <v>0</v>
      </c>
      <c r="D52" s="128">
        <v>0</v>
      </c>
      <c r="E52" s="129">
        <v>0</v>
      </c>
      <c r="F52" s="130">
        <v>0</v>
      </c>
      <c r="G52" s="158">
        <v>0</v>
      </c>
      <c r="H52" s="158">
        <v>6.62</v>
      </c>
      <c r="I52" s="162">
        <v>6.62</v>
      </c>
      <c r="J52" s="44">
        <v>6.0999999999999999E-2</v>
      </c>
    </row>
    <row r="53" spans="1:10" ht="27.75" customHeight="1" x14ac:dyDescent="0.25">
      <c r="A53" s="160" t="s">
        <v>559</v>
      </c>
      <c r="B53" s="28"/>
      <c r="C53" s="163" t="s">
        <v>120</v>
      </c>
      <c r="D53" s="131">
        <v>21.521000000000001</v>
      </c>
      <c r="E53" s="132">
        <v>2.36</v>
      </c>
      <c r="F53" s="130">
        <v>1.4870000000000001</v>
      </c>
      <c r="G53" s="159"/>
      <c r="H53" s="159"/>
      <c r="I53" s="161"/>
      <c r="J53" s="45"/>
    </row>
    <row r="54" spans="1:10" ht="27.75" customHeight="1" x14ac:dyDescent="0.25">
      <c r="A54" s="160" t="s">
        <v>560</v>
      </c>
      <c r="B54" s="28"/>
      <c r="C54" s="163" t="s">
        <v>123</v>
      </c>
      <c r="D54" s="128">
        <v>-9.968</v>
      </c>
      <c r="E54" s="129">
        <v>-1.5780000000000001</v>
      </c>
      <c r="F54" s="130">
        <v>-9.1999999999999998E-2</v>
      </c>
      <c r="G54" s="158">
        <v>0</v>
      </c>
      <c r="H54" s="159"/>
      <c r="I54" s="161"/>
      <c r="J54" s="45"/>
    </row>
    <row r="55" spans="1:10" ht="27.75" customHeight="1" x14ac:dyDescent="0.25">
      <c r="A55" s="160" t="s">
        <v>561</v>
      </c>
      <c r="B55" s="28"/>
      <c r="C55" s="163" t="s">
        <v>123</v>
      </c>
      <c r="D55" s="128">
        <v>-7.8970000000000002</v>
      </c>
      <c r="E55" s="129">
        <v>-1.1859999999999999</v>
      </c>
      <c r="F55" s="130">
        <v>-7.0000000000000007E-2</v>
      </c>
      <c r="G55" s="158">
        <v>0</v>
      </c>
      <c r="H55" s="159"/>
      <c r="I55" s="161"/>
      <c r="J55" s="45"/>
    </row>
    <row r="56" spans="1:10" ht="27.75" customHeight="1" x14ac:dyDescent="0.25">
      <c r="A56" s="160" t="s">
        <v>562</v>
      </c>
      <c r="B56" s="28"/>
      <c r="C56" s="163">
        <v>0</v>
      </c>
      <c r="D56" s="128">
        <v>-9.968</v>
      </c>
      <c r="E56" s="129">
        <v>-1.5780000000000001</v>
      </c>
      <c r="F56" s="130">
        <v>-9.1999999999999998E-2</v>
      </c>
      <c r="G56" s="158">
        <v>0</v>
      </c>
      <c r="H56" s="159"/>
      <c r="I56" s="161"/>
      <c r="J56" s="44">
        <v>0.17599999999999999</v>
      </c>
    </row>
    <row r="57" spans="1:10" ht="27.75" customHeight="1" x14ac:dyDescent="0.25">
      <c r="A57" s="160" t="s">
        <v>563</v>
      </c>
      <c r="B57" s="28"/>
      <c r="C57" s="163">
        <v>0</v>
      </c>
      <c r="D57" s="128">
        <v>-7.8970000000000002</v>
      </c>
      <c r="E57" s="129">
        <v>-1.1859999999999999</v>
      </c>
      <c r="F57" s="130">
        <v>-7.0000000000000007E-2</v>
      </c>
      <c r="G57" s="158">
        <v>0</v>
      </c>
      <c r="H57" s="159"/>
      <c r="I57" s="161"/>
      <c r="J57" s="44">
        <v>0.153</v>
      </c>
    </row>
    <row r="58" spans="1:10" ht="27.75" customHeight="1" x14ac:dyDescent="0.25">
      <c r="A58" s="160" t="s">
        <v>564</v>
      </c>
      <c r="B58" s="28"/>
      <c r="C58" s="163">
        <v>0</v>
      </c>
      <c r="D58" s="128">
        <v>-5.9820000000000002</v>
      </c>
      <c r="E58" s="129">
        <v>-0.81399999999999995</v>
      </c>
      <c r="F58" s="130">
        <v>-0.05</v>
      </c>
      <c r="G58" s="158">
        <v>0</v>
      </c>
      <c r="H58" s="159"/>
      <c r="I58" s="161"/>
      <c r="J58" s="44">
        <v>0.122</v>
      </c>
    </row>
    <row r="59" spans="1:10" ht="27.75" customHeight="1" x14ac:dyDescent="0.25">
      <c r="A59" s="156" t="s">
        <v>565</v>
      </c>
      <c r="B59" s="28"/>
      <c r="C59" s="163" t="s">
        <v>715</v>
      </c>
      <c r="D59" s="128">
        <v>5.8719999999999999</v>
      </c>
      <c r="E59" s="129">
        <v>0.92900000000000005</v>
      </c>
      <c r="F59" s="130">
        <v>5.3999999999999999E-2</v>
      </c>
      <c r="G59" s="158">
        <v>1.05</v>
      </c>
      <c r="H59" s="159"/>
      <c r="I59" s="161"/>
      <c r="J59" s="45"/>
    </row>
    <row r="60" spans="1:10" ht="27.75" customHeight="1" x14ac:dyDescent="0.25">
      <c r="A60" s="156" t="s">
        <v>566</v>
      </c>
      <c r="B60" s="28"/>
      <c r="C60" s="163">
        <v>2</v>
      </c>
      <c r="D60" s="128">
        <v>5.8719999999999999</v>
      </c>
      <c r="E60" s="129">
        <v>0.92900000000000005</v>
      </c>
      <c r="F60" s="130">
        <v>5.3999999999999999E-2</v>
      </c>
      <c r="G60" s="159"/>
      <c r="H60" s="159"/>
      <c r="I60" s="161"/>
      <c r="J60" s="45"/>
    </row>
    <row r="61" spans="1:10" ht="27.75" customHeight="1" x14ac:dyDescent="0.25">
      <c r="A61" s="156" t="s">
        <v>567</v>
      </c>
      <c r="B61" s="28"/>
      <c r="C61" s="163" t="s">
        <v>716</v>
      </c>
      <c r="D61" s="128">
        <v>5.6289999999999996</v>
      </c>
      <c r="E61" s="129">
        <v>0.89100000000000001</v>
      </c>
      <c r="F61" s="130">
        <v>5.1999999999999998E-2</v>
      </c>
      <c r="G61" s="158">
        <v>3.26</v>
      </c>
      <c r="H61" s="159"/>
      <c r="I61" s="161"/>
      <c r="J61" s="45"/>
    </row>
    <row r="62" spans="1:10" ht="27.75" customHeight="1" x14ac:dyDescent="0.25">
      <c r="A62" s="156" t="s">
        <v>568</v>
      </c>
      <c r="B62" s="28"/>
      <c r="C62" s="163" t="s">
        <v>716</v>
      </c>
      <c r="D62" s="128">
        <v>5.6289999999999996</v>
      </c>
      <c r="E62" s="129">
        <v>0.89100000000000001</v>
      </c>
      <c r="F62" s="130">
        <v>5.1999999999999998E-2</v>
      </c>
      <c r="G62" s="158">
        <v>0</v>
      </c>
      <c r="H62" s="159"/>
      <c r="I62" s="161"/>
      <c r="J62" s="45"/>
    </row>
    <row r="63" spans="1:10" ht="27.75" customHeight="1" x14ac:dyDescent="0.25">
      <c r="A63" s="156" t="s">
        <v>569</v>
      </c>
      <c r="B63" s="28"/>
      <c r="C63" s="163" t="s">
        <v>716</v>
      </c>
      <c r="D63" s="128">
        <v>5.4939999999999998</v>
      </c>
      <c r="E63" s="129">
        <v>0.755</v>
      </c>
      <c r="F63" s="130">
        <v>0</v>
      </c>
      <c r="G63" s="158">
        <v>0</v>
      </c>
      <c r="H63" s="159"/>
      <c r="I63" s="161"/>
      <c r="J63" s="45"/>
    </row>
    <row r="64" spans="1:10" ht="27.75" customHeight="1" x14ac:dyDescent="0.25">
      <c r="A64" s="156" t="s">
        <v>570</v>
      </c>
      <c r="B64" s="28"/>
      <c r="C64" s="163" t="s">
        <v>716</v>
      </c>
      <c r="D64" s="128">
        <v>5.3179999999999996</v>
      </c>
      <c r="E64" s="129">
        <v>0.57899999999999996</v>
      </c>
      <c r="F64" s="130">
        <v>0</v>
      </c>
      <c r="G64" s="158">
        <v>0</v>
      </c>
      <c r="H64" s="159"/>
      <c r="I64" s="161"/>
      <c r="J64" s="45"/>
    </row>
    <row r="65" spans="1:10" ht="27.75" customHeight="1" x14ac:dyDescent="0.25">
      <c r="A65" s="156" t="s">
        <v>571</v>
      </c>
      <c r="B65" s="28"/>
      <c r="C65" s="163" t="s">
        <v>716</v>
      </c>
      <c r="D65" s="128">
        <v>5.2080000000000002</v>
      </c>
      <c r="E65" s="129">
        <v>0.46899999999999997</v>
      </c>
      <c r="F65" s="130">
        <v>0</v>
      </c>
      <c r="G65" s="158">
        <v>0</v>
      </c>
      <c r="H65" s="159"/>
      <c r="I65" s="161"/>
      <c r="J65" s="45"/>
    </row>
    <row r="66" spans="1:10" ht="27.75" customHeight="1" x14ac:dyDescent="0.25">
      <c r="A66" s="156" t="s">
        <v>572</v>
      </c>
      <c r="B66" s="28"/>
      <c r="C66" s="163">
        <v>4</v>
      </c>
      <c r="D66" s="128">
        <v>5.6289999999999996</v>
      </c>
      <c r="E66" s="129">
        <v>0.89100000000000001</v>
      </c>
      <c r="F66" s="130">
        <v>5.1999999999999998E-2</v>
      </c>
      <c r="G66" s="159"/>
      <c r="H66" s="159"/>
      <c r="I66" s="161"/>
      <c r="J66" s="45"/>
    </row>
    <row r="67" spans="1:10" ht="27.75" customHeight="1" x14ac:dyDescent="0.25">
      <c r="A67" s="156" t="s">
        <v>573</v>
      </c>
      <c r="B67" s="28"/>
      <c r="C67" s="163">
        <v>0</v>
      </c>
      <c r="D67" s="128">
        <v>3.4119999999999999</v>
      </c>
      <c r="E67" s="129">
        <v>0.505</v>
      </c>
      <c r="F67" s="130">
        <v>0.03</v>
      </c>
      <c r="G67" s="158">
        <v>11.49</v>
      </c>
      <c r="H67" s="158">
        <v>2.5099999999999998</v>
      </c>
      <c r="I67" s="162">
        <v>2.5099999999999998</v>
      </c>
      <c r="J67" s="44">
        <v>6.3E-2</v>
      </c>
    </row>
    <row r="68" spans="1:10" ht="27.75" customHeight="1" x14ac:dyDescent="0.25">
      <c r="A68" s="156" t="s">
        <v>574</v>
      </c>
      <c r="B68" s="28"/>
      <c r="C68" s="163">
        <v>0</v>
      </c>
      <c r="D68" s="128">
        <v>2.8380000000000001</v>
      </c>
      <c r="E68" s="129">
        <v>0.154</v>
      </c>
      <c r="F68" s="130">
        <v>8.9999999999999993E-3</v>
      </c>
      <c r="G68" s="158">
        <v>0</v>
      </c>
      <c r="H68" s="158">
        <v>2.5099999999999998</v>
      </c>
      <c r="I68" s="162">
        <v>2.5099999999999998</v>
      </c>
      <c r="J68" s="44">
        <v>6.3E-2</v>
      </c>
    </row>
    <row r="69" spans="1:10" ht="27.75" customHeight="1" x14ac:dyDescent="0.25">
      <c r="A69" s="156" t="s">
        <v>575</v>
      </c>
      <c r="B69" s="28"/>
      <c r="C69" s="163">
        <v>0</v>
      </c>
      <c r="D69" s="128">
        <v>2.6509999999999998</v>
      </c>
      <c r="E69" s="129">
        <v>0.154</v>
      </c>
      <c r="F69" s="130">
        <v>8.9999999999999993E-3</v>
      </c>
      <c r="G69" s="158">
        <v>0</v>
      </c>
      <c r="H69" s="158">
        <v>2.5099999999999998</v>
      </c>
      <c r="I69" s="162">
        <v>2.5099999999999998</v>
      </c>
      <c r="J69" s="44">
        <v>6.3E-2</v>
      </c>
    </row>
    <row r="70" spans="1:10" ht="27.75" customHeight="1" x14ac:dyDescent="0.25">
      <c r="A70" s="156" t="s">
        <v>576</v>
      </c>
      <c r="B70" s="28"/>
      <c r="C70" s="163">
        <v>0</v>
      </c>
      <c r="D70" s="128">
        <v>2.4969999999999999</v>
      </c>
      <c r="E70" s="129">
        <v>0.154</v>
      </c>
      <c r="F70" s="130">
        <v>8.9999999999999993E-3</v>
      </c>
      <c r="G70" s="158">
        <v>0</v>
      </c>
      <c r="H70" s="158">
        <v>2.5099999999999998</v>
      </c>
      <c r="I70" s="162">
        <v>2.5099999999999998</v>
      </c>
      <c r="J70" s="44">
        <v>6.3E-2</v>
      </c>
    </row>
    <row r="71" spans="1:10" ht="27.75" customHeight="1" x14ac:dyDescent="0.25">
      <c r="A71" s="156" t="s">
        <v>577</v>
      </c>
      <c r="B71" s="28"/>
      <c r="C71" s="163">
        <v>0</v>
      </c>
      <c r="D71" s="128">
        <v>2.3690000000000002</v>
      </c>
      <c r="E71" s="129">
        <v>0.154</v>
      </c>
      <c r="F71" s="130">
        <v>8.9999999999999993E-3</v>
      </c>
      <c r="G71" s="158">
        <v>0</v>
      </c>
      <c r="H71" s="158">
        <v>2.5099999999999998</v>
      </c>
      <c r="I71" s="162">
        <v>2.5099999999999998</v>
      </c>
      <c r="J71" s="44">
        <v>6.3E-2</v>
      </c>
    </row>
    <row r="72" spans="1:10" ht="27.75" customHeight="1" x14ac:dyDescent="0.25">
      <c r="A72" s="156" t="s">
        <v>578</v>
      </c>
      <c r="B72" s="28"/>
      <c r="C72" s="163">
        <v>0</v>
      </c>
      <c r="D72" s="128">
        <v>4.0380000000000003</v>
      </c>
      <c r="E72" s="129">
        <v>0.55000000000000004</v>
      </c>
      <c r="F72" s="130">
        <v>3.4000000000000002E-2</v>
      </c>
      <c r="G72" s="158">
        <v>58.14</v>
      </c>
      <c r="H72" s="158">
        <v>4.62</v>
      </c>
      <c r="I72" s="162">
        <v>4.62</v>
      </c>
      <c r="J72" s="44">
        <v>6.8000000000000005E-2</v>
      </c>
    </row>
    <row r="73" spans="1:10" ht="27.75" customHeight="1" x14ac:dyDescent="0.25">
      <c r="A73" s="156" t="s">
        <v>579</v>
      </c>
      <c r="B73" s="28"/>
      <c r="C73" s="163">
        <v>0</v>
      </c>
      <c r="D73" s="128">
        <v>3.137</v>
      </c>
      <c r="E73" s="129">
        <v>0</v>
      </c>
      <c r="F73" s="130">
        <v>0</v>
      </c>
      <c r="G73" s="158">
        <v>40.130000000000003</v>
      </c>
      <c r="H73" s="158">
        <v>4.62</v>
      </c>
      <c r="I73" s="162">
        <v>4.62</v>
      </c>
      <c r="J73" s="44">
        <v>6.8000000000000005E-2</v>
      </c>
    </row>
    <row r="74" spans="1:10" ht="27.75" customHeight="1" x14ac:dyDescent="0.25">
      <c r="A74" s="156" t="s">
        <v>580</v>
      </c>
      <c r="B74" s="28"/>
      <c r="C74" s="163">
        <v>0</v>
      </c>
      <c r="D74" s="128">
        <v>2.8450000000000002</v>
      </c>
      <c r="E74" s="129">
        <v>0</v>
      </c>
      <c r="F74" s="130">
        <v>0</v>
      </c>
      <c r="G74" s="158">
        <v>40.130000000000003</v>
      </c>
      <c r="H74" s="158">
        <v>4.62</v>
      </c>
      <c r="I74" s="162">
        <v>4.62</v>
      </c>
      <c r="J74" s="44">
        <v>6.8000000000000005E-2</v>
      </c>
    </row>
    <row r="75" spans="1:10" ht="27.75" customHeight="1" x14ac:dyDescent="0.25">
      <c r="A75" s="156" t="s">
        <v>581</v>
      </c>
      <c r="B75" s="28"/>
      <c r="C75" s="163">
        <v>0</v>
      </c>
      <c r="D75" s="128">
        <v>2.6030000000000002</v>
      </c>
      <c r="E75" s="129">
        <v>0</v>
      </c>
      <c r="F75" s="130">
        <v>0</v>
      </c>
      <c r="G75" s="158">
        <v>40.130000000000003</v>
      </c>
      <c r="H75" s="158">
        <v>4.62</v>
      </c>
      <c r="I75" s="162">
        <v>4.62</v>
      </c>
      <c r="J75" s="44">
        <v>6.8000000000000005E-2</v>
      </c>
    </row>
    <row r="76" spans="1:10" ht="27.75" customHeight="1" x14ac:dyDescent="0.25">
      <c r="A76" s="156" t="s">
        <v>582</v>
      </c>
      <c r="B76" s="28"/>
      <c r="C76" s="163">
        <v>0</v>
      </c>
      <c r="D76" s="128">
        <v>2.403</v>
      </c>
      <c r="E76" s="129">
        <v>0</v>
      </c>
      <c r="F76" s="130">
        <v>0</v>
      </c>
      <c r="G76" s="158">
        <v>40.130000000000003</v>
      </c>
      <c r="H76" s="158">
        <v>4.62</v>
      </c>
      <c r="I76" s="162">
        <v>4.62</v>
      </c>
      <c r="J76" s="44">
        <v>6.8000000000000005E-2</v>
      </c>
    </row>
    <row r="77" spans="1:10" ht="27.75" customHeight="1" x14ac:dyDescent="0.25">
      <c r="A77" s="156" t="s">
        <v>583</v>
      </c>
      <c r="B77" s="28"/>
      <c r="C77" s="163">
        <v>0</v>
      </c>
      <c r="D77" s="128">
        <v>3.2679999999999998</v>
      </c>
      <c r="E77" s="129">
        <v>0.39</v>
      </c>
      <c r="F77" s="130">
        <v>2.5000000000000001E-2</v>
      </c>
      <c r="G77" s="158">
        <v>149.52000000000001</v>
      </c>
      <c r="H77" s="158">
        <v>5.18</v>
      </c>
      <c r="I77" s="162">
        <v>5.18</v>
      </c>
      <c r="J77" s="44">
        <v>4.8000000000000001E-2</v>
      </c>
    </row>
    <row r="78" spans="1:10" ht="27.75" customHeight="1" x14ac:dyDescent="0.25">
      <c r="A78" s="156" t="s">
        <v>584</v>
      </c>
      <c r="B78" s="28"/>
      <c r="C78" s="163">
        <v>0</v>
      </c>
      <c r="D78" s="128">
        <v>1.327</v>
      </c>
      <c r="E78" s="129">
        <v>0</v>
      </c>
      <c r="F78" s="130">
        <v>0</v>
      </c>
      <c r="G78" s="158">
        <v>0</v>
      </c>
      <c r="H78" s="158">
        <v>5.18</v>
      </c>
      <c r="I78" s="162">
        <v>5.18</v>
      </c>
      <c r="J78" s="44">
        <v>4.8000000000000001E-2</v>
      </c>
    </row>
    <row r="79" spans="1:10" ht="27.75" customHeight="1" x14ac:dyDescent="0.25">
      <c r="A79" s="156" t="s">
        <v>585</v>
      </c>
      <c r="B79" s="28"/>
      <c r="C79" s="163">
        <v>0</v>
      </c>
      <c r="D79" s="128">
        <v>0.42499999999999999</v>
      </c>
      <c r="E79" s="129">
        <v>0</v>
      </c>
      <c r="F79" s="130">
        <v>0</v>
      </c>
      <c r="G79" s="158">
        <v>0</v>
      </c>
      <c r="H79" s="158">
        <v>5.18</v>
      </c>
      <c r="I79" s="162">
        <v>5.18</v>
      </c>
      <c r="J79" s="44">
        <v>4.8000000000000001E-2</v>
      </c>
    </row>
    <row r="80" spans="1:10" ht="27.75" customHeight="1" x14ac:dyDescent="0.25">
      <c r="A80" s="156" t="s">
        <v>586</v>
      </c>
      <c r="B80" s="28"/>
      <c r="C80" s="163">
        <v>0</v>
      </c>
      <c r="D80" s="128">
        <v>0.24099999999999999</v>
      </c>
      <c r="E80" s="129">
        <v>0</v>
      </c>
      <c r="F80" s="130">
        <v>0</v>
      </c>
      <c r="G80" s="158">
        <v>0</v>
      </c>
      <c r="H80" s="158">
        <v>5.18</v>
      </c>
      <c r="I80" s="162">
        <v>5.18</v>
      </c>
      <c r="J80" s="44">
        <v>4.8000000000000001E-2</v>
      </c>
    </row>
    <row r="81" spans="1:10" ht="27.75" customHeight="1" x14ac:dyDescent="0.25">
      <c r="A81" s="156" t="s">
        <v>587</v>
      </c>
      <c r="B81" s="28"/>
      <c r="C81" s="163">
        <v>0</v>
      </c>
      <c r="D81" s="128">
        <v>0</v>
      </c>
      <c r="E81" s="129">
        <v>0</v>
      </c>
      <c r="F81" s="130">
        <v>0</v>
      </c>
      <c r="G81" s="158">
        <v>0</v>
      </c>
      <c r="H81" s="158">
        <v>5.18</v>
      </c>
      <c r="I81" s="162">
        <v>5.18</v>
      </c>
      <c r="J81" s="44">
        <v>4.8000000000000001E-2</v>
      </c>
    </row>
    <row r="82" spans="1:10" ht="27.75" customHeight="1" x14ac:dyDescent="0.25">
      <c r="A82" s="156" t="s">
        <v>588</v>
      </c>
      <c r="B82" s="28"/>
      <c r="C82" s="163" t="s">
        <v>120</v>
      </c>
      <c r="D82" s="131">
        <v>17.535</v>
      </c>
      <c r="E82" s="132">
        <v>1.923</v>
      </c>
      <c r="F82" s="130">
        <v>1.2110000000000001</v>
      </c>
      <c r="G82" s="159"/>
      <c r="H82" s="159"/>
      <c r="I82" s="161"/>
      <c r="J82" s="45"/>
    </row>
    <row r="83" spans="1:10" ht="27.75" customHeight="1" x14ac:dyDescent="0.25">
      <c r="A83" s="156" t="s">
        <v>589</v>
      </c>
      <c r="B83" s="28"/>
      <c r="C83" s="163" t="s">
        <v>123</v>
      </c>
      <c r="D83" s="128">
        <v>-5.6630000000000003</v>
      </c>
      <c r="E83" s="129">
        <v>-0.89600000000000002</v>
      </c>
      <c r="F83" s="130">
        <v>-5.1999999999999998E-2</v>
      </c>
      <c r="G83" s="158">
        <v>0</v>
      </c>
      <c r="H83" s="159"/>
      <c r="I83" s="161"/>
      <c r="J83" s="45"/>
    </row>
    <row r="84" spans="1:10" ht="27.75" customHeight="1" x14ac:dyDescent="0.25">
      <c r="A84" s="156" t="s">
        <v>590</v>
      </c>
      <c r="B84" s="28"/>
      <c r="C84" s="163" t="s">
        <v>123</v>
      </c>
      <c r="D84" s="128">
        <v>-5.2469999999999999</v>
      </c>
      <c r="E84" s="129">
        <v>-0.78800000000000003</v>
      </c>
      <c r="F84" s="130">
        <v>-4.7E-2</v>
      </c>
      <c r="G84" s="158">
        <v>0</v>
      </c>
      <c r="H84" s="159"/>
      <c r="I84" s="161"/>
      <c r="J84" s="45"/>
    </row>
    <row r="85" spans="1:10" ht="27.75" customHeight="1" x14ac:dyDescent="0.25">
      <c r="A85" s="156" t="s">
        <v>591</v>
      </c>
      <c r="B85" s="28"/>
      <c r="C85" s="163">
        <v>0</v>
      </c>
      <c r="D85" s="128">
        <v>-5.6630000000000003</v>
      </c>
      <c r="E85" s="129">
        <v>-0.89600000000000002</v>
      </c>
      <c r="F85" s="130">
        <v>-5.1999999999999998E-2</v>
      </c>
      <c r="G85" s="158">
        <v>0</v>
      </c>
      <c r="H85" s="159"/>
      <c r="I85" s="161"/>
      <c r="J85" s="44">
        <v>0.1</v>
      </c>
    </row>
    <row r="86" spans="1:10" ht="27.75" customHeight="1" x14ac:dyDescent="0.25">
      <c r="A86" s="156" t="s">
        <v>592</v>
      </c>
      <c r="B86" s="28"/>
      <c r="C86" s="163">
        <v>0</v>
      </c>
      <c r="D86" s="128">
        <v>-5.2469999999999999</v>
      </c>
      <c r="E86" s="129">
        <v>-0.78800000000000003</v>
      </c>
      <c r="F86" s="130">
        <v>-4.7E-2</v>
      </c>
      <c r="G86" s="158">
        <v>0</v>
      </c>
      <c r="H86" s="159"/>
      <c r="I86" s="161"/>
      <c r="J86" s="44">
        <v>0.10100000000000001</v>
      </c>
    </row>
    <row r="87" spans="1:10" ht="27.75" customHeight="1" x14ac:dyDescent="0.25">
      <c r="A87" s="156" t="s">
        <v>593</v>
      </c>
      <c r="B87" s="28"/>
      <c r="C87" s="163">
        <v>0</v>
      </c>
      <c r="D87" s="128">
        <v>-5.9820000000000002</v>
      </c>
      <c r="E87" s="129">
        <v>-0.81399999999999995</v>
      </c>
      <c r="F87" s="130">
        <v>-0.05</v>
      </c>
      <c r="G87" s="158">
        <v>15.15</v>
      </c>
      <c r="H87" s="159"/>
      <c r="I87" s="161"/>
      <c r="J87" s="44">
        <v>0.122</v>
      </c>
    </row>
    <row r="88" spans="1:10" ht="27.75" customHeight="1" x14ac:dyDescent="0.25">
      <c r="A88" s="156" t="s">
        <v>594</v>
      </c>
      <c r="B88" s="28"/>
      <c r="C88" s="163" t="s">
        <v>715</v>
      </c>
      <c r="D88" s="128">
        <v>4.649</v>
      </c>
      <c r="E88" s="129">
        <v>0.73599999999999999</v>
      </c>
      <c r="F88" s="130">
        <v>4.2999999999999997E-2</v>
      </c>
      <c r="G88" s="158">
        <v>0.83</v>
      </c>
      <c r="H88" s="159"/>
      <c r="I88" s="161"/>
      <c r="J88" s="45"/>
    </row>
    <row r="89" spans="1:10" ht="27.75" customHeight="1" x14ac:dyDescent="0.25">
      <c r="A89" s="156" t="s">
        <v>595</v>
      </c>
      <c r="B89" s="28"/>
      <c r="C89" s="163">
        <v>2</v>
      </c>
      <c r="D89" s="128">
        <v>4.649</v>
      </c>
      <c r="E89" s="129">
        <v>0.73599999999999999</v>
      </c>
      <c r="F89" s="130">
        <v>4.2999999999999997E-2</v>
      </c>
      <c r="G89" s="159"/>
      <c r="H89" s="159"/>
      <c r="I89" s="161"/>
      <c r="J89" s="45"/>
    </row>
    <row r="90" spans="1:10" ht="27.75" customHeight="1" x14ac:dyDescent="0.25">
      <c r="A90" s="156" t="s">
        <v>596</v>
      </c>
      <c r="B90" s="28"/>
      <c r="C90" s="163" t="s">
        <v>716</v>
      </c>
      <c r="D90" s="128">
        <v>4.4569999999999999</v>
      </c>
      <c r="E90" s="129">
        <v>0.70499999999999996</v>
      </c>
      <c r="F90" s="130">
        <v>4.1000000000000002E-2</v>
      </c>
      <c r="G90" s="158">
        <v>2.58</v>
      </c>
      <c r="H90" s="159"/>
      <c r="I90" s="161"/>
      <c r="J90" s="45"/>
    </row>
    <row r="91" spans="1:10" ht="27.75" customHeight="1" x14ac:dyDescent="0.25">
      <c r="A91" s="156" t="s">
        <v>597</v>
      </c>
      <c r="B91" s="28"/>
      <c r="C91" s="163" t="s">
        <v>716</v>
      </c>
      <c r="D91" s="128">
        <v>4.4569999999999999</v>
      </c>
      <c r="E91" s="129">
        <v>0.70499999999999996</v>
      </c>
      <c r="F91" s="130">
        <v>4.1000000000000002E-2</v>
      </c>
      <c r="G91" s="158">
        <v>0</v>
      </c>
      <c r="H91" s="159"/>
      <c r="I91" s="161"/>
      <c r="J91" s="45"/>
    </row>
    <row r="92" spans="1:10" ht="27.75" customHeight="1" x14ac:dyDescent="0.25">
      <c r="A92" s="156" t="s">
        <v>598</v>
      </c>
      <c r="B92" s="28"/>
      <c r="C92" s="163" t="s">
        <v>716</v>
      </c>
      <c r="D92" s="128">
        <v>4.3490000000000002</v>
      </c>
      <c r="E92" s="129">
        <v>0.59799999999999998</v>
      </c>
      <c r="F92" s="130">
        <v>0</v>
      </c>
      <c r="G92" s="158">
        <v>0</v>
      </c>
      <c r="H92" s="159"/>
      <c r="I92" s="161"/>
      <c r="J92" s="45"/>
    </row>
    <row r="93" spans="1:10" ht="27.75" customHeight="1" x14ac:dyDescent="0.25">
      <c r="A93" s="156" t="s">
        <v>599</v>
      </c>
      <c r="B93" s="28"/>
      <c r="C93" s="163" t="s">
        <v>716</v>
      </c>
      <c r="D93" s="128">
        <v>4.21</v>
      </c>
      <c r="E93" s="129">
        <v>0.45900000000000002</v>
      </c>
      <c r="F93" s="130">
        <v>0</v>
      </c>
      <c r="G93" s="158">
        <v>0</v>
      </c>
      <c r="H93" s="159"/>
      <c r="I93" s="161"/>
      <c r="J93" s="45"/>
    </row>
    <row r="94" spans="1:10" ht="27.75" customHeight="1" x14ac:dyDescent="0.25">
      <c r="A94" s="156" t="s">
        <v>600</v>
      </c>
      <c r="B94" s="28"/>
      <c r="C94" s="163" t="s">
        <v>716</v>
      </c>
      <c r="D94" s="128">
        <v>4.1230000000000002</v>
      </c>
      <c r="E94" s="129">
        <v>0.371</v>
      </c>
      <c r="F94" s="130">
        <v>0</v>
      </c>
      <c r="G94" s="158">
        <v>0</v>
      </c>
      <c r="H94" s="159"/>
      <c r="I94" s="161"/>
      <c r="J94" s="45"/>
    </row>
    <row r="95" spans="1:10" ht="27.75" customHeight="1" x14ac:dyDescent="0.25">
      <c r="A95" s="156" t="s">
        <v>601</v>
      </c>
      <c r="B95" s="28"/>
      <c r="C95" s="163">
        <v>4</v>
      </c>
      <c r="D95" s="128">
        <v>4.4569999999999999</v>
      </c>
      <c r="E95" s="129">
        <v>0.70499999999999996</v>
      </c>
      <c r="F95" s="130">
        <v>4.1000000000000002E-2</v>
      </c>
      <c r="G95" s="159"/>
      <c r="H95" s="159"/>
      <c r="I95" s="161"/>
      <c r="J95" s="45"/>
    </row>
    <row r="96" spans="1:10" ht="27.75" customHeight="1" x14ac:dyDescent="0.25">
      <c r="A96" s="156" t="s">
        <v>602</v>
      </c>
      <c r="B96" s="28"/>
      <c r="C96" s="163">
        <v>0</v>
      </c>
      <c r="D96" s="128">
        <v>2.7010000000000001</v>
      </c>
      <c r="E96" s="129">
        <v>0.39900000000000002</v>
      </c>
      <c r="F96" s="130">
        <v>2.4E-2</v>
      </c>
      <c r="G96" s="158">
        <v>9.1</v>
      </c>
      <c r="H96" s="158">
        <v>1.99</v>
      </c>
      <c r="I96" s="162">
        <v>1.99</v>
      </c>
      <c r="J96" s="44">
        <v>0.05</v>
      </c>
    </row>
    <row r="97" spans="1:10" ht="27.75" customHeight="1" x14ac:dyDescent="0.25">
      <c r="A97" s="156" t="s">
        <v>603</v>
      </c>
      <c r="B97" s="28"/>
      <c r="C97" s="163">
        <v>0</v>
      </c>
      <c r="D97" s="128">
        <v>2.2469999999999999</v>
      </c>
      <c r="E97" s="129">
        <v>0.122</v>
      </c>
      <c r="F97" s="130">
        <v>7.0000000000000001E-3</v>
      </c>
      <c r="G97" s="158">
        <v>0</v>
      </c>
      <c r="H97" s="158">
        <v>1.99</v>
      </c>
      <c r="I97" s="162">
        <v>1.99</v>
      </c>
      <c r="J97" s="44">
        <v>0.05</v>
      </c>
    </row>
    <row r="98" spans="1:10" ht="27.75" customHeight="1" x14ac:dyDescent="0.25">
      <c r="A98" s="156" t="s">
        <v>604</v>
      </c>
      <c r="B98" s="28"/>
      <c r="C98" s="163">
        <v>0</v>
      </c>
      <c r="D98" s="128">
        <v>2.0990000000000002</v>
      </c>
      <c r="E98" s="129">
        <v>0.122</v>
      </c>
      <c r="F98" s="130">
        <v>7.0000000000000001E-3</v>
      </c>
      <c r="G98" s="158">
        <v>0</v>
      </c>
      <c r="H98" s="158">
        <v>1.99</v>
      </c>
      <c r="I98" s="162">
        <v>1.99</v>
      </c>
      <c r="J98" s="44">
        <v>0.05</v>
      </c>
    </row>
    <row r="99" spans="1:10" ht="27.75" customHeight="1" x14ac:dyDescent="0.25">
      <c r="A99" s="156" t="s">
        <v>605</v>
      </c>
      <c r="B99" s="28"/>
      <c r="C99" s="163">
        <v>0</v>
      </c>
      <c r="D99" s="128">
        <v>1.9770000000000001</v>
      </c>
      <c r="E99" s="129">
        <v>0.122</v>
      </c>
      <c r="F99" s="130">
        <v>7.0000000000000001E-3</v>
      </c>
      <c r="G99" s="158">
        <v>0</v>
      </c>
      <c r="H99" s="158">
        <v>1.99</v>
      </c>
      <c r="I99" s="162">
        <v>1.99</v>
      </c>
      <c r="J99" s="44">
        <v>0.05</v>
      </c>
    </row>
    <row r="100" spans="1:10" ht="27.75" customHeight="1" x14ac:dyDescent="0.25">
      <c r="A100" s="156" t="s">
        <v>606</v>
      </c>
      <c r="B100" s="28"/>
      <c r="C100" s="163">
        <v>0</v>
      </c>
      <c r="D100" s="128">
        <v>1.8759999999999999</v>
      </c>
      <c r="E100" s="129">
        <v>0.122</v>
      </c>
      <c r="F100" s="130">
        <v>7.0000000000000001E-3</v>
      </c>
      <c r="G100" s="158">
        <v>0</v>
      </c>
      <c r="H100" s="158">
        <v>1.99</v>
      </c>
      <c r="I100" s="162">
        <v>1.99</v>
      </c>
      <c r="J100" s="44">
        <v>0.05</v>
      </c>
    </row>
    <row r="101" spans="1:10" ht="27.75" customHeight="1" x14ac:dyDescent="0.25">
      <c r="A101" s="156" t="s">
        <v>607</v>
      </c>
      <c r="B101" s="28"/>
      <c r="C101" s="163">
        <v>0</v>
      </c>
      <c r="D101" s="128">
        <v>3.1970000000000001</v>
      </c>
      <c r="E101" s="129">
        <v>0.435</v>
      </c>
      <c r="F101" s="130">
        <v>2.7E-2</v>
      </c>
      <c r="G101" s="158">
        <v>46.03</v>
      </c>
      <c r="H101" s="158">
        <v>3.66</v>
      </c>
      <c r="I101" s="162">
        <v>3.66</v>
      </c>
      <c r="J101" s="44">
        <v>5.3999999999999999E-2</v>
      </c>
    </row>
    <row r="102" spans="1:10" ht="27.75" customHeight="1" x14ac:dyDescent="0.25">
      <c r="A102" s="156" t="s">
        <v>608</v>
      </c>
      <c r="B102" s="28"/>
      <c r="C102" s="163">
        <v>0</v>
      </c>
      <c r="D102" s="128">
        <v>2.484</v>
      </c>
      <c r="E102" s="129">
        <v>0</v>
      </c>
      <c r="F102" s="130">
        <v>0</v>
      </c>
      <c r="G102" s="158">
        <v>31.77</v>
      </c>
      <c r="H102" s="158">
        <v>3.66</v>
      </c>
      <c r="I102" s="162">
        <v>3.66</v>
      </c>
      <c r="J102" s="44">
        <v>5.3999999999999999E-2</v>
      </c>
    </row>
    <row r="103" spans="1:10" ht="27.75" customHeight="1" x14ac:dyDescent="0.25">
      <c r="A103" s="156" t="s">
        <v>609</v>
      </c>
      <c r="B103" s="28"/>
      <c r="C103" s="163">
        <v>0</v>
      </c>
      <c r="D103" s="128">
        <v>2.2519999999999998</v>
      </c>
      <c r="E103" s="129">
        <v>0</v>
      </c>
      <c r="F103" s="130">
        <v>0</v>
      </c>
      <c r="G103" s="158">
        <v>31.77</v>
      </c>
      <c r="H103" s="158">
        <v>3.66</v>
      </c>
      <c r="I103" s="162">
        <v>3.66</v>
      </c>
      <c r="J103" s="44">
        <v>5.3999999999999999E-2</v>
      </c>
    </row>
    <row r="104" spans="1:10" ht="27.75" customHeight="1" x14ac:dyDescent="0.25">
      <c r="A104" s="156" t="s">
        <v>610</v>
      </c>
      <c r="B104" s="28"/>
      <c r="C104" s="163">
        <v>0</v>
      </c>
      <c r="D104" s="128">
        <v>2.0609999999999999</v>
      </c>
      <c r="E104" s="129">
        <v>0</v>
      </c>
      <c r="F104" s="130">
        <v>0</v>
      </c>
      <c r="G104" s="158">
        <v>31.77</v>
      </c>
      <c r="H104" s="158">
        <v>3.66</v>
      </c>
      <c r="I104" s="162">
        <v>3.66</v>
      </c>
      <c r="J104" s="44">
        <v>5.3999999999999999E-2</v>
      </c>
    </row>
    <row r="105" spans="1:10" ht="27.75" customHeight="1" x14ac:dyDescent="0.25">
      <c r="A105" s="156" t="s">
        <v>611</v>
      </c>
      <c r="B105" s="28"/>
      <c r="C105" s="163">
        <v>0</v>
      </c>
      <c r="D105" s="128">
        <v>1.9019999999999999</v>
      </c>
      <c r="E105" s="129">
        <v>0</v>
      </c>
      <c r="F105" s="130">
        <v>0</v>
      </c>
      <c r="G105" s="158">
        <v>31.77</v>
      </c>
      <c r="H105" s="158">
        <v>3.66</v>
      </c>
      <c r="I105" s="162">
        <v>3.66</v>
      </c>
      <c r="J105" s="44">
        <v>5.3999999999999999E-2</v>
      </c>
    </row>
    <row r="106" spans="1:10" ht="27.75" customHeight="1" x14ac:dyDescent="0.25">
      <c r="A106" s="156" t="s">
        <v>612</v>
      </c>
      <c r="B106" s="28"/>
      <c r="C106" s="163">
        <v>0</v>
      </c>
      <c r="D106" s="128">
        <v>2.5880000000000001</v>
      </c>
      <c r="E106" s="129">
        <v>0.309</v>
      </c>
      <c r="F106" s="130">
        <v>0.02</v>
      </c>
      <c r="G106" s="158">
        <v>118.38</v>
      </c>
      <c r="H106" s="158">
        <v>4.0999999999999996</v>
      </c>
      <c r="I106" s="162">
        <v>4.0999999999999996</v>
      </c>
      <c r="J106" s="44">
        <v>3.7999999999999999E-2</v>
      </c>
    </row>
    <row r="107" spans="1:10" ht="27.75" customHeight="1" x14ac:dyDescent="0.25">
      <c r="A107" s="156" t="s">
        <v>613</v>
      </c>
      <c r="B107" s="28"/>
      <c r="C107" s="163">
        <v>0</v>
      </c>
      <c r="D107" s="128">
        <v>1.0509999999999999</v>
      </c>
      <c r="E107" s="129">
        <v>0</v>
      </c>
      <c r="F107" s="130">
        <v>0</v>
      </c>
      <c r="G107" s="158">
        <v>0</v>
      </c>
      <c r="H107" s="158">
        <v>4.0999999999999996</v>
      </c>
      <c r="I107" s="162">
        <v>4.0999999999999996</v>
      </c>
      <c r="J107" s="44">
        <v>3.7999999999999999E-2</v>
      </c>
    </row>
    <row r="108" spans="1:10" ht="27.75" customHeight="1" x14ac:dyDescent="0.25">
      <c r="A108" s="156" t="s">
        <v>614</v>
      </c>
      <c r="B108" s="28"/>
      <c r="C108" s="163">
        <v>0</v>
      </c>
      <c r="D108" s="128">
        <v>0.33700000000000002</v>
      </c>
      <c r="E108" s="129">
        <v>0</v>
      </c>
      <c r="F108" s="130">
        <v>0</v>
      </c>
      <c r="G108" s="158">
        <v>0</v>
      </c>
      <c r="H108" s="158">
        <v>4.0999999999999996</v>
      </c>
      <c r="I108" s="162">
        <v>4.0999999999999996</v>
      </c>
      <c r="J108" s="44">
        <v>3.7999999999999999E-2</v>
      </c>
    </row>
    <row r="109" spans="1:10" ht="27.75" customHeight="1" x14ac:dyDescent="0.25">
      <c r="A109" s="156" t="s">
        <v>615</v>
      </c>
      <c r="B109" s="28"/>
      <c r="C109" s="163">
        <v>0</v>
      </c>
      <c r="D109" s="128">
        <v>0.191</v>
      </c>
      <c r="E109" s="129">
        <v>0</v>
      </c>
      <c r="F109" s="130">
        <v>0</v>
      </c>
      <c r="G109" s="158">
        <v>0</v>
      </c>
      <c r="H109" s="158">
        <v>4.0999999999999996</v>
      </c>
      <c r="I109" s="162">
        <v>4.0999999999999996</v>
      </c>
      <c r="J109" s="44">
        <v>3.7999999999999999E-2</v>
      </c>
    </row>
    <row r="110" spans="1:10" ht="27.75" customHeight="1" x14ac:dyDescent="0.25">
      <c r="A110" s="156" t="s">
        <v>616</v>
      </c>
      <c r="B110" s="28"/>
      <c r="C110" s="163">
        <v>0</v>
      </c>
      <c r="D110" s="128">
        <v>0</v>
      </c>
      <c r="E110" s="129">
        <v>0</v>
      </c>
      <c r="F110" s="130">
        <v>0</v>
      </c>
      <c r="G110" s="158">
        <v>0</v>
      </c>
      <c r="H110" s="158">
        <v>4.0999999999999996</v>
      </c>
      <c r="I110" s="162">
        <v>4.0999999999999996</v>
      </c>
      <c r="J110" s="44">
        <v>3.7999999999999999E-2</v>
      </c>
    </row>
    <row r="111" spans="1:10" ht="27.75" customHeight="1" x14ac:dyDescent="0.25">
      <c r="A111" s="156" t="s">
        <v>617</v>
      </c>
      <c r="B111" s="28"/>
      <c r="C111" s="163" t="s">
        <v>120</v>
      </c>
      <c r="D111" s="131">
        <v>13.882999999999999</v>
      </c>
      <c r="E111" s="132">
        <v>1.5229999999999999</v>
      </c>
      <c r="F111" s="130">
        <v>0.95899999999999996</v>
      </c>
      <c r="G111" s="159"/>
      <c r="H111" s="159"/>
      <c r="I111" s="161"/>
      <c r="J111" s="45"/>
    </row>
    <row r="112" spans="1:10" ht="27.75" customHeight="1" x14ac:dyDescent="0.25">
      <c r="A112" s="156" t="s">
        <v>618</v>
      </c>
      <c r="B112" s="28"/>
      <c r="C112" s="163" t="s">
        <v>123</v>
      </c>
      <c r="D112" s="128">
        <v>-4.484</v>
      </c>
      <c r="E112" s="129">
        <v>-0.71</v>
      </c>
      <c r="F112" s="130">
        <v>-4.1000000000000002E-2</v>
      </c>
      <c r="G112" s="158">
        <v>0</v>
      </c>
      <c r="H112" s="159"/>
      <c r="I112" s="161"/>
      <c r="J112" s="45"/>
    </row>
    <row r="113" spans="1:10" ht="27.75" customHeight="1" x14ac:dyDescent="0.25">
      <c r="A113" s="156" t="s">
        <v>619</v>
      </c>
      <c r="B113" s="28"/>
      <c r="C113" s="163" t="s">
        <v>123</v>
      </c>
      <c r="D113" s="128">
        <v>-4.1539999999999999</v>
      </c>
      <c r="E113" s="129">
        <v>-0.624</v>
      </c>
      <c r="F113" s="130">
        <v>-3.6999999999999998E-2</v>
      </c>
      <c r="G113" s="158">
        <v>0</v>
      </c>
      <c r="H113" s="159"/>
      <c r="I113" s="161"/>
      <c r="J113" s="45"/>
    </row>
    <row r="114" spans="1:10" ht="27.75" customHeight="1" x14ac:dyDescent="0.25">
      <c r="A114" s="156" t="s">
        <v>620</v>
      </c>
      <c r="B114" s="28"/>
      <c r="C114" s="163">
        <v>0</v>
      </c>
      <c r="D114" s="128">
        <v>-4.484</v>
      </c>
      <c r="E114" s="129">
        <v>-0.71</v>
      </c>
      <c r="F114" s="130">
        <v>-4.1000000000000002E-2</v>
      </c>
      <c r="G114" s="158">
        <v>0</v>
      </c>
      <c r="H114" s="159"/>
      <c r="I114" s="161"/>
      <c r="J114" s="44">
        <v>7.9000000000000001E-2</v>
      </c>
    </row>
    <row r="115" spans="1:10" ht="27.75" customHeight="1" x14ac:dyDescent="0.25">
      <c r="A115" s="156" t="s">
        <v>621</v>
      </c>
      <c r="B115" s="28"/>
      <c r="C115" s="163">
        <v>0</v>
      </c>
      <c r="D115" s="128">
        <v>-4.1539999999999999</v>
      </c>
      <c r="E115" s="129">
        <v>-0.624</v>
      </c>
      <c r="F115" s="130">
        <v>-3.6999999999999998E-2</v>
      </c>
      <c r="G115" s="158">
        <v>0</v>
      </c>
      <c r="H115" s="159"/>
      <c r="I115" s="161"/>
      <c r="J115" s="44">
        <v>0.08</v>
      </c>
    </row>
    <row r="116" spans="1:10" ht="27.75" customHeight="1" x14ac:dyDescent="0.25">
      <c r="A116" s="156" t="s">
        <v>622</v>
      </c>
      <c r="B116" s="28"/>
      <c r="C116" s="163">
        <v>0</v>
      </c>
      <c r="D116" s="128">
        <v>-4.7359999999999998</v>
      </c>
      <c r="E116" s="129">
        <v>-0.64500000000000002</v>
      </c>
      <c r="F116" s="130">
        <v>-0.04</v>
      </c>
      <c r="G116" s="158">
        <v>12</v>
      </c>
      <c r="H116" s="159"/>
      <c r="I116" s="161"/>
      <c r="J116" s="44">
        <v>9.6000000000000002E-2</v>
      </c>
    </row>
    <row r="117" spans="1:10" ht="27.75" customHeight="1" x14ac:dyDescent="0.25">
      <c r="A117" s="156" t="s">
        <v>623</v>
      </c>
      <c r="B117" s="28"/>
      <c r="C117" s="163" t="s">
        <v>715</v>
      </c>
      <c r="D117" s="128">
        <v>3.8860000000000001</v>
      </c>
      <c r="E117" s="129">
        <v>0.61499999999999999</v>
      </c>
      <c r="F117" s="130">
        <v>3.5999999999999997E-2</v>
      </c>
      <c r="G117" s="158">
        <v>0.69</v>
      </c>
      <c r="H117" s="159"/>
      <c r="I117" s="161"/>
      <c r="J117" s="45"/>
    </row>
    <row r="118" spans="1:10" ht="27.75" customHeight="1" x14ac:dyDescent="0.25">
      <c r="A118" s="156" t="s">
        <v>624</v>
      </c>
      <c r="B118" s="28"/>
      <c r="C118" s="163">
        <v>2</v>
      </c>
      <c r="D118" s="128">
        <v>3.8860000000000001</v>
      </c>
      <c r="E118" s="129">
        <v>0.61499999999999999</v>
      </c>
      <c r="F118" s="130">
        <v>3.5999999999999997E-2</v>
      </c>
      <c r="G118" s="159"/>
      <c r="H118" s="159"/>
      <c r="I118" s="161"/>
      <c r="J118" s="45"/>
    </row>
    <row r="119" spans="1:10" ht="27.75" customHeight="1" x14ac:dyDescent="0.25">
      <c r="A119" s="156" t="s">
        <v>625</v>
      </c>
      <c r="B119" s="28"/>
      <c r="C119" s="163" t="s">
        <v>716</v>
      </c>
      <c r="D119" s="128">
        <v>3.726</v>
      </c>
      <c r="E119" s="129">
        <v>0.59</v>
      </c>
      <c r="F119" s="130">
        <v>3.4000000000000002E-2</v>
      </c>
      <c r="G119" s="158">
        <v>2.16</v>
      </c>
      <c r="H119" s="159"/>
      <c r="I119" s="161"/>
      <c r="J119" s="45"/>
    </row>
    <row r="120" spans="1:10" ht="27.75" customHeight="1" x14ac:dyDescent="0.25">
      <c r="A120" s="156" t="s">
        <v>626</v>
      </c>
      <c r="B120" s="28"/>
      <c r="C120" s="163" t="s">
        <v>716</v>
      </c>
      <c r="D120" s="128">
        <v>3.726</v>
      </c>
      <c r="E120" s="129">
        <v>0.59</v>
      </c>
      <c r="F120" s="130">
        <v>3.4000000000000002E-2</v>
      </c>
      <c r="G120" s="158">
        <v>0</v>
      </c>
      <c r="H120" s="159"/>
      <c r="I120" s="161"/>
      <c r="J120" s="45"/>
    </row>
    <row r="121" spans="1:10" ht="27.75" customHeight="1" x14ac:dyDescent="0.25">
      <c r="A121" s="156" t="s">
        <v>627</v>
      </c>
      <c r="B121" s="28"/>
      <c r="C121" s="163" t="s">
        <v>716</v>
      </c>
      <c r="D121" s="128">
        <v>3.6360000000000001</v>
      </c>
      <c r="E121" s="129">
        <v>0.5</v>
      </c>
      <c r="F121" s="130">
        <v>0</v>
      </c>
      <c r="G121" s="158">
        <v>0</v>
      </c>
      <c r="H121" s="159"/>
      <c r="I121" s="161"/>
      <c r="J121" s="45"/>
    </row>
    <row r="122" spans="1:10" ht="27.75" customHeight="1" x14ac:dyDescent="0.25">
      <c r="A122" s="156" t="s">
        <v>628</v>
      </c>
      <c r="B122" s="28"/>
      <c r="C122" s="163" t="s">
        <v>716</v>
      </c>
      <c r="D122" s="128">
        <v>3.5190000000000001</v>
      </c>
      <c r="E122" s="129">
        <v>0.38300000000000001</v>
      </c>
      <c r="F122" s="130">
        <v>0</v>
      </c>
      <c r="G122" s="158">
        <v>0</v>
      </c>
      <c r="H122" s="159"/>
      <c r="I122" s="161"/>
      <c r="J122" s="45"/>
    </row>
    <row r="123" spans="1:10" ht="27.75" customHeight="1" x14ac:dyDescent="0.25">
      <c r="A123" s="156" t="s">
        <v>629</v>
      </c>
      <c r="B123" s="28"/>
      <c r="C123" s="163" t="s">
        <v>716</v>
      </c>
      <c r="D123" s="128">
        <v>3.4470000000000001</v>
      </c>
      <c r="E123" s="129">
        <v>0.31</v>
      </c>
      <c r="F123" s="130">
        <v>0</v>
      </c>
      <c r="G123" s="158">
        <v>0</v>
      </c>
      <c r="H123" s="159"/>
      <c r="I123" s="161"/>
      <c r="J123" s="45"/>
    </row>
    <row r="124" spans="1:10" ht="27.75" customHeight="1" x14ac:dyDescent="0.25">
      <c r="A124" s="156" t="s">
        <v>630</v>
      </c>
      <c r="B124" s="28"/>
      <c r="C124" s="163">
        <v>4</v>
      </c>
      <c r="D124" s="128">
        <v>3.726</v>
      </c>
      <c r="E124" s="129">
        <v>0.59</v>
      </c>
      <c r="F124" s="130">
        <v>3.4000000000000002E-2</v>
      </c>
      <c r="G124" s="159"/>
      <c r="H124" s="159"/>
      <c r="I124" s="161"/>
      <c r="J124" s="45"/>
    </row>
    <row r="125" spans="1:10" ht="27.75" customHeight="1" x14ac:dyDescent="0.25">
      <c r="A125" s="156" t="s">
        <v>631</v>
      </c>
      <c r="B125" s="28"/>
      <c r="C125" s="163">
        <v>0</v>
      </c>
      <c r="D125" s="128">
        <v>2.258</v>
      </c>
      <c r="E125" s="129">
        <v>0.33400000000000002</v>
      </c>
      <c r="F125" s="130">
        <v>0.02</v>
      </c>
      <c r="G125" s="158">
        <v>7.6</v>
      </c>
      <c r="H125" s="158">
        <v>1.66</v>
      </c>
      <c r="I125" s="162">
        <v>1.66</v>
      </c>
      <c r="J125" s="44">
        <v>4.1000000000000002E-2</v>
      </c>
    </row>
    <row r="126" spans="1:10" ht="27.75" customHeight="1" x14ac:dyDescent="0.25">
      <c r="A126" s="156" t="s">
        <v>632</v>
      </c>
      <c r="B126" s="28"/>
      <c r="C126" s="163">
        <v>0</v>
      </c>
      <c r="D126" s="128">
        <v>1.8779999999999999</v>
      </c>
      <c r="E126" s="129">
        <v>0.10199999999999999</v>
      </c>
      <c r="F126" s="130">
        <v>6.0000000000000001E-3</v>
      </c>
      <c r="G126" s="158">
        <v>0</v>
      </c>
      <c r="H126" s="158">
        <v>1.66</v>
      </c>
      <c r="I126" s="162">
        <v>1.66</v>
      </c>
      <c r="J126" s="44">
        <v>4.1000000000000002E-2</v>
      </c>
    </row>
    <row r="127" spans="1:10" ht="27.75" customHeight="1" x14ac:dyDescent="0.25">
      <c r="A127" s="156" t="s">
        <v>633</v>
      </c>
      <c r="B127" s="28"/>
      <c r="C127" s="163">
        <v>0</v>
      </c>
      <c r="D127" s="128">
        <v>1.7549999999999999</v>
      </c>
      <c r="E127" s="129">
        <v>0.10199999999999999</v>
      </c>
      <c r="F127" s="130">
        <v>6.0000000000000001E-3</v>
      </c>
      <c r="G127" s="158">
        <v>0</v>
      </c>
      <c r="H127" s="158">
        <v>1.66</v>
      </c>
      <c r="I127" s="162">
        <v>1.66</v>
      </c>
      <c r="J127" s="44">
        <v>4.1000000000000002E-2</v>
      </c>
    </row>
    <row r="128" spans="1:10" ht="27.75" customHeight="1" x14ac:dyDescent="0.25">
      <c r="A128" s="156" t="s">
        <v>634</v>
      </c>
      <c r="B128" s="28"/>
      <c r="C128" s="163">
        <v>0</v>
      </c>
      <c r="D128" s="128">
        <v>1.653</v>
      </c>
      <c r="E128" s="129">
        <v>0.10199999999999999</v>
      </c>
      <c r="F128" s="130">
        <v>6.0000000000000001E-3</v>
      </c>
      <c r="G128" s="158">
        <v>0</v>
      </c>
      <c r="H128" s="158">
        <v>1.66</v>
      </c>
      <c r="I128" s="162">
        <v>1.66</v>
      </c>
      <c r="J128" s="44">
        <v>4.1000000000000002E-2</v>
      </c>
    </row>
    <row r="129" spans="1:10" ht="27.75" customHeight="1" x14ac:dyDescent="0.25">
      <c r="A129" s="156" t="s">
        <v>635</v>
      </c>
      <c r="B129" s="28"/>
      <c r="C129" s="163">
        <v>0</v>
      </c>
      <c r="D129" s="128">
        <v>1.5680000000000001</v>
      </c>
      <c r="E129" s="129">
        <v>0.10199999999999999</v>
      </c>
      <c r="F129" s="130">
        <v>6.0000000000000001E-3</v>
      </c>
      <c r="G129" s="158">
        <v>0</v>
      </c>
      <c r="H129" s="158">
        <v>1.66</v>
      </c>
      <c r="I129" s="162">
        <v>1.66</v>
      </c>
      <c r="J129" s="44">
        <v>4.1000000000000002E-2</v>
      </c>
    </row>
    <row r="130" spans="1:10" ht="27.75" customHeight="1" x14ac:dyDescent="0.25">
      <c r="A130" s="156" t="s">
        <v>636</v>
      </c>
      <c r="B130" s="28"/>
      <c r="C130" s="163">
        <v>0</v>
      </c>
      <c r="D130" s="128">
        <v>2.6720000000000002</v>
      </c>
      <c r="E130" s="129">
        <v>0.36399999999999999</v>
      </c>
      <c r="F130" s="130">
        <v>2.1999999999999999E-2</v>
      </c>
      <c r="G130" s="158">
        <v>38.479999999999997</v>
      </c>
      <c r="H130" s="158">
        <v>3.06</v>
      </c>
      <c r="I130" s="162">
        <v>3.06</v>
      </c>
      <c r="J130" s="44">
        <v>4.4999999999999998E-2</v>
      </c>
    </row>
    <row r="131" spans="1:10" ht="27.75" customHeight="1" x14ac:dyDescent="0.25">
      <c r="A131" s="156" t="s">
        <v>637</v>
      </c>
      <c r="B131" s="28"/>
      <c r="C131" s="163">
        <v>0</v>
      </c>
      <c r="D131" s="128">
        <v>2.0760000000000001</v>
      </c>
      <c r="E131" s="129">
        <v>0</v>
      </c>
      <c r="F131" s="130">
        <v>0</v>
      </c>
      <c r="G131" s="158">
        <v>26.56</v>
      </c>
      <c r="H131" s="158">
        <v>3.06</v>
      </c>
      <c r="I131" s="162">
        <v>3.06</v>
      </c>
      <c r="J131" s="44">
        <v>4.4999999999999998E-2</v>
      </c>
    </row>
    <row r="132" spans="1:10" ht="27.75" customHeight="1" x14ac:dyDescent="0.25">
      <c r="A132" s="156" t="s">
        <v>638</v>
      </c>
      <c r="B132" s="28"/>
      <c r="C132" s="163">
        <v>0</v>
      </c>
      <c r="D132" s="128">
        <v>1.883</v>
      </c>
      <c r="E132" s="129">
        <v>0</v>
      </c>
      <c r="F132" s="130">
        <v>0</v>
      </c>
      <c r="G132" s="158">
        <v>26.56</v>
      </c>
      <c r="H132" s="158">
        <v>3.06</v>
      </c>
      <c r="I132" s="162">
        <v>3.06</v>
      </c>
      <c r="J132" s="44">
        <v>4.4999999999999998E-2</v>
      </c>
    </row>
    <row r="133" spans="1:10" ht="27.75" customHeight="1" x14ac:dyDescent="0.25">
      <c r="A133" s="156" t="s">
        <v>639</v>
      </c>
      <c r="B133" s="28"/>
      <c r="C133" s="163">
        <v>0</v>
      </c>
      <c r="D133" s="128">
        <v>1.7230000000000001</v>
      </c>
      <c r="E133" s="129">
        <v>0</v>
      </c>
      <c r="F133" s="130">
        <v>0</v>
      </c>
      <c r="G133" s="158">
        <v>26.56</v>
      </c>
      <c r="H133" s="158">
        <v>3.06</v>
      </c>
      <c r="I133" s="162">
        <v>3.06</v>
      </c>
      <c r="J133" s="44">
        <v>4.4999999999999998E-2</v>
      </c>
    </row>
    <row r="134" spans="1:10" ht="27.75" customHeight="1" x14ac:dyDescent="0.25">
      <c r="A134" s="156" t="s">
        <v>640</v>
      </c>
      <c r="B134" s="28"/>
      <c r="C134" s="163">
        <v>0</v>
      </c>
      <c r="D134" s="128">
        <v>1.59</v>
      </c>
      <c r="E134" s="129">
        <v>0</v>
      </c>
      <c r="F134" s="130">
        <v>0</v>
      </c>
      <c r="G134" s="158">
        <v>26.56</v>
      </c>
      <c r="H134" s="158">
        <v>3.06</v>
      </c>
      <c r="I134" s="162">
        <v>3.06</v>
      </c>
      <c r="J134" s="44">
        <v>4.4999999999999998E-2</v>
      </c>
    </row>
    <row r="135" spans="1:10" ht="27.75" customHeight="1" x14ac:dyDescent="0.25">
      <c r="A135" s="156" t="s">
        <v>641</v>
      </c>
      <c r="B135" s="28"/>
      <c r="C135" s="163">
        <v>0</v>
      </c>
      <c r="D135" s="128">
        <v>2.1629999999999998</v>
      </c>
      <c r="E135" s="129">
        <v>0.25800000000000001</v>
      </c>
      <c r="F135" s="130">
        <v>1.7000000000000001E-2</v>
      </c>
      <c r="G135" s="158">
        <v>98.96</v>
      </c>
      <c r="H135" s="158">
        <v>3.43</v>
      </c>
      <c r="I135" s="162">
        <v>3.43</v>
      </c>
      <c r="J135" s="44">
        <v>3.2000000000000001E-2</v>
      </c>
    </row>
    <row r="136" spans="1:10" ht="27.75" customHeight="1" x14ac:dyDescent="0.25">
      <c r="A136" s="156" t="s">
        <v>642</v>
      </c>
      <c r="B136" s="28"/>
      <c r="C136" s="163">
        <v>0</v>
      </c>
      <c r="D136" s="128">
        <v>0.878</v>
      </c>
      <c r="E136" s="129">
        <v>0</v>
      </c>
      <c r="F136" s="130">
        <v>0</v>
      </c>
      <c r="G136" s="158">
        <v>0</v>
      </c>
      <c r="H136" s="158">
        <v>3.43</v>
      </c>
      <c r="I136" s="162">
        <v>3.43</v>
      </c>
      <c r="J136" s="44">
        <v>3.2000000000000001E-2</v>
      </c>
    </row>
    <row r="137" spans="1:10" ht="27.75" customHeight="1" x14ac:dyDescent="0.25">
      <c r="A137" s="156" t="s">
        <v>643</v>
      </c>
      <c r="B137" s="28"/>
      <c r="C137" s="163">
        <v>0</v>
      </c>
      <c r="D137" s="128">
        <v>0.28100000000000003</v>
      </c>
      <c r="E137" s="129">
        <v>0</v>
      </c>
      <c r="F137" s="130">
        <v>0</v>
      </c>
      <c r="G137" s="158">
        <v>0</v>
      </c>
      <c r="H137" s="158">
        <v>3.43</v>
      </c>
      <c r="I137" s="162">
        <v>3.43</v>
      </c>
      <c r="J137" s="44">
        <v>3.2000000000000001E-2</v>
      </c>
    </row>
    <row r="138" spans="1:10" ht="27.75" customHeight="1" x14ac:dyDescent="0.25">
      <c r="A138" s="156" t="s">
        <v>644</v>
      </c>
      <c r="B138" s="28"/>
      <c r="C138" s="163">
        <v>0</v>
      </c>
      <c r="D138" s="128">
        <v>0.16</v>
      </c>
      <c r="E138" s="129">
        <v>0</v>
      </c>
      <c r="F138" s="130">
        <v>0</v>
      </c>
      <c r="G138" s="158">
        <v>0</v>
      </c>
      <c r="H138" s="158">
        <v>3.43</v>
      </c>
      <c r="I138" s="162">
        <v>3.43</v>
      </c>
      <c r="J138" s="44">
        <v>3.2000000000000001E-2</v>
      </c>
    </row>
    <row r="139" spans="1:10" ht="27.75" customHeight="1" x14ac:dyDescent="0.25">
      <c r="A139" s="156" t="s">
        <v>645</v>
      </c>
      <c r="B139" s="28"/>
      <c r="C139" s="163">
        <v>0</v>
      </c>
      <c r="D139" s="128">
        <v>0</v>
      </c>
      <c r="E139" s="129">
        <v>0</v>
      </c>
      <c r="F139" s="130">
        <v>0</v>
      </c>
      <c r="G139" s="158">
        <v>0</v>
      </c>
      <c r="H139" s="158">
        <v>3.43</v>
      </c>
      <c r="I139" s="162">
        <v>3.43</v>
      </c>
      <c r="J139" s="44">
        <v>3.2000000000000001E-2</v>
      </c>
    </row>
    <row r="140" spans="1:10" ht="27.75" customHeight="1" x14ac:dyDescent="0.25">
      <c r="A140" s="156" t="s">
        <v>646</v>
      </c>
      <c r="B140" s="28"/>
      <c r="C140" s="163" t="s">
        <v>120</v>
      </c>
      <c r="D140" s="131">
        <v>11.605</v>
      </c>
      <c r="E140" s="132">
        <v>1.2729999999999999</v>
      </c>
      <c r="F140" s="130">
        <v>0.80200000000000005</v>
      </c>
      <c r="G140" s="159"/>
      <c r="H140" s="159"/>
      <c r="I140" s="161"/>
      <c r="J140" s="45"/>
    </row>
    <row r="141" spans="1:10" ht="27.75" customHeight="1" x14ac:dyDescent="0.25">
      <c r="A141" s="156" t="s">
        <v>647</v>
      </c>
      <c r="B141" s="28"/>
      <c r="C141" s="163" t="s">
        <v>123</v>
      </c>
      <c r="D141" s="128">
        <v>-3.7480000000000002</v>
      </c>
      <c r="E141" s="129">
        <v>-0.59299999999999997</v>
      </c>
      <c r="F141" s="130">
        <v>-3.5000000000000003E-2</v>
      </c>
      <c r="G141" s="158">
        <v>0</v>
      </c>
      <c r="H141" s="159"/>
      <c r="I141" s="161"/>
      <c r="J141" s="45"/>
    </row>
    <row r="142" spans="1:10" ht="27.75" customHeight="1" x14ac:dyDescent="0.25">
      <c r="A142" s="156" t="s">
        <v>648</v>
      </c>
      <c r="B142" s="28"/>
      <c r="C142" s="163" t="s">
        <v>123</v>
      </c>
      <c r="D142" s="128">
        <v>-3.472</v>
      </c>
      <c r="E142" s="129">
        <v>-0.52100000000000002</v>
      </c>
      <c r="F142" s="130">
        <v>-3.1E-2</v>
      </c>
      <c r="G142" s="158">
        <v>0</v>
      </c>
      <c r="H142" s="159"/>
      <c r="I142" s="161"/>
      <c r="J142" s="45"/>
    </row>
    <row r="143" spans="1:10" ht="27.75" customHeight="1" x14ac:dyDescent="0.25">
      <c r="A143" s="156" t="s">
        <v>649</v>
      </c>
      <c r="B143" s="28"/>
      <c r="C143" s="163">
        <v>0</v>
      </c>
      <c r="D143" s="128">
        <v>-3.7480000000000002</v>
      </c>
      <c r="E143" s="129">
        <v>-0.59299999999999997</v>
      </c>
      <c r="F143" s="130">
        <v>-3.5000000000000003E-2</v>
      </c>
      <c r="G143" s="158">
        <v>0</v>
      </c>
      <c r="H143" s="159"/>
      <c r="I143" s="161"/>
      <c r="J143" s="44">
        <v>6.6000000000000003E-2</v>
      </c>
    </row>
    <row r="144" spans="1:10" ht="27.75" customHeight="1" x14ac:dyDescent="0.25">
      <c r="A144" s="156" t="s">
        <v>650</v>
      </c>
      <c r="B144" s="28"/>
      <c r="C144" s="163">
        <v>0</v>
      </c>
      <c r="D144" s="128">
        <v>-3.472</v>
      </c>
      <c r="E144" s="129">
        <v>-0.52100000000000002</v>
      </c>
      <c r="F144" s="130">
        <v>-3.1E-2</v>
      </c>
      <c r="G144" s="158">
        <v>0</v>
      </c>
      <c r="H144" s="159"/>
      <c r="I144" s="161"/>
      <c r="J144" s="44">
        <v>6.7000000000000004E-2</v>
      </c>
    </row>
    <row r="145" spans="1:10" ht="27.75" customHeight="1" x14ac:dyDescent="0.25">
      <c r="A145" s="156" t="s">
        <v>651</v>
      </c>
      <c r="B145" s="28"/>
      <c r="C145" s="163">
        <v>0</v>
      </c>
      <c r="D145" s="128">
        <v>-3.9590000000000001</v>
      </c>
      <c r="E145" s="129">
        <v>-0.53900000000000003</v>
      </c>
      <c r="F145" s="130">
        <v>-3.3000000000000002E-2</v>
      </c>
      <c r="G145" s="158">
        <v>10.029999999999999</v>
      </c>
      <c r="H145" s="159"/>
      <c r="I145" s="161"/>
      <c r="J145" s="44">
        <v>8.1000000000000003E-2</v>
      </c>
    </row>
    <row r="146" spans="1:10" ht="27.75" customHeight="1" x14ac:dyDescent="0.25">
      <c r="A146" s="156" t="s">
        <v>652</v>
      </c>
      <c r="B146" s="28"/>
      <c r="C146" s="163" t="s">
        <v>715</v>
      </c>
      <c r="D146" s="128">
        <v>2.9289999999999998</v>
      </c>
      <c r="E146" s="129">
        <v>0.46400000000000002</v>
      </c>
      <c r="F146" s="130">
        <v>2.7E-2</v>
      </c>
      <c r="G146" s="158">
        <v>0.52</v>
      </c>
      <c r="H146" s="159"/>
      <c r="I146" s="161"/>
      <c r="J146" s="45"/>
    </row>
    <row r="147" spans="1:10" ht="27.75" customHeight="1" x14ac:dyDescent="0.25">
      <c r="A147" s="156" t="s">
        <v>653</v>
      </c>
      <c r="B147" s="28"/>
      <c r="C147" s="163">
        <v>2</v>
      </c>
      <c r="D147" s="128">
        <v>2.9289999999999998</v>
      </c>
      <c r="E147" s="129">
        <v>0.46400000000000002</v>
      </c>
      <c r="F147" s="130">
        <v>2.7E-2</v>
      </c>
      <c r="G147" s="159"/>
      <c r="H147" s="159"/>
      <c r="I147" s="161"/>
      <c r="J147" s="45"/>
    </row>
    <row r="148" spans="1:10" ht="27.75" customHeight="1" x14ac:dyDescent="0.25">
      <c r="A148" s="156" t="s">
        <v>654</v>
      </c>
      <c r="B148" s="28"/>
      <c r="C148" s="163" t="s">
        <v>716</v>
      </c>
      <c r="D148" s="128">
        <v>2.8079999999999998</v>
      </c>
      <c r="E148" s="129">
        <v>0.44400000000000001</v>
      </c>
      <c r="F148" s="130">
        <v>2.5999999999999999E-2</v>
      </c>
      <c r="G148" s="158">
        <v>1.63</v>
      </c>
      <c r="H148" s="159"/>
      <c r="I148" s="161"/>
      <c r="J148" s="45"/>
    </row>
    <row r="149" spans="1:10" ht="27.75" customHeight="1" x14ac:dyDescent="0.25">
      <c r="A149" s="156" t="s">
        <v>655</v>
      </c>
      <c r="B149" s="28"/>
      <c r="C149" s="163" t="s">
        <v>716</v>
      </c>
      <c r="D149" s="128">
        <v>2.8079999999999998</v>
      </c>
      <c r="E149" s="129">
        <v>0.44400000000000001</v>
      </c>
      <c r="F149" s="130">
        <v>2.5999999999999999E-2</v>
      </c>
      <c r="G149" s="158">
        <v>0</v>
      </c>
      <c r="H149" s="159"/>
      <c r="I149" s="161"/>
      <c r="J149" s="45"/>
    </row>
    <row r="150" spans="1:10" ht="27.75" customHeight="1" x14ac:dyDescent="0.25">
      <c r="A150" s="156" t="s">
        <v>656</v>
      </c>
      <c r="B150" s="28"/>
      <c r="C150" s="163" t="s">
        <v>716</v>
      </c>
      <c r="D150" s="128">
        <v>2.7410000000000001</v>
      </c>
      <c r="E150" s="129">
        <v>0.377</v>
      </c>
      <c r="F150" s="130">
        <v>0</v>
      </c>
      <c r="G150" s="158">
        <v>0</v>
      </c>
      <c r="H150" s="159"/>
      <c r="I150" s="161"/>
      <c r="J150" s="45"/>
    </row>
    <row r="151" spans="1:10" ht="27.75" customHeight="1" x14ac:dyDescent="0.25">
      <c r="A151" s="156" t="s">
        <v>657</v>
      </c>
      <c r="B151" s="28"/>
      <c r="C151" s="163" t="s">
        <v>716</v>
      </c>
      <c r="D151" s="128">
        <v>2.653</v>
      </c>
      <c r="E151" s="129">
        <v>0.28899999999999998</v>
      </c>
      <c r="F151" s="130">
        <v>0</v>
      </c>
      <c r="G151" s="158">
        <v>0</v>
      </c>
      <c r="H151" s="159"/>
      <c r="I151" s="161"/>
      <c r="J151" s="45"/>
    </row>
    <row r="152" spans="1:10" ht="27.75" customHeight="1" x14ac:dyDescent="0.25">
      <c r="A152" s="156" t="s">
        <v>658</v>
      </c>
      <c r="B152" s="28"/>
      <c r="C152" s="163" t="s">
        <v>716</v>
      </c>
      <c r="D152" s="128">
        <v>2.5979999999999999</v>
      </c>
      <c r="E152" s="129">
        <v>0.23400000000000001</v>
      </c>
      <c r="F152" s="130">
        <v>0</v>
      </c>
      <c r="G152" s="158">
        <v>0</v>
      </c>
      <c r="H152" s="159"/>
      <c r="I152" s="161"/>
      <c r="J152" s="45"/>
    </row>
    <row r="153" spans="1:10" ht="27.75" customHeight="1" x14ac:dyDescent="0.25">
      <c r="A153" s="156" t="s">
        <v>659</v>
      </c>
      <c r="B153" s="28"/>
      <c r="C153" s="163">
        <v>4</v>
      </c>
      <c r="D153" s="128">
        <v>2.8079999999999998</v>
      </c>
      <c r="E153" s="129">
        <v>0.44400000000000001</v>
      </c>
      <c r="F153" s="130">
        <v>2.5999999999999999E-2</v>
      </c>
      <c r="G153" s="159"/>
      <c r="H153" s="159"/>
      <c r="I153" s="161"/>
      <c r="J153" s="45"/>
    </row>
    <row r="154" spans="1:10" ht="27.75" customHeight="1" x14ac:dyDescent="0.25">
      <c r="A154" s="156" t="s">
        <v>660</v>
      </c>
      <c r="B154" s="28"/>
      <c r="C154" s="163">
        <v>0</v>
      </c>
      <c r="D154" s="128">
        <v>1.702</v>
      </c>
      <c r="E154" s="129">
        <v>0.252</v>
      </c>
      <c r="F154" s="130">
        <v>1.4999999999999999E-2</v>
      </c>
      <c r="G154" s="158">
        <v>5.73</v>
      </c>
      <c r="H154" s="158">
        <v>1.25</v>
      </c>
      <c r="I154" s="162">
        <v>1.25</v>
      </c>
      <c r="J154" s="44">
        <v>3.1E-2</v>
      </c>
    </row>
    <row r="155" spans="1:10" ht="27.75" customHeight="1" x14ac:dyDescent="0.25">
      <c r="A155" s="156" t="s">
        <v>661</v>
      </c>
      <c r="B155" s="28"/>
      <c r="C155" s="163">
        <v>0</v>
      </c>
      <c r="D155" s="128">
        <v>1.4159999999999999</v>
      </c>
      <c r="E155" s="129">
        <v>7.6999999999999999E-2</v>
      </c>
      <c r="F155" s="130">
        <v>4.0000000000000001E-3</v>
      </c>
      <c r="G155" s="158">
        <v>0</v>
      </c>
      <c r="H155" s="158">
        <v>1.25</v>
      </c>
      <c r="I155" s="162">
        <v>1.25</v>
      </c>
      <c r="J155" s="44">
        <v>3.1E-2</v>
      </c>
    </row>
    <row r="156" spans="1:10" ht="27.75" customHeight="1" x14ac:dyDescent="0.25">
      <c r="A156" s="156" t="s">
        <v>662</v>
      </c>
      <c r="B156" s="28"/>
      <c r="C156" s="163">
        <v>0</v>
      </c>
      <c r="D156" s="128">
        <v>1.323</v>
      </c>
      <c r="E156" s="129">
        <v>7.6999999999999999E-2</v>
      </c>
      <c r="F156" s="130">
        <v>4.0000000000000001E-3</v>
      </c>
      <c r="G156" s="158">
        <v>0</v>
      </c>
      <c r="H156" s="158">
        <v>1.25</v>
      </c>
      <c r="I156" s="162">
        <v>1.25</v>
      </c>
      <c r="J156" s="44">
        <v>3.1E-2</v>
      </c>
    </row>
    <row r="157" spans="1:10" ht="27.75" customHeight="1" x14ac:dyDescent="0.25">
      <c r="A157" s="156" t="s">
        <v>663</v>
      </c>
      <c r="B157" s="28"/>
      <c r="C157" s="163">
        <v>0</v>
      </c>
      <c r="D157" s="128">
        <v>1.246</v>
      </c>
      <c r="E157" s="129">
        <v>7.6999999999999999E-2</v>
      </c>
      <c r="F157" s="130">
        <v>4.0000000000000001E-3</v>
      </c>
      <c r="G157" s="158">
        <v>0</v>
      </c>
      <c r="H157" s="158">
        <v>1.25</v>
      </c>
      <c r="I157" s="162">
        <v>1.25</v>
      </c>
      <c r="J157" s="44">
        <v>3.1E-2</v>
      </c>
    </row>
    <row r="158" spans="1:10" ht="27.75" customHeight="1" x14ac:dyDescent="0.25">
      <c r="A158" s="156" t="s">
        <v>664</v>
      </c>
      <c r="B158" s="28"/>
      <c r="C158" s="163">
        <v>0</v>
      </c>
      <c r="D158" s="128">
        <v>1.1819999999999999</v>
      </c>
      <c r="E158" s="129">
        <v>7.6999999999999999E-2</v>
      </c>
      <c r="F158" s="130">
        <v>4.0000000000000001E-3</v>
      </c>
      <c r="G158" s="158">
        <v>0</v>
      </c>
      <c r="H158" s="158">
        <v>1.25</v>
      </c>
      <c r="I158" s="162">
        <v>1.25</v>
      </c>
      <c r="J158" s="44">
        <v>3.1E-2</v>
      </c>
    </row>
    <row r="159" spans="1:10" ht="27.75" customHeight="1" x14ac:dyDescent="0.25">
      <c r="A159" s="156" t="s">
        <v>665</v>
      </c>
      <c r="B159" s="28"/>
      <c r="C159" s="163">
        <v>0</v>
      </c>
      <c r="D159" s="128">
        <v>2.0139999999999998</v>
      </c>
      <c r="E159" s="129">
        <v>0.27400000000000002</v>
      </c>
      <c r="F159" s="130">
        <v>1.7000000000000001E-2</v>
      </c>
      <c r="G159" s="158">
        <v>29.01</v>
      </c>
      <c r="H159" s="158">
        <v>2.2999999999999998</v>
      </c>
      <c r="I159" s="162">
        <v>2.2999999999999998</v>
      </c>
      <c r="J159" s="44">
        <v>3.4000000000000002E-2</v>
      </c>
    </row>
    <row r="160" spans="1:10" ht="27.75" customHeight="1" x14ac:dyDescent="0.25">
      <c r="A160" s="156" t="s">
        <v>666</v>
      </c>
      <c r="B160" s="28"/>
      <c r="C160" s="163">
        <v>0</v>
      </c>
      <c r="D160" s="128">
        <v>1.5649999999999999</v>
      </c>
      <c r="E160" s="129">
        <v>0</v>
      </c>
      <c r="F160" s="130">
        <v>0</v>
      </c>
      <c r="G160" s="158">
        <v>20.02</v>
      </c>
      <c r="H160" s="158">
        <v>2.2999999999999998</v>
      </c>
      <c r="I160" s="162">
        <v>2.2999999999999998</v>
      </c>
      <c r="J160" s="44">
        <v>3.4000000000000002E-2</v>
      </c>
    </row>
    <row r="161" spans="1:10" ht="27.75" customHeight="1" x14ac:dyDescent="0.25">
      <c r="A161" s="156" t="s">
        <v>667</v>
      </c>
      <c r="B161" s="28"/>
      <c r="C161" s="163">
        <v>0</v>
      </c>
      <c r="D161" s="128">
        <v>1.419</v>
      </c>
      <c r="E161" s="129">
        <v>0</v>
      </c>
      <c r="F161" s="130">
        <v>0</v>
      </c>
      <c r="G161" s="158">
        <v>20.02</v>
      </c>
      <c r="H161" s="158">
        <v>2.2999999999999998</v>
      </c>
      <c r="I161" s="162">
        <v>2.2999999999999998</v>
      </c>
      <c r="J161" s="44">
        <v>3.4000000000000002E-2</v>
      </c>
    </row>
    <row r="162" spans="1:10" ht="27.75" customHeight="1" x14ac:dyDescent="0.25">
      <c r="A162" s="156" t="s">
        <v>668</v>
      </c>
      <c r="B162" s="28"/>
      <c r="C162" s="163">
        <v>0</v>
      </c>
      <c r="D162" s="128">
        <v>1.2989999999999999</v>
      </c>
      <c r="E162" s="129">
        <v>0</v>
      </c>
      <c r="F162" s="130">
        <v>0</v>
      </c>
      <c r="G162" s="158">
        <v>20.02</v>
      </c>
      <c r="H162" s="158">
        <v>2.2999999999999998</v>
      </c>
      <c r="I162" s="162">
        <v>2.2999999999999998</v>
      </c>
      <c r="J162" s="44">
        <v>3.4000000000000002E-2</v>
      </c>
    </row>
    <row r="163" spans="1:10" ht="27.75" customHeight="1" x14ac:dyDescent="0.25">
      <c r="A163" s="156" t="s">
        <v>669</v>
      </c>
      <c r="B163" s="28"/>
      <c r="C163" s="163">
        <v>0</v>
      </c>
      <c r="D163" s="128">
        <v>1.1990000000000001</v>
      </c>
      <c r="E163" s="129">
        <v>0</v>
      </c>
      <c r="F163" s="130">
        <v>0</v>
      </c>
      <c r="G163" s="158">
        <v>20.02</v>
      </c>
      <c r="H163" s="158">
        <v>2.2999999999999998</v>
      </c>
      <c r="I163" s="162">
        <v>2.2999999999999998</v>
      </c>
      <c r="J163" s="44">
        <v>3.4000000000000002E-2</v>
      </c>
    </row>
    <row r="164" spans="1:10" ht="27.75" customHeight="1" x14ac:dyDescent="0.25">
      <c r="A164" s="156" t="s">
        <v>670</v>
      </c>
      <c r="B164" s="28"/>
      <c r="C164" s="163">
        <v>0</v>
      </c>
      <c r="D164" s="128">
        <v>1.63</v>
      </c>
      <c r="E164" s="129">
        <v>0.19400000000000001</v>
      </c>
      <c r="F164" s="130">
        <v>1.2999999999999999E-2</v>
      </c>
      <c r="G164" s="158">
        <v>74.59</v>
      </c>
      <c r="H164" s="158">
        <v>2.58</v>
      </c>
      <c r="I164" s="162">
        <v>2.58</v>
      </c>
      <c r="J164" s="44">
        <v>2.4E-2</v>
      </c>
    </row>
    <row r="165" spans="1:10" ht="27.75" customHeight="1" x14ac:dyDescent="0.25">
      <c r="A165" s="156" t="s">
        <v>671</v>
      </c>
      <c r="B165" s="28"/>
      <c r="C165" s="163">
        <v>0</v>
      </c>
      <c r="D165" s="128">
        <v>0.66200000000000003</v>
      </c>
      <c r="E165" s="129">
        <v>0</v>
      </c>
      <c r="F165" s="130">
        <v>0</v>
      </c>
      <c r="G165" s="158">
        <v>0</v>
      </c>
      <c r="H165" s="158">
        <v>2.58</v>
      </c>
      <c r="I165" s="162">
        <v>2.58</v>
      </c>
      <c r="J165" s="44">
        <v>2.4E-2</v>
      </c>
    </row>
    <row r="166" spans="1:10" ht="27.75" customHeight="1" x14ac:dyDescent="0.25">
      <c r="A166" s="156" t="s">
        <v>672</v>
      </c>
      <c r="B166" s="28"/>
      <c r="C166" s="163">
        <v>0</v>
      </c>
      <c r="D166" s="128">
        <v>0.21199999999999999</v>
      </c>
      <c r="E166" s="129">
        <v>0</v>
      </c>
      <c r="F166" s="130">
        <v>0</v>
      </c>
      <c r="G166" s="158">
        <v>0</v>
      </c>
      <c r="H166" s="158">
        <v>2.58</v>
      </c>
      <c r="I166" s="162">
        <v>2.58</v>
      </c>
      <c r="J166" s="44">
        <v>2.4E-2</v>
      </c>
    </row>
    <row r="167" spans="1:10" ht="27.75" customHeight="1" x14ac:dyDescent="0.25">
      <c r="A167" s="156" t="s">
        <v>673</v>
      </c>
      <c r="B167" s="28"/>
      <c r="C167" s="163">
        <v>0</v>
      </c>
      <c r="D167" s="128">
        <v>0.12</v>
      </c>
      <c r="E167" s="129">
        <v>0</v>
      </c>
      <c r="F167" s="130">
        <v>0</v>
      </c>
      <c r="G167" s="158">
        <v>0</v>
      </c>
      <c r="H167" s="158">
        <v>2.58</v>
      </c>
      <c r="I167" s="162">
        <v>2.58</v>
      </c>
      <c r="J167" s="44">
        <v>2.4E-2</v>
      </c>
    </row>
    <row r="168" spans="1:10" ht="27.75" customHeight="1" x14ac:dyDescent="0.25">
      <c r="A168" s="156" t="s">
        <v>674</v>
      </c>
      <c r="B168" s="28"/>
      <c r="C168" s="163">
        <v>0</v>
      </c>
      <c r="D168" s="128">
        <v>0</v>
      </c>
      <c r="E168" s="129">
        <v>0</v>
      </c>
      <c r="F168" s="130">
        <v>0</v>
      </c>
      <c r="G168" s="158">
        <v>0</v>
      </c>
      <c r="H168" s="158">
        <v>2.58</v>
      </c>
      <c r="I168" s="162">
        <v>2.58</v>
      </c>
      <c r="J168" s="44">
        <v>2.4E-2</v>
      </c>
    </row>
    <row r="169" spans="1:10" ht="27.75" customHeight="1" x14ac:dyDescent="0.25">
      <c r="A169" s="156" t="s">
        <v>675</v>
      </c>
      <c r="B169" s="28"/>
      <c r="C169" s="163" t="s">
        <v>120</v>
      </c>
      <c r="D169" s="131">
        <v>8.7479999999999993</v>
      </c>
      <c r="E169" s="132">
        <v>0.95899999999999996</v>
      </c>
      <c r="F169" s="130">
        <v>0.60399999999999998</v>
      </c>
      <c r="G169" s="159"/>
      <c r="H169" s="159"/>
      <c r="I169" s="161"/>
      <c r="J169" s="45"/>
    </row>
    <row r="170" spans="1:10" ht="27.75" customHeight="1" x14ac:dyDescent="0.25">
      <c r="A170" s="156" t="s">
        <v>676</v>
      </c>
      <c r="B170" s="28"/>
      <c r="C170" s="163" t="s">
        <v>123</v>
      </c>
      <c r="D170" s="128">
        <v>-2.8250000000000002</v>
      </c>
      <c r="E170" s="129">
        <v>-0.44700000000000001</v>
      </c>
      <c r="F170" s="130">
        <v>-2.5999999999999999E-2</v>
      </c>
      <c r="G170" s="158">
        <v>0</v>
      </c>
      <c r="H170" s="159"/>
      <c r="I170" s="161"/>
      <c r="J170" s="45"/>
    </row>
    <row r="171" spans="1:10" ht="27.75" customHeight="1" x14ac:dyDescent="0.25">
      <c r="A171" s="156" t="s">
        <v>677</v>
      </c>
      <c r="B171" s="28"/>
      <c r="C171" s="163" t="s">
        <v>123</v>
      </c>
      <c r="D171" s="128">
        <v>-2.617</v>
      </c>
      <c r="E171" s="129">
        <v>-0.39300000000000002</v>
      </c>
      <c r="F171" s="130">
        <v>-2.3E-2</v>
      </c>
      <c r="G171" s="158">
        <v>0</v>
      </c>
      <c r="H171" s="159"/>
      <c r="I171" s="161"/>
      <c r="J171" s="45"/>
    </row>
    <row r="172" spans="1:10" ht="27.75" customHeight="1" x14ac:dyDescent="0.25">
      <c r="A172" s="156" t="s">
        <v>678</v>
      </c>
      <c r="B172" s="28"/>
      <c r="C172" s="163">
        <v>0</v>
      </c>
      <c r="D172" s="128">
        <v>-2.8250000000000002</v>
      </c>
      <c r="E172" s="129">
        <v>-0.44700000000000001</v>
      </c>
      <c r="F172" s="130">
        <v>-2.5999999999999999E-2</v>
      </c>
      <c r="G172" s="158">
        <v>0</v>
      </c>
      <c r="H172" s="159"/>
      <c r="I172" s="161"/>
      <c r="J172" s="44">
        <v>0.05</v>
      </c>
    </row>
    <row r="173" spans="1:10" ht="27.75" customHeight="1" x14ac:dyDescent="0.25">
      <c r="A173" s="156" t="s">
        <v>679</v>
      </c>
      <c r="B173" s="28"/>
      <c r="C173" s="163">
        <v>0</v>
      </c>
      <c r="D173" s="128">
        <v>-2.617</v>
      </c>
      <c r="E173" s="129">
        <v>-0.39300000000000002</v>
      </c>
      <c r="F173" s="130">
        <v>-2.3E-2</v>
      </c>
      <c r="G173" s="158">
        <v>0</v>
      </c>
      <c r="H173" s="159"/>
      <c r="I173" s="161"/>
      <c r="J173" s="44">
        <v>5.0999999999999997E-2</v>
      </c>
    </row>
    <row r="174" spans="1:10" ht="27.75" customHeight="1" x14ac:dyDescent="0.25">
      <c r="A174" s="156" t="s">
        <v>680</v>
      </c>
      <c r="B174" s="28"/>
      <c r="C174" s="163">
        <v>0</v>
      </c>
      <c r="D174" s="128">
        <v>-2.9849999999999999</v>
      </c>
      <c r="E174" s="129">
        <v>-0.40600000000000003</v>
      </c>
      <c r="F174" s="130">
        <v>-2.5000000000000001E-2</v>
      </c>
      <c r="G174" s="158">
        <v>7.56</v>
      </c>
      <c r="H174" s="159"/>
      <c r="I174" s="161"/>
      <c r="J174" s="44">
        <v>6.0999999999999999E-2</v>
      </c>
    </row>
    <row r="175" spans="1:10" ht="27.75" customHeight="1" x14ac:dyDescent="0.25">
      <c r="A175" s="156" t="s">
        <v>681</v>
      </c>
      <c r="B175" s="28"/>
      <c r="C175" s="163" t="s">
        <v>715</v>
      </c>
      <c r="D175" s="128">
        <v>1.05</v>
      </c>
      <c r="E175" s="129">
        <v>0.16600000000000001</v>
      </c>
      <c r="F175" s="130">
        <v>0.01</v>
      </c>
      <c r="G175" s="158">
        <v>0.19</v>
      </c>
      <c r="H175" s="159"/>
      <c r="I175" s="161"/>
      <c r="J175" s="45"/>
    </row>
    <row r="176" spans="1:10" ht="27.75" customHeight="1" x14ac:dyDescent="0.25">
      <c r="A176" s="156" t="s">
        <v>682</v>
      </c>
      <c r="B176" s="28"/>
      <c r="C176" s="163">
        <v>2</v>
      </c>
      <c r="D176" s="128">
        <v>1.05</v>
      </c>
      <c r="E176" s="129">
        <v>0.16600000000000001</v>
      </c>
      <c r="F176" s="130">
        <v>0.01</v>
      </c>
      <c r="G176" s="159"/>
      <c r="H176" s="159"/>
      <c r="I176" s="161"/>
      <c r="J176" s="45"/>
    </row>
    <row r="177" spans="1:10" ht="27.75" customHeight="1" x14ac:dyDescent="0.25">
      <c r="A177" s="156" t="s">
        <v>683</v>
      </c>
      <c r="B177" s="28"/>
      <c r="C177" s="163" t="s">
        <v>716</v>
      </c>
      <c r="D177" s="128">
        <v>1.0069999999999999</v>
      </c>
      <c r="E177" s="129">
        <v>0.159</v>
      </c>
      <c r="F177" s="130">
        <v>8.9999999999999993E-3</v>
      </c>
      <c r="G177" s="158">
        <v>0.57999999999999996</v>
      </c>
      <c r="H177" s="159"/>
      <c r="I177" s="161"/>
      <c r="J177" s="45"/>
    </row>
    <row r="178" spans="1:10" ht="27.75" customHeight="1" x14ac:dyDescent="0.25">
      <c r="A178" s="156" t="s">
        <v>684</v>
      </c>
      <c r="B178" s="28"/>
      <c r="C178" s="163" t="s">
        <v>716</v>
      </c>
      <c r="D178" s="128">
        <v>1.0069999999999999</v>
      </c>
      <c r="E178" s="129">
        <v>0.159</v>
      </c>
      <c r="F178" s="130">
        <v>8.9999999999999993E-3</v>
      </c>
      <c r="G178" s="158">
        <v>0</v>
      </c>
      <c r="H178" s="159"/>
      <c r="I178" s="161"/>
      <c r="J178" s="45"/>
    </row>
    <row r="179" spans="1:10" ht="27.75" customHeight="1" x14ac:dyDescent="0.25">
      <c r="A179" s="156" t="s">
        <v>685</v>
      </c>
      <c r="B179" s="28"/>
      <c r="C179" s="163" t="s">
        <v>716</v>
      </c>
      <c r="D179" s="128">
        <v>0.98299999999999998</v>
      </c>
      <c r="E179" s="129">
        <v>0.13500000000000001</v>
      </c>
      <c r="F179" s="130">
        <v>0</v>
      </c>
      <c r="G179" s="158">
        <v>0</v>
      </c>
      <c r="H179" s="159"/>
      <c r="I179" s="161"/>
      <c r="J179" s="45"/>
    </row>
    <row r="180" spans="1:10" ht="27.75" customHeight="1" x14ac:dyDescent="0.25">
      <c r="A180" s="156" t="s">
        <v>686</v>
      </c>
      <c r="B180" s="28"/>
      <c r="C180" s="163" t="s">
        <v>716</v>
      </c>
      <c r="D180" s="128">
        <v>0.95099999999999996</v>
      </c>
      <c r="E180" s="129">
        <v>0.104</v>
      </c>
      <c r="F180" s="130">
        <v>0</v>
      </c>
      <c r="G180" s="158">
        <v>0</v>
      </c>
      <c r="H180" s="159"/>
      <c r="I180" s="161"/>
      <c r="J180" s="45"/>
    </row>
    <row r="181" spans="1:10" ht="27.75" customHeight="1" x14ac:dyDescent="0.25">
      <c r="A181" s="156" t="s">
        <v>687</v>
      </c>
      <c r="B181" s="28"/>
      <c r="C181" s="163" t="s">
        <v>716</v>
      </c>
      <c r="D181" s="128">
        <v>0.93100000000000005</v>
      </c>
      <c r="E181" s="129">
        <v>8.4000000000000005E-2</v>
      </c>
      <c r="F181" s="130">
        <v>0</v>
      </c>
      <c r="G181" s="158">
        <v>0</v>
      </c>
      <c r="H181" s="159"/>
      <c r="I181" s="161"/>
      <c r="J181" s="45"/>
    </row>
    <row r="182" spans="1:10" ht="27.75" customHeight="1" x14ac:dyDescent="0.25">
      <c r="A182" s="156" t="s">
        <v>688</v>
      </c>
      <c r="B182" s="28"/>
      <c r="C182" s="163">
        <v>4</v>
      </c>
      <c r="D182" s="128">
        <v>1.0069999999999999</v>
      </c>
      <c r="E182" s="129">
        <v>0.159</v>
      </c>
      <c r="F182" s="130">
        <v>8.9999999999999993E-3</v>
      </c>
      <c r="G182" s="159"/>
      <c r="H182" s="159"/>
      <c r="I182" s="161"/>
      <c r="J182" s="45"/>
    </row>
    <row r="183" spans="1:10" ht="27.75" customHeight="1" x14ac:dyDescent="0.25">
      <c r="A183" s="156" t="s">
        <v>689</v>
      </c>
      <c r="B183" s="28"/>
      <c r="C183" s="163">
        <v>0</v>
      </c>
      <c r="D183" s="128">
        <v>0.61</v>
      </c>
      <c r="E183" s="129">
        <v>0.09</v>
      </c>
      <c r="F183" s="130">
        <v>5.0000000000000001E-3</v>
      </c>
      <c r="G183" s="158">
        <v>2.0499999999999998</v>
      </c>
      <c r="H183" s="158">
        <v>0.45</v>
      </c>
      <c r="I183" s="162">
        <v>0.45</v>
      </c>
      <c r="J183" s="44">
        <v>1.0999999999999999E-2</v>
      </c>
    </row>
    <row r="184" spans="1:10" ht="27.75" customHeight="1" x14ac:dyDescent="0.25">
      <c r="A184" s="156" t="s">
        <v>690</v>
      </c>
      <c r="B184" s="28"/>
      <c r="C184" s="163">
        <v>0</v>
      </c>
      <c r="D184" s="128">
        <v>0.50800000000000001</v>
      </c>
      <c r="E184" s="129">
        <v>2.8000000000000001E-2</v>
      </c>
      <c r="F184" s="130">
        <v>2E-3</v>
      </c>
      <c r="G184" s="158">
        <v>0</v>
      </c>
      <c r="H184" s="158">
        <v>0.45</v>
      </c>
      <c r="I184" s="162">
        <v>0.45</v>
      </c>
      <c r="J184" s="44">
        <v>1.0999999999999999E-2</v>
      </c>
    </row>
    <row r="185" spans="1:10" ht="27.75" customHeight="1" x14ac:dyDescent="0.25">
      <c r="A185" s="156" t="s">
        <v>691</v>
      </c>
      <c r="B185" s="28"/>
      <c r="C185" s="163">
        <v>0</v>
      </c>
      <c r="D185" s="128">
        <v>0.47399999999999998</v>
      </c>
      <c r="E185" s="129">
        <v>2.8000000000000001E-2</v>
      </c>
      <c r="F185" s="130">
        <v>2E-3</v>
      </c>
      <c r="G185" s="158">
        <v>0</v>
      </c>
      <c r="H185" s="158">
        <v>0.45</v>
      </c>
      <c r="I185" s="162">
        <v>0.45</v>
      </c>
      <c r="J185" s="44">
        <v>1.0999999999999999E-2</v>
      </c>
    </row>
    <row r="186" spans="1:10" ht="27.75" customHeight="1" x14ac:dyDescent="0.25">
      <c r="A186" s="156" t="s">
        <v>692</v>
      </c>
      <c r="B186" s="28"/>
      <c r="C186" s="163">
        <v>0</v>
      </c>
      <c r="D186" s="128">
        <v>0.44700000000000001</v>
      </c>
      <c r="E186" s="129">
        <v>2.8000000000000001E-2</v>
      </c>
      <c r="F186" s="130">
        <v>2E-3</v>
      </c>
      <c r="G186" s="158">
        <v>0</v>
      </c>
      <c r="H186" s="158">
        <v>0.45</v>
      </c>
      <c r="I186" s="162">
        <v>0.45</v>
      </c>
      <c r="J186" s="44">
        <v>1.0999999999999999E-2</v>
      </c>
    </row>
    <row r="187" spans="1:10" ht="27.75" customHeight="1" x14ac:dyDescent="0.25">
      <c r="A187" s="156" t="s">
        <v>693</v>
      </c>
      <c r="B187" s="28"/>
      <c r="C187" s="163">
        <v>0</v>
      </c>
      <c r="D187" s="128">
        <v>0.42399999999999999</v>
      </c>
      <c r="E187" s="129">
        <v>2.8000000000000001E-2</v>
      </c>
      <c r="F187" s="130">
        <v>2E-3</v>
      </c>
      <c r="G187" s="158">
        <v>0</v>
      </c>
      <c r="H187" s="158">
        <v>0.45</v>
      </c>
      <c r="I187" s="162">
        <v>0.45</v>
      </c>
      <c r="J187" s="44">
        <v>1.0999999999999999E-2</v>
      </c>
    </row>
    <row r="188" spans="1:10" ht="27.75" customHeight="1" x14ac:dyDescent="0.25">
      <c r="A188" s="156" t="s">
        <v>694</v>
      </c>
      <c r="B188" s="28"/>
      <c r="C188" s="163">
        <v>0</v>
      </c>
      <c r="D188" s="128">
        <v>0.72199999999999998</v>
      </c>
      <c r="E188" s="129">
        <v>9.8000000000000004E-2</v>
      </c>
      <c r="F188" s="130">
        <v>6.0000000000000001E-3</v>
      </c>
      <c r="G188" s="158">
        <v>10.4</v>
      </c>
      <c r="H188" s="158">
        <v>0.83</v>
      </c>
      <c r="I188" s="162">
        <v>0.83</v>
      </c>
      <c r="J188" s="44">
        <v>1.2E-2</v>
      </c>
    </row>
    <row r="189" spans="1:10" ht="27.75" customHeight="1" x14ac:dyDescent="0.25">
      <c r="A189" s="156" t="s">
        <v>695</v>
      </c>
      <c r="B189" s="28"/>
      <c r="C189" s="163">
        <v>0</v>
      </c>
      <c r="D189" s="128">
        <v>0.56100000000000005</v>
      </c>
      <c r="E189" s="129">
        <v>0</v>
      </c>
      <c r="F189" s="130">
        <v>0</v>
      </c>
      <c r="G189" s="158">
        <v>7.18</v>
      </c>
      <c r="H189" s="158">
        <v>0.83</v>
      </c>
      <c r="I189" s="162">
        <v>0.83</v>
      </c>
      <c r="J189" s="44">
        <v>1.2E-2</v>
      </c>
    </row>
    <row r="190" spans="1:10" ht="27.75" customHeight="1" x14ac:dyDescent="0.25">
      <c r="A190" s="156" t="s">
        <v>696</v>
      </c>
      <c r="B190" s="28"/>
      <c r="C190" s="163">
        <v>0</v>
      </c>
      <c r="D190" s="128">
        <v>0.50900000000000001</v>
      </c>
      <c r="E190" s="129">
        <v>0</v>
      </c>
      <c r="F190" s="130">
        <v>0</v>
      </c>
      <c r="G190" s="158">
        <v>7.18</v>
      </c>
      <c r="H190" s="158">
        <v>0.83</v>
      </c>
      <c r="I190" s="162">
        <v>0.83</v>
      </c>
      <c r="J190" s="44">
        <v>1.2E-2</v>
      </c>
    </row>
    <row r="191" spans="1:10" ht="27.75" customHeight="1" x14ac:dyDescent="0.25">
      <c r="A191" s="156" t="s">
        <v>697</v>
      </c>
      <c r="B191" s="28"/>
      <c r="C191" s="163">
        <v>0</v>
      </c>
      <c r="D191" s="128">
        <v>0.46600000000000003</v>
      </c>
      <c r="E191" s="129">
        <v>0</v>
      </c>
      <c r="F191" s="130">
        <v>0</v>
      </c>
      <c r="G191" s="158">
        <v>7.18</v>
      </c>
      <c r="H191" s="158">
        <v>0.83</v>
      </c>
      <c r="I191" s="162">
        <v>0.83</v>
      </c>
      <c r="J191" s="44">
        <v>1.2E-2</v>
      </c>
    </row>
    <row r="192" spans="1:10" ht="27.75" customHeight="1" x14ac:dyDescent="0.25">
      <c r="A192" s="156" t="s">
        <v>698</v>
      </c>
      <c r="B192" s="28"/>
      <c r="C192" s="163">
        <v>0</v>
      </c>
      <c r="D192" s="128">
        <v>0.43</v>
      </c>
      <c r="E192" s="129">
        <v>0</v>
      </c>
      <c r="F192" s="130">
        <v>0</v>
      </c>
      <c r="G192" s="158">
        <v>7.18</v>
      </c>
      <c r="H192" s="158">
        <v>0.83</v>
      </c>
      <c r="I192" s="162">
        <v>0.83</v>
      </c>
      <c r="J192" s="44">
        <v>1.2E-2</v>
      </c>
    </row>
    <row r="193" spans="1:10" ht="27.75" customHeight="1" x14ac:dyDescent="0.25">
      <c r="A193" s="156" t="s">
        <v>699</v>
      </c>
      <c r="B193" s="28"/>
      <c r="C193" s="163">
        <v>0</v>
      </c>
      <c r="D193" s="128">
        <v>0.58499999999999996</v>
      </c>
      <c r="E193" s="129">
        <v>7.0000000000000007E-2</v>
      </c>
      <c r="F193" s="130">
        <v>5.0000000000000001E-3</v>
      </c>
      <c r="G193" s="158">
        <v>26.74</v>
      </c>
      <c r="H193" s="158">
        <v>0.93</v>
      </c>
      <c r="I193" s="162">
        <v>0.93</v>
      </c>
      <c r="J193" s="44">
        <v>8.9999999999999993E-3</v>
      </c>
    </row>
    <row r="194" spans="1:10" ht="27.75" customHeight="1" x14ac:dyDescent="0.25">
      <c r="A194" s="156" t="s">
        <v>700</v>
      </c>
      <c r="B194" s="28"/>
      <c r="C194" s="163">
        <v>0</v>
      </c>
      <c r="D194" s="128">
        <v>0.23699999999999999</v>
      </c>
      <c r="E194" s="129">
        <v>0</v>
      </c>
      <c r="F194" s="130">
        <v>0</v>
      </c>
      <c r="G194" s="158">
        <v>0</v>
      </c>
      <c r="H194" s="158">
        <v>0.93</v>
      </c>
      <c r="I194" s="162">
        <v>0.93</v>
      </c>
      <c r="J194" s="44">
        <v>8.9999999999999993E-3</v>
      </c>
    </row>
    <row r="195" spans="1:10" ht="27.75" customHeight="1" x14ac:dyDescent="0.25">
      <c r="A195" s="156" t="s">
        <v>701</v>
      </c>
      <c r="B195" s="28"/>
      <c r="C195" s="163">
        <v>0</v>
      </c>
      <c r="D195" s="128">
        <v>7.5999999999999998E-2</v>
      </c>
      <c r="E195" s="129">
        <v>0</v>
      </c>
      <c r="F195" s="130">
        <v>0</v>
      </c>
      <c r="G195" s="158">
        <v>0</v>
      </c>
      <c r="H195" s="158">
        <v>0.93</v>
      </c>
      <c r="I195" s="162">
        <v>0.93</v>
      </c>
      <c r="J195" s="44">
        <v>8.9999999999999993E-3</v>
      </c>
    </row>
    <row r="196" spans="1:10" ht="27.75" customHeight="1" x14ac:dyDescent="0.25">
      <c r="A196" s="156" t="s">
        <v>702</v>
      </c>
      <c r="B196" s="28"/>
      <c r="C196" s="163">
        <v>0</v>
      </c>
      <c r="D196" s="128">
        <v>4.2999999999999997E-2</v>
      </c>
      <c r="E196" s="129">
        <v>0</v>
      </c>
      <c r="F196" s="130">
        <v>0</v>
      </c>
      <c r="G196" s="158">
        <v>0</v>
      </c>
      <c r="H196" s="158">
        <v>0.93</v>
      </c>
      <c r="I196" s="162">
        <v>0.93</v>
      </c>
      <c r="J196" s="44">
        <v>8.9999999999999993E-3</v>
      </c>
    </row>
    <row r="197" spans="1:10" ht="27.75" customHeight="1" x14ac:dyDescent="0.25">
      <c r="A197" s="156" t="s">
        <v>703</v>
      </c>
      <c r="B197" s="28"/>
      <c r="C197" s="163">
        <v>0</v>
      </c>
      <c r="D197" s="128">
        <v>0</v>
      </c>
      <c r="E197" s="129">
        <v>0</v>
      </c>
      <c r="F197" s="130">
        <v>0</v>
      </c>
      <c r="G197" s="158">
        <v>0</v>
      </c>
      <c r="H197" s="158">
        <v>0.93</v>
      </c>
      <c r="I197" s="162">
        <v>0.93</v>
      </c>
      <c r="J197" s="44">
        <v>8.9999999999999993E-3</v>
      </c>
    </row>
    <row r="198" spans="1:10" ht="27.75" customHeight="1" x14ac:dyDescent="0.25">
      <c r="A198" s="156" t="s">
        <v>704</v>
      </c>
      <c r="B198" s="28"/>
      <c r="C198" s="163" t="s">
        <v>120</v>
      </c>
      <c r="D198" s="131">
        <v>3.1360000000000001</v>
      </c>
      <c r="E198" s="132">
        <v>0.34399999999999997</v>
      </c>
      <c r="F198" s="130">
        <v>0.217</v>
      </c>
      <c r="G198" s="159"/>
      <c r="H198" s="159"/>
      <c r="I198" s="161"/>
      <c r="J198" s="45"/>
    </row>
    <row r="199" spans="1:10" ht="27.75" customHeight="1" x14ac:dyDescent="0.25">
      <c r="A199" s="156" t="s">
        <v>705</v>
      </c>
      <c r="B199" s="28"/>
      <c r="C199" s="163" t="s">
        <v>123</v>
      </c>
      <c r="D199" s="128">
        <v>-1.0129999999999999</v>
      </c>
      <c r="E199" s="129">
        <v>-0.16</v>
      </c>
      <c r="F199" s="130">
        <v>-8.9999999999999993E-3</v>
      </c>
      <c r="G199" s="158">
        <v>0</v>
      </c>
      <c r="H199" s="159"/>
      <c r="I199" s="161"/>
      <c r="J199" s="45"/>
    </row>
    <row r="200" spans="1:10" ht="27.75" customHeight="1" x14ac:dyDescent="0.25">
      <c r="A200" s="156" t="s">
        <v>706</v>
      </c>
      <c r="B200" s="28"/>
      <c r="C200" s="163" t="s">
        <v>123</v>
      </c>
      <c r="D200" s="128">
        <v>-0.93799999999999994</v>
      </c>
      <c r="E200" s="129">
        <v>-0.14099999999999999</v>
      </c>
      <c r="F200" s="130">
        <v>-8.0000000000000002E-3</v>
      </c>
      <c r="G200" s="158">
        <v>0</v>
      </c>
      <c r="H200" s="159"/>
      <c r="I200" s="161"/>
      <c r="J200" s="45"/>
    </row>
    <row r="201" spans="1:10" ht="27.75" customHeight="1" x14ac:dyDescent="0.25">
      <c r="A201" s="156" t="s">
        <v>707</v>
      </c>
      <c r="B201" s="28"/>
      <c r="C201" s="163">
        <v>0</v>
      </c>
      <c r="D201" s="128">
        <v>-1.0129999999999999</v>
      </c>
      <c r="E201" s="129">
        <v>-0.16</v>
      </c>
      <c r="F201" s="130">
        <v>-8.9999999999999993E-3</v>
      </c>
      <c r="G201" s="158">
        <v>0</v>
      </c>
      <c r="H201" s="159"/>
      <c r="I201" s="161"/>
      <c r="J201" s="44">
        <v>1.7999999999999999E-2</v>
      </c>
    </row>
    <row r="202" spans="1:10" ht="27.75" customHeight="1" x14ac:dyDescent="0.25">
      <c r="A202" s="156" t="s">
        <v>708</v>
      </c>
      <c r="B202" s="28"/>
      <c r="C202" s="163">
        <v>0</v>
      </c>
      <c r="D202" s="128">
        <v>-0.93799999999999994</v>
      </c>
      <c r="E202" s="129">
        <v>-0.14099999999999999</v>
      </c>
      <c r="F202" s="130">
        <v>-8.0000000000000002E-3</v>
      </c>
      <c r="G202" s="158">
        <v>0</v>
      </c>
      <c r="H202" s="159"/>
      <c r="I202" s="161"/>
      <c r="J202" s="44">
        <v>1.7999999999999999E-2</v>
      </c>
    </row>
    <row r="203" spans="1:10" ht="27.75" customHeight="1" x14ac:dyDescent="0.25">
      <c r="A203" s="156" t="s">
        <v>709</v>
      </c>
      <c r="B203" s="28"/>
      <c r="C203" s="163">
        <v>0</v>
      </c>
      <c r="D203" s="128">
        <v>-1.07</v>
      </c>
      <c r="E203" s="129">
        <v>-0.14599999999999999</v>
      </c>
      <c r="F203" s="130">
        <v>-8.9999999999999993E-3</v>
      </c>
      <c r="G203" s="158">
        <v>2.71</v>
      </c>
      <c r="H203" s="159"/>
      <c r="I203" s="161"/>
      <c r="J203" s="44">
        <v>2.1999999999999999E-2</v>
      </c>
    </row>
  </sheetData>
  <mergeCells count="10">
    <mergeCell ref="B1:D1"/>
    <mergeCell ref="F1:H1"/>
    <mergeCell ref="A2:J2"/>
    <mergeCell ref="A4:D4"/>
    <mergeCell ref="F4:J4"/>
    <mergeCell ref="F6:G6"/>
    <mergeCell ref="F7:G7"/>
    <mergeCell ref="B8:D8"/>
    <mergeCell ref="F8:G8"/>
    <mergeCell ref="F5:G5"/>
  </mergeCells>
  <hyperlinks>
    <hyperlink ref="A1" location="Overview!A1" display="Back to Overview" xr:uid="{0FA4EE06-0DDB-4348-8138-FFFB87D30C00}"/>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FA7A2-4360-44DA-A553-D0D72C06EE21}">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UKPN SPN Area (GSP Group _J)"</f>
        <v>Southern Electric Power Distribution plc - Effective from 1 April 2026 - Final LDNO tariffs in UKPN SPN Area (GSP Group _J)</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184" t="s">
        <v>50</v>
      </c>
      <c r="B6" s="86" t="s">
        <v>51</v>
      </c>
      <c r="C6" s="86" t="s">
        <v>52</v>
      </c>
      <c r="D6" s="183" t="s">
        <v>53</v>
      </c>
      <c r="E6" s="87"/>
      <c r="F6" s="360" t="s">
        <v>54</v>
      </c>
      <c r="G6" s="361"/>
      <c r="H6" s="86" t="s">
        <v>51</v>
      </c>
      <c r="I6" s="86" t="s">
        <v>52</v>
      </c>
      <c r="J6" s="183" t="s">
        <v>53</v>
      </c>
      <c r="K6" s="87"/>
      <c r="L6" s="4"/>
      <c r="M6" s="4"/>
    </row>
    <row r="7" spans="1:13" ht="56.25" customHeight="1" x14ac:dyDescent="0.25">
      <c r="A7" s="184" t="s">
        <v>55</v>
      </c>
      <c r="B7" s="22"/>
      <c r="C7" s="185"/>
      <c r="D7" s="86" t="s">
        <v>56</v>
      </c>
      <c r="E7" s="87"/>
      <c r="F7" s="360" t="s">
        <v>57</v>
      </c>
      <c r="G7" s="361"/>
      <c r="H7" s="22"/>
      <c r="I7" s="86" t="s">
        <v>58</v>
      </c>
      <c r="J7" s="183" t="s">
        <v>53</v>
      </c>
      <c r="K7" s="87"/>
      <c r="L7" s="4"/>
      <c r="M7" s="4"/>
    </row>
    <row r="8" spans="1:13" ht="55.5" customHeight="1" x14ac:dyDescent="0.25">
      <c r="A8" s="180" t="s">
        <v>59</v>
      </c>
      <c r="B8" s="348" t="s">
        <v>60</v>
      </c>
      <c r="C8" s="349"/>
      <c r="D8" s="350"/>
      <c r="E8" s="87"/>
      <c r="F8" s="360" t="s">
        <v>55</v>
      </c>
      <c r="G8" s="361"/>
      <c r="H8" s="22"/>
      <c r="I8" s="22"/>
      <c r="J8" s="86" t="s">
        <v>56</v>
      </c>
      <c r="K8" s="87"/>
      <c r="L8" s="4"/>
      <c r="M8" s="4"/>
    </row>
    <row r="9" spans="1:13" s="79" customFormat="1" ht="55.5" customHeight="1" x14ac:dyDescent="0.25">
      <c r="E9" s="91"/>
      <c r="F9" s="360" t="s">
        <v>59</v>
      </c>
      <c r="G9" s="361"/>
      <c r="H9" s="348" t="s">
        <v>60</v>
      </c>
      <c r="I9" s="349"/>
      <c r="J9" s="350"/>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74</v>
      </c>
      <c r="D14" s="128">
        <v>14.003</v>
      </c>
      <c r="E14" s="129">
        <v>0.50700000000000001</v>
      </c>
      <c r="F14" s="130">
        <v>0.157</v>
      </c>
      <c r="G14" s="158">
        <v>6.31</v>
      </c>
      <c r="H14" s="159"/>
      <c r="I14" s="161"/>
      <c r="J14" s="45"/>
    </row>
    <row r="15" spans="1:13" ht="27.75" customHeight="1" x14ac:dyDescent="0.25">
      <c r="A15" s="156" t="s">
        <v>520</v>
      </c>
      <c r="B15" s="28"/>
      <c r="C15" s="157">
        <v>2</v>
      </c>
      <c r="D15" s="128">
        <v>14.003</v>
      </c>
      <c r="E15" s="129">
        <v>0.50700000000000001</v>
      </c>
      <c r="F15" s="130">
        <v>0.157</v>
      </c>
      <c r="G15" s="159"/>
      <c r="H15" s="159"/>
      <c r="I15" s="161"/>
      <c r="J15" s="45"/>
    </row>
    <row r="16" spans="1:13" ht="27.75" customHeight="1" x14ac:dyDescent="0.25">
      <c r="A16" s="156" t="s">
        <v>521</v>
      </c>
      <c r="B16" s="28"/>
      <c r="C16" s="157" t="s">
        <v>78</v>
      </c>
      <c r="D16" s="128">
        <v>10.464</v>
      </c>
      <c r="E16" s="129">
        <v>0.379</v>
      </c>
      <c r="F16" s="130">
        <v>0.11700000000000001</v>
      </c>
      <c r="G16" s="158">
        <v>6.13</v>
      </c>
      <c r="H16" s="159"/>
      <c r="I16" s="161"/>
      <c r="J16" s="45"/>
    </row>
    <row r="17" spans="1:10" ht="27.75" customHeight="1" x14ac:dyDescent="0.25">
      <c r="A17" s="156" t="s">
        <v>522</v>
      </c>
      <c r="B17" s="28"/>
      <c r="C17" s="157" t="s">
        <v>78</v>
      </c>
      <c r="D17" s="128">
        <v>10.464</v>
      </c>
      <c r="E17" s="129">
        <v>0.379</v>
      </c>
      <c r="F17" s="130">
        <v>0.11700000000000001</v>
      </c>
      <c r="G17" s="158">
        <v>6.62</v>
      </c>
      <c r="H17" s="159"/>
      <c r="I17" s="161"/>
      <c r="J17" s="45"/>
    </row>
    <row r="18" spans="1:10" ht="27.75" customHeight="1" x14ac:dyDescent="0.25">
      <c r="A18" s="156" t="s">
        <v>523</v>
      </c>
      <c r="B18" s="28"/>
      <c r="C18" s="157" t="s">
        <v>78</v>
      </c>
      <c r="D18" s="128">
        <v>10.464</v>
      </c>
      <c r="E18" s="129">
        <v>0.379</v>
      </c>
      <c r="F18" s="130">
        <v>0.11700000000000001</v>
      </c>
      <c r="G18" s="158">
        <v>7.58</v>
      </c>
      <c r="H18" s="159"/>
      <c r="I18" s="161"/>
      <c r="J18" s="45"/>
    </row>
    <row r="19" spans="1:10" ht="27.75" customHeight="1" x14ac:dyDescent="0.25">
      <c r="A19" s="156" t="s">
        <v>524</v>
      </c>
      <c r="B19" s="28"/>
      <c r="C19" s="157" t="s">
        <v>78</v>
      </c>
      <c r="D19" s="128">
        <v>10.464</v>
      </c>
      <c r="E19" s="129">
        <v>0.379</v>
      </c>
      <c r="F19" s="130">
        <v>0.11700000000000001</v>
      </c>
      <c r="G19" s="158">
        <v>9.17</v>
      </c>
      <c r="H19" s="159"/>
      <c r="I19" s="161"/>
      <c r="J19" s="45"/>
    </row>
    <row r="20" spans="1:10" ht="27.75" customHeight="1" x14ac:dyDescent="0.25">
      <c r="A20" s="156" t="s">
        <v>525</v>
      </c>
      <c r="B20" s="28"/>
      <c r="C20" s="157" t="s">
        <v>78</v>
      </c>
      <c r="D20" s="128">
        <v>10.464</v>
      </c>
      <c r="E20" s="129">
        <v>0.379</v>
      </c>
      <c r="F20" s="130">
        <v>0.11700000000000001</v>
      </c>
      <c r="G20" s="158">
        <v>14.64</v>
      </c>
      <c r="H20" s="159"/>
      <c r="I20" s="161"/>
      <c r="J20" s="45"/>
    </row>
    <row r="21" spans="1:10" ht="27.75" customHeight="1" x14ac:dyDescent="0.25">
      <c r="A21" s="156" t="s">
        <v>526</v>
      </c>
      <c r="B21" s="28"/>
      <c r="C21" s="157">
        <v>4</v>
      </c>
      <c r="D21" s="128">
        <v>10.464</v>
      </c>
      <c r="E21" s="129">
        <v>0.379</v>
      </c>
      <c r="F21" s="130">
        <v>0.11700000000000001</v>
      </c>
      <c r="G21" s="159"/>
      <c r="H21" s="159"/>
      <c r="I21" s="161"/>
      <c r="J21" s="45"/>
    </row>
    <row r="22" spans="1:10" ht="27.75" customHeight="1" x14ac:dyDescent="0.25">
      <c r="A22" s="156" t="s">
        <v>527</v>
      </c>
      <c r="B22" s="28"/>
      <c r="C22" s="157">
        <v>0</v>
      </c>
      <c r="D22" s="128">
        <v>7.4610000000000003</v>
      </c>
      <c r="E22" s="129">
        <v>0.25600000000000001</v>
      </c>
      <c r="F22" s="130">
        <v>0.08</v>
      </c>
      <c r="G22" s="158">
        <v>13.72</v>
      </c>
      <c r="H22" s="158">
        <v>5.65</v>
      </c>
      <c r="I22" s="162">
        <v>5.65</v>
      </c>
      <c r="J22" s="44">
        <v>0.23799999999999999</v>
      </c>
    </row>
    <row r="23" spans="1:10" ht="27.75" customHeight="1" x14ac:dyDescent="0.25">
      <c r="A23" s="156" t="s">
        <v>528</v>
      </c>
      <c r="B23" s="28"/>
      <c r="C23" s="157">
        <v>0</v>
      </c>
      <c r="D23" s="128">
        <v>7.4610000000000003</v>
      </c>
      <c r="E23" s="129">
        <v>0.25600000000000001</v>
      </c>
      <c r="F23" s="130">
        <v>0.08</v>
      </c>
      <c r="G23" s="158">
        <v>30.71</v>
      </c>
      <c r="H23" s="158">
        <v>5.65</v>
      </c>
      <c r="I23" s="162">
        <v>5.65</v>
      </c>
      <c r="J23" s="44">
        <v>0.23799999999999999</v>
      </c>
    </row>
    <row r="24" spans="1:10" ht="27.75" customHeight="1" x14ac:dyDescent="0.25">
      <c r="A24" s="156" t="s">
        <v>529</v>
      </c>
      <c r="B24" s="28"/>
      <c r="C24" s="157">
        <v>0</v>
      </c>
      <c r="D24" s="128">
        <v>7.4610000000000003</v>
      </c>
      <c r="E24" s="129">
        <v>0.25600000000000001</v>
      </c>
      <c r="F24" s="130">
        <v>0.08</v>
      </c>
      <c r="G24" s="158">
        <v>43.41</v>
      </c>
      <c r="H24" s="158">
        <v>5.65</v>
      </c>
      <c r="I24" s="162">
        <v>5.65</v>
      </c>
      <c r="J24" s="44">
        <v>0.23799999999999999</v>
      </c>
    </row>
    <row r="25" spans="1:10" ht="27.75" customHeight="1" x14ac:dyDescent="0.25">
      <c r="A25" s="156" t="s">
        <v>530</v>
      </c>
      <c r="B25" s="28"/>
      <c r="C25" s="157">
        <v>0</v>
      </c>
      <c r="D25" s="128">
        <v>7.4610000000000003</v>
      </c>
      <c r="E25" s="129">
        <v>0.25600000000000001</v>
      </c>
      <c r="F25" s="130">
        <v>0.08</v>
      </c>
      <c r="G25" s="158">
        <v>59.28</v>
      </c>
      <c r="H25" s="158">
        <v>5.65</v>
      </c>
      <c r="I25" s="162">
        <v>5.65</v>
      </c>
      <c r="J25" s="44">
        <v>0.23799999999999999</v>
      </c>
    </row>
    <row r="26" spans="1:10" ht="27.75" customHeight="1" x14ac:dyDescent="0.25">
      <c r="A26" s="156" t="s">
        <v>531</v>
      </c>
      <c r="B26" s="28"/>
      <c r="C26" s="157">
        <v>0</v>
      </c>
      <c r="D26" s="128">
        <v>7.4610000000000003</v>
      </c>
      <c r="E26" s="129">
        <v>0.25600000000000001</v>
      </c>
      <c r="F26" s="130">
        <v>0.08</v>
      </c>
      <c r="G26" s="158">
        <v>120.23</v>
      </c>
      <c r="H26" s="158">
        <v>5.65</v>
      </c>
      <c r="I26" s="162">
        <v>5.65</v>
      </c>
      <c r="J26" s="44">
        <v>0.23799999999999999</v>
      </c>
    </row>
    <row r="27" spans="1:10" ht="27.75" customHeight="1" x14ac:dyDescent="0.25">
      <c r="A27" s="156" t="s">
        <v>532</v>
      </c>
      <c r="B27" s="28"/>
      <c r="C27" s="163" t="s">
        <v>120</v>
      </c>
      <c r="D27" s="131">
        <v>37.993000000000002</v>
      </c>
      <c r="E27" s="132">
        <v>1.6919999999999999</v>
      </c>
      <c r="F27" s="130">
        <v>1.3460000000000001</v>
      </c>
      <c r="G27" s="159"/>
      <c r="H27" s="159"/>
      <c r="I27" s="161"/>
      <c r="J27" s="45"/>
    </row>
    <row r="28" spans="1:10" ht="27.75" customHeight="1" x14ac:dyDescent="0.25">
      <c r="A28" s="156" t="s">
        <v>533</v>
      </c>
      <c r="B28" s="28"/>
      <c r="C28" s="163" t="s">
        <v>534</v>
      </c>
      <c r="D28" s="128">
        <v>-12.382</v>
      </c>
      <c r="E28" s="129">
        <v>-0.44800000000000001</v>
      </c>
      <c r="F28" s="130">
        <v>-0.13900000000000001</v>
      </c>
      <c r="G28" s="158">
        <v>0</v>
      </c>
      <c r="H28" s="159"/>
      <c r="I28" s="161"/>
      <c r="J28" s="45"/>
    </row>
    <row r="29" spans="1:10" ht="27.75" customHeight="1" x14ac:dyDescent="0.25">
      <c r="A29" s="156" t="s">
        <v>535</v>
      </c>
      <c r="B29" s="28"/>
      <c r="C29" s="163">
        <v>0</v>
      </c>
      <c r="D29" s="128">
        <v>-12.382</v>
      </c>
      <c r="E29" s="129">
        <v>-0.44800000000000001</v>
      </c>
      <c r="F29" s="130">
        <v>-0.13900000000000001</v>
      </c>
      <c r="G29" s="158">
        <v>0</v>
      </c>
      <c r="H29" s="159"/>
      <c r="I29" s="161"/>
      <c r="J29" s="44">
        <v>0.41199999999999998</v>
      </c>
    </row>
    <row r="30" spans="1:10" ht="27.75" customHeight="1" x14ac:dyDescent="0.25">
      <c r="A30" s="160" t="s">
        <v>536</v>
      </c>
      <c r="B30" s="28"/>
      <c r="C30" s="163" t="s">
        <v>74</v>
      </c>
      <c r="D30" s="128">
        <v>10.7</v>
      </c>
      <c r="E30" s="129">
        <v>0.38700000000000001</v>
      </c>
      <c r="F30" s="130">
        <v>0.12</v>
      </c>
      <c r="G30" s="158">
        <v>4.82</v>
      </c>
      <c r="H30" s="159"/>
      <c r="I30" s="161"/>
      <c r="J30" s="45"/>
    </row>
    <row r="31" spans="1:10" ht="27.75" customHeight="1" x14ac:dyDescent="0.25">
      <c r="A31" s="160" t="s">
        <v>537</v>
      </c>
      <c r="B31" s="28"/>
      <c r="C31" s="163">
        <v>2</v>
      </c>
      <c r="D31" s="128">
        <v>10.7</v>
      </c>
      <c r="E31" s="129">
        <v>0.38700000000000001</v>
      </c>
      <c r="F31" s="130">
        <v>0.12</v>
      </c>
      <c r="G31" s="159"/>
      <c r="H31" s="159"/>
      <c r="I31" s="161"/>
      <c r="J31" s="45"/>
    </row>
    <row r="32" spans="1:10" ht="27.75" customHeight="1" x14ac:dyDescent="0.25">
      <c r="A32" s="160" t="s">
        <v>538</v>
      </c>
      <c r="B32" s="28"/>
      <c r="C32" s="163" t="s">
        <v>78</v>
      </c>
      <c r="D32" s="128">
        <v>7.9960000000000004</v>
      </c>
      <c r="E32" s="129">
        <v>0.28899999999999998</v>
      </c>
      <c r="F32" s="130">
        <v>0.09</v>
      </c>
      <c r="G32" s="158">
        <v>4.6900000000000004</v>
      </c>
      <c r="H32" s="159"/>
      <c r="I32" s="161"/>
      <c r="J32" s="45"/>
    </row>
    <row r="33" spans="1:10" ht="27.75" customHeight="1" x14ac:dyDescent="0.25">
      <c r="A33" s="160" t="s">
        <v>539</v>
      </c>
      <c r="B33" s="28"/>
      <c r="C33" s="163" t="s">
        <v>78</v>
      </c>
      <c r="D33" s="128">
        <v>7.9960000000000004</v>
      </c>
      <c r="E33" s="129">
        <v>0.28899999999999998</v>
      </c>
      <c r="F33" s="130">
        <v>0.09</v>
      </c>
      <c r="G33" s="158">
        <v>5.0599999999999996</v>
      </c>
      <c r="H33" s="159"/>
      <c r="I33" s="161"/>
      <c r="J33" s="45"/>
    </row>
    <row r="34" spans="1:10" ht="27.75" customHeight="1" x14ac:dyDescent="0.25">
      <c r="A34" s="160" t="s">
        <v>540</v>
      </c>
      <c r="B34" s="28"/>
      <c r="C34" s="163" t="s">
        <v>78</v>
      </c>
      <c r="D34" s="128">
        <v>7.9960000000000004</v>
      </c>
      <c r="E34" s="129">
        <v>0.28899999999999998</v>
      </c>
      <c r="F34" s="130">
        <v>0.09</v>
      </c>
      <c r="G34" s="158">
        <v>5.79</v>
      </c>
      <c r="H34" s="159"/>
      <c r="I34" s="161"/>
      <c r="J34" s="45"/>
    </row>
    <row r="35" spans="1:10" ht="27.75" customHeight="1" x14ac:dyDescent="0.25">
      <c r="A35" s="160" t="s">
        <v>541</v>
      </c>
      <c r="B35" s="28"/>
      <c r="C35" s="163" t="s">
        <v>78</v>
      </c>
      <c r="D35" s="128">
        <v>7.9960000000000004</v>
      </c>
      <c r="E35" s="129">
        <v>0.28899999999999998</v>
      </c>
      <c r="F35" s="130">
        <v>0.09</v>
      </c>
      <c r="G35" s="158">
        <v>7.01</v>
      </c>
      <c r="H35" s="159"/>
      <c r="I35" s="161"/>
      <c r="J35" s="45"/>
    </row>
    <row r="36" spans="1:10" ht="27.75" customHeight="1" x14ac:dyDescent="0.25">
      <c r="A36" s="160" t="s">
        <v>542</v>
      </c>
      <c r="B36" s="28"/>
      <c r="C36" s="163" t="s">
        <v>78</v>
      </c>
      <c r="D36" s="128">
        <v>7.9960000000000004</v>
      </c>
      <c r="E36" s="129">
        <v>0.28899999999999998</v>
      </c>
      <c r="F36" s="130">
        <v>0.09</v>
      </c>
      <c r="G36" s="158">
        <v>11.19</v>
      </c>
      <c r="H36" s="159"/>
      <c r="I36" s="161"/>
      <c r="J36" s="45"/>
    </row>
    <row r="37" spans="1:10" ht="27.75" customHeight="1" x14ac:dyDescent="0.25">
      <c r="A37" s="160" t="s">
        <v>543</v>
      </c>
      <c r="B37" s="28"/>
      <c r="C37" s="163">
        <v>4</v>
      </c>
      <c r="D37" s="128">
        <v>7.9960000000000004</v>
      </c>
      <c r="E37" s="129">
        <v>0.28899999999999998</v>
      </c>
      <c r="F37" s="130">
        <v>0.09</v>
      </c>
      <c r="G37" s="159"/>
      <c r="H37" s="159"/>
      <c r="I37" s="161"/>
      <c r="J37" s="45"/>
    </row>
    <row r="38" spans="1:10" ht="27.75" customHeight="1" x14ac:dyDescent="0.25">
      <c r="A38" s="160" t="s">
        <v>544</v>
      </c>
      <c r="B38" s="28"/>
      <c r="C38" s="163">
        <v>0</v>
      </c>
      <c r="D38" s="128">
        <v>5.7009999999999996</v>
      </c>
      <c r="E38" s="129">
        <v>0.19600000000000001</v>
      </c>
      <c r="F38" s="130">
        <v>6.0999999999999999E-2</v>
      </c>
      <c r="G38" s="158">
        <v>10.49</v>
      </c>
      <c r="H38" s="158">
        <v>4.32</v>
      </c>
      <c r="I38" s="162">
        <v>4.32</v>
      </c>
      <c r="J38" s="44">
        <v>0.182</v>
      </c>
    </row>
    <row r="39" spans="1:10" ht="27.75" customHeight="1" x14ac:dyDescent="0.25">
      <c r="A39" s="160" t="s">
        <v>545</v>
      </c>
      <c r="B39" s="28"/>
      <c r="C39" s="163">
        <v>0</v>
      </c>
      <c r="D39" s="128">
        <v>5.7009999999999996</v>
      </c>
      <c r="E39" s="129">
        <v>0.19600000000000001</v>
      </c>
      <c r="F39" s="130">
        <v>6.0999999999999999E-2</v>
      </c>
      <c r="G39" s="158">
        <v>23.47</v>
      </c>
      <c r="H39" s="158">
        <v>4.32</v>
      </c>
      <c r="I39" s="162">
        <v>4.32</v>
      </c>
      <c r="J39" s="44">
        <v>0.182</v>
      </c>
    </row>
    <row r="40" spans="1:10" ht="27.75" customHeight="1" x14ac:dyDescent="0.25">
      <c r="A40" s="160" t="s">
        <v>546</v>
      </c>
      <c r="B40" s="28"/>
      <c r="C40" s="163">
        <v>0</v>
      </c>
      <c r="D40" s="128">
        <v>5.7009999999999996</v>
      </c>
      <c r="E40" s="129">
        <v>0.19600000000000001</v>
      </c>
      <c r="F40" s="130">
        <v>6.0999999999999999E-2</v>
      </c>
      <c r="G40" s="158">
        <v>33.17</v>
      </c>
      <c r="H40" s="158">
        <v>4.32</v>
      </c>
      <c r="I40" s="162">
        <v>4.32</v>
      </c>
      <c r="J40" s="44">
        <v>0.182</v>
      </c>
    </row>
    <row r="41" spans="1:10" ht="27.75" customHeight="1" x14ac:dyDescent="0.25">
      <c r="A41" s="160" t="s">
        <v>547</v>
      </c>
      <c r="B41" s="28"/>
      <c r="C41" s="163">
        <v>0</v>
      </c>
      <c r="D41" s="128">
        <v>5.7009999999999996</v>
      </c>
      <c r="E41" s="129">
        <v>0.19600000000000001</v>
      </c>
      <c r="F41" s="130">
        <v>6.0999999999999999E-2</v>
      </c>
      <c r="G41" s="158">
        <v>45.3</v>
      </c>
      <c r="H41" s="158">
        <v>4.32</v>
      </c>
      <c r="I41" s="162">
        <v>4.32</v>
      </c>
      <c r="J41" s="44">
        <v>0.182</v>
      </c>
    </row>
    <row r="42" spans="1:10" ht="27.75" customHeight="1" x14ac:dyDescent="0.25">
      <c r="A42" s="160" t="s">
        <v>548</v>
      </c>
      <c r="B42" s="28"/>
      <c r="C42" s="163">
        <v>0</v>
      </c>
      <c r="D42" s="128">
        <v>5.7009999999999996</v>
      </c>
      <c r="E42" s="129">
        <v>0.19600000000000001</v>
      </c>
      <c r="F42" s="130">
        <v>6.0999999999999999E-2</v>
      </c>
      <c r="G42" s="158">
        <v>91.87</v>
      </c>
      <c r="H42" s="158">
        <v>4.32</v>
      </c>
      <c r="I42" s="162">
        <v>4.32</v>
      </c>
      <c r="J42" s="44">
        <v>0.182</v>
      </c>
    </row>
    <row r="43" spans="1:10" ht="27.75" customHeight="1" x14ac:dyDescent="0.25">
      <c r="A43" s="160" t="s">
        <v>549</v>
      </c>
      <c r="B43" s="28"/>
      <c r="C43" s="163">
        <v>0</v>
      </c>
      <c r="D43" s="128">
        <v>5.3540000000000001</v>
      </c>
      <c r="E43" s="129">
        <v>0.16600000000000001</v>
      </c>
      <c r="F43" s="130">
        <v>5.2999999999999999E-2</v>
      </c>
      <c r="G43" s="158">
        <v>13.44</v>
      </c>
      <c r="H43" s="158">
        <v>5.71</v>
      </c>
      <c r="I43" s="162">
        <v>5.71</v>
      </c>
      <c r="J43" s="44">
        <v>0.16600000000000001</v>
      </c>
    </row>
    <row r="44" spans="1:10" ht="27.75" customHeight="1" x14ac:dyDescent="0.25">
      <c r="A44" s="160" t="s">
        <v>550</v>
      </c>
      <c r="B44" s="28"/>
      <c r="C44" s="163">
        <v>0</v>
      </c>
      <c r="D44" s="128">
        <v>5.3540000000000001</v>
      </c>
      <c r="E44" s="129">
        <v>0.16600000000000001</v>
      </c>
      <c r="F44" s="130">
        <v>5.2999999999999999E-2</v>
      </c>
      <c r="G44" s="158">
        <v>33.35</v>
      </c>
      <c r="H44" s="158">
        <v>5.71</v>
      </c>
      <c r="I44" s="162">
        <v>5.71</v>
      </c>
      <c r="J44" s="44">
        <v>0.16600000000000001</v>
      </c>
    </row>
    <row r="45" spans="1:10" ht="27.75" customHeight="1" x14ac:dyDescent="0.25">
      <c r="A45" s="160" t="s">
        <v>551</v>
      </c>
      <c r="B45" s="28"/>
      <c r="C45" s="163">
        <v>0</v>
      </c>
      <c r="D45" s="128">
        <v>5.3540000000000001</v>
      </c>
      <c r="E45" s="129">
        <v>0.16600000000000001</v>
      </c>
      <c r="F45" s="130">
        <v>5.2999999999999999E-2</v>
      </c>
      <c r="G45" s="158">
        <v>48.24</v>
      </c>
      <c r="H45" s="158">
        <v>5.71</v>
      </c>
      <c r="I45" s="162">
        <v>5.71</v>
      </c>
      <c r="J45" s="44">
        <v>0.16600000000000001</v>
      </c>
    </row>
    <row r="46" spans="1:10" ht="27.75" customHeight="1" x14ac:dyDescent="0.25">
      <c r="A46" s="160" t="s">
        <v>552</v>
      </c>
      <c r="B46" s="28"/>
      <c r="C46" s="163">
        <v>0</v>
      </c>
      <c r="D46" s="128">
        <v>5.3540000000000001</v>
      </c>
      <c r="E46" s="129">
        <v>0.16600000000000001</v>
      </c>
      <c r="F46" s="130">
        <v>5.2999999999999999E-2</v>
      </c>
      <c r="G46" s="158">
        <v>66.849999999999994</v>
      </c>
      <c r="H46" s="158">
        <v>5.71</v>
      </c>
      <c r="I46" s="162">
        <v>5.71</v>
      </c>
      <c r="J46" s="44">
        <v>0.16600000000000001</v>
      </c>
    </row>
    <row r="47" spans="1:10" ht="27.75" customHeight="1" x14ac:dyDescent="0.25">
      <c r="A47" s="160" t="s">
        <v>553</v>
      </c>
      <c r="B47" s="28"/>
      <c r="C47" s="163">
        <v>0</v>
      </c>
      <c r="D47" s="128">
        <v>5.3540000000000001</v>
      </c>
      <c r="E47" s="129">
        <v>0.16600000000000001</v>
      </c>
      <c r="F47" s="130">
        <v>5.2999999999999999E-2</v>
      </c>
      <c r="G47" s="158">
        <v>138.32</v>
      </c>
      <c r="H47" s="158">
        <v>5.71</v>
      </c>
      <c r="I47" s="162">
        <v>5.71</v>
      </c>
      <c r="J47" s="44">
        <v>0.16600000000000001</v>
      </c>
    </row>
    <row r="48" spans="1:10" ht="27.75" customHeight="1" x14ac:dyDescent="0.25">
      <c r="A48" s="160" t="s">
        <v>554</v>
      </c>
      <c r="B48" s="28"/>
      <c r="C48" s="163">
        <v>0</v>
      </c>
      <c r="D48" s="128">
        <v>5.2110000000000003</v>
      </c>
      <c r="E48" s="129">
        <v>0.153</v>
      </c>
      <c r="F48" s="130">
        <v>4.9000000000000002E-2</v>
      </c>
      <c r="G48" s="158">
        <v>152.44</v>
      </c>
      <c r="H48" s="158">
        <v>5.77</v>
      </c>
      <c r="I48" s="162">
        <v>5.77</v>
      </c>
      <c r="J48" s="44">
        <v>0.16200000000000001</v>
      </c>
    </row>
    <row r="49" spans="1:10" ht="27.75" customHeight="1" x14ac:dyDescent="0.25">
      <c r="A49" s="160" t="s">
        <v>555</v>
      </c>
      <c r="B49" s="28"/>
      <c r="C49" s="163">
        <v>0</v>
      </c>
      <c r="D49" s="128">
        <v>5.2110000000000003</v>
      </c>
      <c r="E49" s="129">
        <v>0.153</v>
      </c>
      <c r="F49" s="130">
        <v>4.9000000000000002E-2</v>
      </c>
      <c r="G49" s="158">
        <v>312.70999999999998</v>
      </c>
      <c r="H49" s="158">
        <v>5.77</v>
      </c>
      <c r="I49" s="162">
        <v>5.77</v>
      </c>
      <c r="J49" s="44">
        <v>0.16200000000000001</v>
      </c>
    </row>
    <row r="50" spans="1:10" ht="27.75" customHeight="1" x14ac:dyDescent="0.25">
      <c r="A50" s="160" t="s">
        <v>556</v>
      </c>
      <c r="B50" s="28"/>
      <c r="C50" s="163">
        <v>0</v>
      </c>
      <c r="D50" s="128">
        <v>5.2110000000000003</v>
      </c>
      <c r="E50" s="129">
        <v>0.153</v>
      </c>
      <c r="F50" s="130">
        <v>4.9000000000000002E-2</v>
      </c>
      <c r="G50" s="158">
        <v>552.13</v>
      </c>
      <c r="H50" s="158">
        <v>5.77</v>
      </c>
      <c r="I50" s="162">
        <v>5.77</v>
      </c>
      <c r="J50" s="44">
        <v>0.16200000000000001</v>
      </c>
    </row>
    <row r="51" spans="1:10" ht="27.75" customHeight="1" x14ac:dyDescent="0.25">
      <c r="A51" s="160" t="s">
        <v>557</v>
      </c>
      <c r="B51" s="28"/>
      <c r="C51" s="163">
        <v>0</v>
      </c>
      <c r="D51" s="128">
        <v>5.2110000000000003</v>
      </c>
      <c r="E51" s="129">
        <v>0.153</v>
      </c>
      <c r="F51" s="130">
        <v>4.9000000000000002E-2</v>
      </c>
      <c r="G51" s="158">
        <v>721.65</v>
      </c>
      <c r="H51" s="158">
        <v>5.77</v>
      </c>
      <c r="I51" s="162">
        <v>5.77</v>
      </c>
      <c r="J51" s="44">
        <v>0.16200000000000001</v>
      </c>
    </row>
    <row r="52" spans="1:10" ht="27.75" customHeight="1" x14ac:dyDescent="0.25">
      <c r="A52" s="160" t="s">
        <v>558</v>
      </c>
      <c r="B52" s="28"/>
      <c r="C52" s="163">
        <v>0</v>
      </c>
      <c r="D52" s="128">
        <v>5.2110000000000003</v>
      </c>
      <c r="E52" s="129">
        <v>0.153</v>
      </c>
      <c r="F52" s="130">
        <v>4.9000000000000002E-2</v>
      </c>
      <c r="G52" s="158">
        <v>1796.21</v>
      </c>
      <c r="H52" s="158">
        <v>5.77</v>
      </c>
      <c r="I52" s="162">
        <v>5.77</v>
      </c>
      <c r="J52" s="44">
        <v>0.16200000000000001</v>
      </c>
    </row>
    <row r="53" spans="1:10" ht="27.75" customHeight="1" x14ac:dyDescent="0.25">
      <c r="A53" s="160" t="s">
        <v>559</v>
      </c>
      <c r="B53" s="28"/>
      <c r="C53" s="163" t="s">
        <v>120</v>
      </c>
      <c r="D53" s="131">
        <v>29.032</v>
      </c>
      <c r="E53" s="132">
        <v>1.2929999999999999</v>
      </c>
      <c r="F53" s="130">
        <v>1.0289999999999999</v>
      </c>
      <c r="G53" s="159"/>
      <c r="H53" s="159"/>
      <c r="I53" s="161"/>
      <c r="J53" s="45"/>
    </row>
    <row r="54" spans="1:10" ht="27.75" customHeight="1" x14ac:dyDescent="0.25">
      <c r="A54" s="160" t="s">
        <v>560</v>
      </c>
      <c r="B54" s="28"/>
      <c r="C54" s="163" t="s">
        <v>534</v>
      </c>
      <c r="D54" s="128">
        <v>-12.382</v>
      </c>
      <c r="E54" s="129">
        <v>-0.44800000000000001</v>
      </c>
      <c r="F54" s="130">
        <v>-0.13900000000000001</v>
      </c>
      <c r="G54" s="158">
        <v>0</v>
      </c>
      <c r="H54" s="159"/>
      <c r="I54" s="161"/>
      <c r="J54" s="45"/>
    </row>
    <row r="55" spans="1:10" ht="27.75" customHeight="1" x14ac:dyDescent="0.25">
      <c r="A55" s="160" t="s">
        <v>561</v>
      </c>
      <c r="B55" s="28"/>
      <c r="C55" s="163">
        <v>0</v>
      </c>
      <c r="D55" s="128">
        <v>-10.023999999999999</v>
      </c>
      <c r="E55" s="129">
        <v>-0.35</v>
      </c>
      <c r="F55" s="130">
        <v>-0.109</v>
      </c>
      <c r="G55" s="158">
        <v>0</v>
      </c>
      <c r="H55" s="159"/>
      <c r="I55" s="161"/>
      <c r="J55" s="45"/>
    </row>
    <row r="56" spans="1:10" ht="27.75" customHeight="1" x14ac:dyDescent="0.25">
      <c r="A56" s="160" t="s">
        <v>562</v>
      </c>
      <c r="B56" s="28"/>
      <c r="C56" s="163">
        <v>0</v>
      </c>
      <c r="D56" s="128">
        <v>-12.382</v>
      </c>
      <c r="E56" s="129">
        <v>-0.44800000000000001</v>
      </c>
      <c r="F56" s="130">
        <v>-0.13900000000000001</v>
      </c>
      <c r="G56" s="158">
        <v>0</v>
      </c>
      <c r="H56" s="159"/>
      <c r="I56" s="161"/>
      <c r="J56" s="44">
        <v>0.41199999999999998</v>
      </c>
    </row>
    <row r="57" spans="1:10" ht="27.75" customHeight="1" x14ac:dyDescent="0.25">
      <c r="A57" s="160" t="s">
        <v>563</v>
      </c>
      <c r="B57" s="28"/>
      <c r="C57" s="163">
        <v>0</v>
      </c>
      <c r="D57" s="128">
        <v>-10.023999999999999</v>
      </c>
      <c r="E57" s="129">
        <v>-0.35</v>
      </c>
      <c r="F57" s="130">
        <v>-0.109</v>
      </c>
      <c r="G57" s="158">
        <v>0</v>
      </c>
      <c r="H57" s="159"/>
      <c r="I57" s="161"/>
      <c r="J57" s="44">
        <v>0.312</v>
      </c>
    </row>
    <row r="58" spans="1:10" ht="27.75" customHeight="1" x14ac:dyDescent="0.25">
      <c r="A58" s="160" t="s">
        <v>564</v>
      </c>
      <c r="B58" s="28"/>
      <c r="C58" s="163">
        <v>0</v>
      </c>
      <c r="D58" s="128">
        <v>-7.0069999999999997</v>
      </c>
      <c r="E58" s="129">
        <v>-0.218</v>
      </c>
      <c r="F58" s="130">
        <v>-6.9000000000000006E-2</v>
      </c>
      <c r="G58" s="158">
        <v>0</v>
      </c>
      <c r="H58" s="159"/>
      <c r="I58" s="161"/>
      <c r="J58" s="44">
        <v>0.27100000000000002</v>
      </c>
    </row>
    <row r="59" spans="1:10" ht="27.75" customHeight="1" x14ac:dyDescent="0.25">
      <c r="A59" s="156" t="s">
        <v>565</v>
      </c>
      <c r="B59" s="28"/>
      <c r="C59" s="163" t="s">
        <v>74</v>
      </c>
      <c r="D59" s="128">
        <v>7.71</v>
      </c>
      <c r="E59" s="129">
        <v>0.27900000000000003</v>
      </c>
      <c r="F59" s="130">
        <v>8.5999999999999993E-2</v>
      </c>
      <c r="G59" s="158">
        <v>3.47</v>
      </c>
      <c r="H59" s="159"/>
      <c r="I59" s="161"/>
      <c r="J59" s="45"/>
    </row>
    <row r="60" spans="1:10" ht="27.75" customHeight="1" x14ac:dyDescent="0.25">
      <c r="A60" s="156" t="s">
        <v>566</v>
      </c>
      <c r="B60" s="28"/>
      <c r="C60" s="163">
        <v>2</v>
      </c>
      <c r="D60" s="128">
        <v>7.71</v>
      </c>
      <c r="E60" s="129">
        <v>0.27900000000000003</v>
      </c>
      <c r="F60" s="130">
        <v>8.5999999999999993E-2</v>
      </c>
      <c r="G60" s="159"/>
      <c r="H60" s="159"/>
      <c r="I60" s="161"/>
      <c r="J60" s="45"/>
    </row>
    <row r="61" spans="1:10" ht="27.75" customHeight="1" x14ac:dyDescent="0.25">
      <c r="A61" s="156" t="s">
        <v>567</v>
      </c>
      <c r="B61" s="28"/>
      <c r="C61" s="163" t="s">
        <v>78</v>
      </c>
      <c r="D61" s="128">
        <v>5.7619999999999996</v>
      </c>
      <c r="E61" s="129">
        <v>0.20799999999999999</v>
      </c>
      <c r="F61" s="130">
        <v>6.5000000000000002E-2</v>
      </c>
      <c r="G61" s="158">
        <v>3.38</v>
      </c>
      <c r="H61" s="159"/>
      <c r="I61" s="161"/>
      <c r="J61" s="45"/>
    </row>
    <row r="62" spans="1:10" ht="27.75" customHeight="1" x14ac:dyDescent="0.25">
      <c r="A62" s="156" t="s">
        <v>568</v>
      </c>
      <c r="B62" s="28"/>
      <c r="C62" s="163" t="s">
        <v>78</v>
      </c>
      <c r="D62" s="128">
        <v>5.7619999999999996</v>
      </c>
      <c r="E62" s="129">
        <v>0.20799999999999999</v>
      </c>
      <c r="F62" s="130">
        <v>6.5000000000000002E-2</v>
      </c>
      <c r="G62" s="158">
        <v>3.65</v>
      </c>
      <c r="H62" s="159"/>
      <c r="I62" s="161"/>
      <c r="J62" s="45"/>
    </row>
    <row r="63" spans="1:10" ht="27.75" customHeight="1" x14ac:dyDescent="0.25">
      <c r="A63" s="156" t="s">
        <v>569</v>
      </c>
      <c r="B63" s="28"/>
      <c r="C63" s="163" t="s">
        <v>78</v>
      </c>
      <c r="D63" s="128">
        <v>5.7619999999999996</v>
      </c>
      <c r="E63" s="129">
        <v>0.20799999999999999</v>
      </c>
      <c r="F63" s="130">
        <v>6.5000000000000002E-2</v>
      </c>
      <c r="G63" s="158">
        <v>4.18</v>
      </c>
      <c r="H63" s="159"/>
      <c r="I63" s="161"/>
      <c r="J63" s="45"/>
    </row>
    <row r="64" spans="1:10" ht="27.75" customHeight="1" x14ac:dyDescent="0.25">
      <c r="A64" s="156" t="s">
        <v>570</v>
      </c>
      <c r="B64" s="28"/>
      <c r="C64" s="163" t="s">
        <v>78</v>
      </c>
      <c r="D64" s="128">
        <v>5.7619999999999996</v>
      </c>
      <c r="E64" s="129">
        <v>0.20799999999999999</v>
      </c>
      <c r="F64" s="130">
        <v>6.5000000000000002E-2</v>
      </c>
      <c r="G64" s="158">
        <v>5.05</v>
      </c>
      <c r="H64" s="159"/>
      <c r="I64" s="161"/>
      <c r="J64" s="45"/>
    </row>
    <row r="65" spans="1:10" ht="27.75" customHeight="1" x14ac:dyDescent="0.25">
      <c r="A65" s="156" t="s">
        <v>571</v>
      </c>
      <c r="B65" s="28"/>
      <c r="C65" s="163" t="s">
        <v>78</v>
      </c>
      <c r="D65" s="128">
        <v>5.7619999999999996</v>
      </c>
      <c r="E65" s="129">
        <v>0.20799999999999999</v>
      </c>
      <c r="F65" s="130">
        <v>6.5000000000000002E-2</v>
      </c>
      <c r="G65" s="158">
        <v>8.06</v>
      </c>
      <c r="H65" s="159"/>
      <c r="I65" s="161"/>
      <c r="J65" s="45"/>
    </row>
    <row r="66" spans="1:10" ht="27.75" customHeight="1" x14ac:dyDescent="0.25">
      <c r="A66" s="156" t="s">
        <v>572</v>
      </c>
      <c r="B66" s="28"/>
      <c r="C66" s="163">
        <v>4</v>
      </c>
      <c r="D66" s="128">
        <v>5.7619999999999996</v>
      </c>
      <c r="E66" s="129">
        <v>0.20799999999999999</v>
      </c>
      <c r="F66" s="130">
        <v>6.5000000000000002E-2</v>
      </c>
      <c r="G66" s="159"/>
      <c r="H66" s="159"/>
      <c r="I66" s="161"/>
      <c r="J66" s="45"/>
    </row>
    <row r="67" spans="1:10" ht="27.75" customHeight="1" x14ac:dyDescent="0.25">
      <c r="A67" s="156" t="s">
        <v>573</v>
      </c>
      <c r="B67" s="28"/>
      <c r="C67" s="163">
        <v>0</v>
      </c>
      <c r="D67" s="128">
        <v>4.1079999999999997</v>
      </c>
      <c r="E67" s="129">
        <v>0.14099999999999999</v>
      </c>
      <c r="F67" s="130">
        <v>4.3999999999999997E-2</v>
      </c>
      <c r="G67" s="158">
        <v>7.56</v>
      </c>
      <c r="H67" s="158">
        <v>3.11</v>
      </c>
      <c r="I67" s="162">
        <v>3.11</v>
      </c>
      <c r="J67" s="44">
        <v>0.13100000000000001</v>
      </c>
    </row>
    <row r="68" spans="1:10" ht="27.75" customHeight="1" x14ac:dyDescent="0.25">
      <c r="A68" s="156" t="s">
        <v>574</v>
      </c>
      <c r="B68" s="28"/>
      <c r="C68" s="163">
        <v>0</v>
      </c>
      <c r="D68" s="128">
        <v>4.1079999999999997</v>
      </c>
      <c r="E68" s="129">
        <v>0.14099999999999999</v>
      </c>
      <c r="F68" s="130">
        <v>4.3999999999999997E-2</v>
      </c>
      <c r="G68" s="158">
        <v>16.91</v>
      </c>
      <c r="H68" s="158">
        <v>3.11</v>
      </c>
      <c r="I68" s="162">
        <v>3.11</v>
      </c>
      <c r="J68" s="44">
        <v>0.13100000000000001</v>
      </c>
    </row>
    <row r="69" spans="1:10" ht="27.75" customHeight="1" x14ac:dyDescent="0.25">
      <c r="A69" s="156" t="s">
        <v>575</v>
      </c>
      <c r="B69" s="28"/>
      <c r="C69" s="163">
        <v>0</v>
      </c>
      <c r="D69" s="128">
        <v>4.1079999999999997</v>
      </c>
      <c r="E69" s="129">
        <v>0.14099999999999999</v>
      </c>
      <c r="F69" s="130">
        <v>4.3999999999999997E-2</v>
      </c>
      <c r="G69" s="158">
        <v>23.9</v>
      </c>
      <c r="H69" s="158">
        <v>3.11</v>
      </c>
      <c r="I69" s="162">
        <v>3.11</v>
      </c>
      <c r="J69" s="44">
        <v>0.13100000000000001</v>
      </c>
    </row>
    <row r="70" spans="1:10" ht="27.75" customHeight="1" x14ac:dyDescent="0.25">
      <c r="A70" s="156" t="s">
        <v>576</v>
      </c>
      <c r="B70" s="28"/>
      <c r="C70" s="163">
        <v>0</v>
      </c>
      <c r="D70" s="128">
        <v>4.1079999999999997</v>
      </c>
      <c r="E70" s="129">
        <v>0.14099999999999999</v>
      </c>
      <c r="F70" s="130">
        <v>4.3999999999999997E-2</v>
      </c>
      <c r="G70" s="158">
        <v>32.64</v>
      </c>
      <c r="H70" s="158">
        <v>3.11</v>
      </c>
      <c r="I70" s="162">
        <v>3.11</v>
      </c>
      <c r="J70" s="44">
        <v>0.13100000000000001</v>
      </c>
    </row>
    <row r="71" spans="1:10" ht="27.75" customHeight="1" x14ac:dyDescent="0.25">
      <c r="A71" s="156" t="s">
        <v>577</v>
      </c>
      <c r="B71" s="28"/>
      <c r="C71" s="163">
        <v>0</v>
      </c>
      <c r="D71" s="128">
        <v>4.1079999999999997</v>
      </c>
      <c r="E71" s="129">
        <v>0.14099999999999999</v>
      </c>
      <c r="F71" s="130">
        <v>4.3999999999999997E-2</v>
      </c>
      <c r="G71" s="158">
        <v>66.2</v>
      </c>
      <c r="H71" s="158">
        <v>3.11</v>
      </c>
      <c r="I71" s="162">
        <v>3.11</v>
      </c>
      <c r="J71" s="44">
        <v>0.13100000000000001</v>
      </c>
    </row>
    <row r="72" spans="1:10" ht="27.75" customHeight="1" x14ac:dyDescent="0.25">
      <c r="A72" s="156" t="s">
        <v>578</v>
      </c>
      <c r="B72" s="28"/>
      <c r="C72" s="163">
        <v>0</v>
      </c>
      <c r="D72" s="128">
        <v>3.8039999999999998</v>
      </c>
      <c r="E72" s="129">
        <v>0.11799999999999999</v>
      </c>
      <c r="F72" s="130">
        <v>3.6999999999999998E-2</v>
      </c>
      <c r="G72" s="158">
        <v>9.5500000000000007</v>
      </c>
      <c r="H72" s="158">
        <v>4.0599999999999996</v>
      </c>
      <c r="I72" s="162">
        <v>4.0599999999999996</v>
      </c>
      <c r="J72" s="44">
        <v>0.11799999999999999</v>
      </c>
    </row>
    <row r="73" spans="1:10" ht="27.75" customHeight="1" x14ac:dyDescent="0.25">
      <c r="A73" s="156" t="s">
        <v>579</v>
      </c>
      <c r="B73" s="28"/>
      <c r="C73" s="163">
        <v>0</v>
      </c>
      <c r="D73" s="128">
        <v>3.8039999999999998</v>
      </c>
      <c r="E73" s="129">
        <v>0.11799999999999999</v>
      </c>
      <c r="F73" s="130">
        <v>3.6999999999999998E-2</v>
      </c>
      <c r="G73" s="158">
        <v>23.7</v>
      </c>
      <c r="H73" s="158">
        <v>4.0599999999999996</v>
      </c>
      <c r="I73" s="162">
        <v>4.0599999999999996</v>
      </c>
      <c r="J73" s="44">
        <v>0.11799999999999999</v>
      </c>
    </row>
    <row r="74" spans="1:10" ht="27.75" customHeight="1" x14ac:dyDescent="0.25">
      <c r="A74" s="156" t="s">
        <v>580</v>
      </c>
      <c r="B74" s="28"/>
      <c r="C74" s="163">
        <v>0</v>
      </c>
      <c r="D74" s="128">
        <v>3.8039999999999998</v>
      </c>
      <c r="E74" s="129">
        <v>0.11799999999999999</v>
      </c>
      <c r="F74" s="130">
        <v>3.6999999999999998E-2</v>
      </c>
      <c r="G74" s="158">
        <v>34.28</v>
      </c>
      <c r="H74" s="158">
        <v>4.0599999999999996</v>
      </c>
      <c r="I74" s="162">
        <v>4.0599999999999996</v>
      </c>
      <c r="J74" s="44">
        <v>0.11799999999999999</v>
      </c>
    </row>
    <row r="75" spans="1:10" ht="27.75" customHeight="1" x14ac:dyDescent="0.25">
      <c r="A75" s="156" t="s">
        <v>581</v>
      </c>
      <c r="B75" s="28"/>
      <c r="C75" s="163">
        <v>0</v>
      </c>
      <c r="D75" s="128">
        <v>3.8039999999999998</v>
      </c>
      <c r="E75" s="129">
        <v>0.11799999999999999</v>
      </c>
      <c r="F75" s="130">
        <v>3.6999999999999998E-2</v>
      </c>
      <c r="G75" s="158">
        <v>47.5</v>
      </c>
      <c r="H75" s="158">
        <v>4.0599999999999996</v>
      </c>
      <c r="I75" s="162">
        <v>4.0599999999999996</v>
      </c>
      <c r="J75" s="44">
        <v>0.11799999999999999</v>
      </c>
    </row>
    <row r="76" spans="1:10" ht="27.75" customHeight="1" x14ac:dyDescent="0.25">
      <c r="A76" s="156" t="s">
        <v>582</v>
      </c>
      <c r="B76" s="28"/>
      <c r="C76" s="163">
        <v>0</v>
      </c>
      <c r="D76" s="128">
        <v>3.8039999999999998</v>
      </c>
      <c r="E76" s="129">
        <v>0.11799999999999999</v>
      </c>
      <c r="F76" s="130">
        <v>3.6999999999999998E-2</v>
      </c>
      <c r="G76" s="158">
        <v>98.28</v>
      </c>
      <c r="H76" s="158">
        <v>4.0599999999999996</v>
      </c>
      <c r="I76" s="162">
        <v>4.0599999999999996</v>
      </c>
      <c r="J76" s="44">
        <v>0.11799999999999999</v>
      </c>
    </row>
    <row r="77" spans="1:10" ht="27.75" customHeight="1" x14ac:dyDescent="0.25">
      <c r="A77" s="156" t="s">
        <v>583</v>
      </c>
      <c r="B77" s="28"/>
      <c r="C77" s="163">
        <v>0</v>
      </c>
      <c r="D77" s="128">
        <v>3.6829999999999998</v>
      </c>
      <c r="E77" s="129">
        <v>0.108</v>
      </c>
      <c r="F77" s="130">
        <v>3.4000000000000002E-2</v>
      </c>
      <c r="G77" s="158">
        <v>107.75</v>
      </c>
      <c r="H77" s="158">
        <v>4.08</v>
      </c>
      <c r="I77" s="162">
        <v>4.08</v>
      </c>
      <c r="J77" s="44">
        <v>0.114</v>
      </c>
    </row>
    <row r="78" spans="1:10" ht="27.75" customHeight="1" x14ac:dyDescent="0.25">
      <c r="A78" s="156" t="s">
        <v>584</v>
      </c>
      <c r="B78" s="28"/>
      <c r="C78" s="163">
        <v>0</v>
      </c>
      <c r="D78" s="128">
        <v>3.6829999999999998</v>
      </c>
      <c r="E78" s="129">
        <v>0.108</v>
      </c>
      <c r="F78" s="130">
        <v>3.4000000000000002E-2</v>
      </c>
      <c r="G78" s="158">
        <v>221.04</v>
      </c>
      <c r="H78" s="158">
        <v>4.08</v>
      </c>
      <c r="I78" s="162">
        <v>4.08</v>
      </c>
      <c r="J78" s="44">
        <v>0.114</v>
      </c>
    </row>
    <row r="79" spans="1:10" ht="27.75" customHeight="1" x14ac:dyDescent="0.25">
      <c r="A79" s="156" t="s">
        <v>585</v>
      </c>
      <c r="B79" s="28"/>
      <c r="C79" s="163">
        <v>0</v>
      </c>
      <c r="D79" s="128">
        <v>3.6829999999999998</v>
      </c>
      <c r="E79" s="129">
        <v>0.108</v>
      </c>
      <c r="F79" s="130">
        <v>3.4000000000000002E-2</v>
      </c>
      <c r="G79" s="158">
        <v>390.28</v>
      </c>
      <c r="H79" s="158">
        <v>4.08</v>
      </c>
      <c r="I79" s="162">
        <v>4.08</v>
      </c>
      <c r="J79" s="44">
        <v>0.114</v>
      </c>
    </row>
    <row r="80" spans="1:10" ht="27.75" customHeight="1" x14ac:dyDescent="0.25">
      <c r="A80" s="156" t="s">
        <v>586</v>
      </c>
      <c r="B80" s="28"/>
      <c r="C80" s="163">
        <v>0</v>
      </c>
      <c r="D80" s="128">
        <v>3.6829999999999998</v>
      </c>
      <c r="E80" s="129">
        <v>0.108</v>
      </c>
      <c r="F80" s="130">
        <v>3.4000000000000002E-2</v>
      </c>
      <c r="G80" s="158">
        <v>510.1</v>
      </c>
      <c r="H80" s="158">
        <v>4.08</v>
      </c>
      <c r="I80" s="162">
        <v>4.08</v>
      </c>
      <c r="J80" s="44">
        <v>0.114</v>
      </c>
    </row>
    <row r="81" spans="1:10" ht="27.75" customHeight="1" x14ac:dyDescent="0.25">
      <c r="A81" s="156" t="s">
        <v>587</v>
      </c>
      <c r="B81" s="28"/>
      <c r="C81" s="163">
        <v>0</v>
      </c>
      <c r="D81" s="128">
        <v>3.6829999999999998</v>
      </c>
      <c r="E81" s="129">
        <v>0.108</v>
      </c>
      <c r="F81" s="130">
        <v>3.4000000000000002E-2</v>
      </c>
      <c r="G81" s="158">
        <v>1269.6600000000001</v>
      </c>
      <c r="H81" s="158">
        <v>4.08</v>
      </c>
      <c r="I81" s="162">
        <v>4.08</v>
      </c>
      <c r="J81" s="44">
        <v>0.114</v>
      </c>
    </row>
    <row r="82" spans="1:10" ht="27.75" customHeight="1" x14ac:dyDescent="0.25">
      <c r="A82" s="156" t="s">
        <v>588</v>
      </c>
      <c r="B82" s="28"/>
      <c r="C82" s="163" t="s">
        <v>120</v>
      </c>
      <c r="D82" s="131">
        <v>20.92</v>
      </c>
      <c r="E82" s="132">
        <v>0.93200000000000005</v>
      </c>
      <c r="F82" s="130">
        <v>0.74099999999999999</v>
      </c>
      <c r="G82" s="159"/>
      <c r="H82" s="159"/>
      <c r="I82" s="161"/>
      <c r="J82" s="45"/>
    </row>
    <row r="83" spans="1:10" ht="27.75" customHeight="1" x14ac:dyDescent="0.25">
      <c r="A83" s="156" t="s">
        <v>589</v>
      </c>
      <c r="B83" s="28"/>
      <c r="C83" s="163" t="s">
        <v>534</v>
      </c>
      <c r="D83" s="128">
        <v>-6.8040000000000003</v>
      </c>
      <c r="E83" s="129">
        <v>-0.246</v>
      </c>
      <c r="F83" s="130">
        <v>-7.5999999999999998E-2</v>
      </c>
      <c r="G83" s="158">
        <v>0</v>
      </c>
      <c r="H83" s="159"/>
      <c r="I83" s="161"/>
      <c r="J83" s="45"/>
    </row>
    <row r="84" spans="1:10" ht="27.75" customHeight="1" x14ac:dyDescent="0.25">
      <c r="A84" s="156" t="s">
        <v>590</v>
      </c>
      <c r="B84" s="28"/>
      <c r="C84" s="163">
        <v>0</v>
      </c>
      <c r="D84" s="128">
        <v>-6.1429999999999998</v>
      </c>
      <c r="E84" s="129">
        <v>-0.215</v>
      </c>
      <c r="F84" s="130">
        <v>-6.7000000000000004E-2</v>
      </c>
      <c r="G84" s="158">
        <v>0</v>
      </c>
      <c r="H84" s="159"/>
      <c r="I84" s="161"/>
      <c r="J84" s="45"/>
    </row>
    <row r="85" spans="1:10" ht="27.75" customHeight="1" x14ac:dyDescent="0.25">
      <c r="A85" s="156" t="s">
        <v>591</v>
      </c>
      <c r="B85" s="28"/>
      <c r="C85" s="163">
        <v>0</v>
      </c>
      <c r="D85" s="128">
        <v>-6.8040000000000003</v>
      </c>
      <c r="E85" s="129">
        <v>-0.246</v>
      </c>
      <c r="F85" s="130">
        <v>-7.5999999999999998E-2</v>
      </c>
      <c r="G85" s="158">
        <v>0</v>
      </c>
      <c r="H85" s="159"/>
      <c r="I85" s="161"/>
      <c r="J85" s="44">
        <v>0.22600000000000001</v>
      </c>
    </row>
    <row r="86" spans="1:10" ht="27.75" customHeight="1" x14ac:dyDescent="0.25">
      <c r="A86" s="156" t="s">
        <v>592</v>
      </c>
      <c r="B86" s="28"/>
      <c r="C86" s="163">
        <v>0</v>
      </c>
      <c r="D86" s="128">
        <v>-6.1429999999999998</v>
      </c>
      <c r="E86" s="129">
        <v>-0.215</v>
      </c>
      <c r="F86" s="130">
        <v>-6.7000000000000004E-2</v>
      </c>
      <c r="G86" s="158">
        <v>0</v>
      </c>
      <c r="H86" s="159"/>
      <c r="I86" s="161"/>
      <c r="J86" s="44">
        <v>0.191</v>
      </c>
    </row>
    <row r="87" spans="1:10" ht="27.75" customHeight="1" x14ac:dyDescent="0.25">
      <c r="A87" s="156" t="s">
        <v>593</v>
      </c>
      <c r="B87" s="28"/>
      <c r="C87" s="163">
        <v>0</v>
      </c>
      <c r="D87" s="128">
        <v>-7.0069999999999997</v>
      </c>
      <c r="E87" s="129">
        <v>-0.218</v>
      </c>
      <c r="F87" s="130">
        <v>-6.9000000000000006E-2</v>
      </c>
      <c r="G87" s="158">
        <v>12.47</v>
      </c>
      <c r="H87" s="159"/>
      <c r="I87" s="161"/>
      <c r="J87" s="44">
        <v>0.27100000000000002</v>
      </c>
    </row>
    <row r="88" spans="1:10" ht="27.75" customHeight="1" x14ac:dyDescent="0.25">
      <c r="A88" s="156" t="s">
        <v>594</v>
      </c>
      <c r="B88" s="28"/>
      <c r="C88" s="163" t="s">
        <v>74</v>
      </c>
      <c r="D88" s="128">
        <v>6.1710000000000003</v>
      </c>
      <c r="E88" s="129">
        <v>0.223</v>
      </c>
      <c r="F88" s="130">
        <v>6.9000000000000006E-2</v>
      </c>
      <c r="G88" s="158">
        <v>2.78</v>
      </c>
      <c r="H88" s="159"/>
      <c r="I88" s="161"/>
      <c r="J88" s="45"/>
    </row>
    <row r="89" spans="1:10" ht="27.75" customHeight="1" x14ac:dyDescent="0.25">
      <c r="A89" s="156" t="s">
        <v>595</v>
      </c>
      <c r="B89" s="28"/>
      <c r="C89" s="163">
        <v>2</v>
      </c>
      <c r="D89" s="128">
        <v>6.1710000000000003</v>
      </c>
      <c r="E89" s="129">
        <v>0.223</v>
      </c>
      <c r="F89" s="130">
        <v>6.9000000000000006E-2</v>
      </c>
      <c r="G89" s="159"/>
      <c r="H89" s="159"/>
      <c r="I89" s="161"/>
      <c r="J89" s="45"/>
    </row>
    <row r="90" spans="1:10" ht="27.75" customHeight="1" x14ac:dyDescent="0.25">
      <c r="A90" s="156" t="s">
        <v>596</v>
      </c>
      <c r="B90" s="28"/>
      <c r="C90" s="163" t="s">
        <v>78</v>
      </c>
      <c r="D90" s="128">
        <v>4.6109999999999998</v>
      </c>
      <c r="E90" s="129">
        <v>0.16700000000000001</v>
      </c>
      <c r="F90" s="130">
        <v>5.1999999999999998E-2</v>
      </c>
      <c r="G90" s="158">
        <v>2.7</v>
      </c>
      <c r="H90" s="159"/>
      <c r="I90" s="161"/>
      <c r="J90" s="45"/>
    </row>
    <row r="91" spans="1:10" ht="27.75" customHeight="1" x14ac:dyDescent="0.25">
      <c r="A91" s="156" t="s">
        <v>597</v>
      </c>
      <c r="B91" s="28"/>
      <c r="C91" s="163" t="s">
        <v>78</v>
      </c>
      <c r="D91" s="128">
        <v>4.6109999999999998</v>
      </c>
      <c r="E91" s="129">
        <v>0.16700000000000001</v>
      </c>
      <c r="F91" s="130">
        <v>5.1999999999999998E-2</v>
      </c>
      <c r="G91" s="158">
        <v>2.92</v>
      </c>
      <c r="H91" s="159"/>
      <c r="I91" s="161"/>
      <c r="J91" s="45"/>
    </row>
    <row r="92" spans="1:10" ht="27.75" customHeight="1" x14ac:dyDescent="0.25">
      <c r="A92" s="156" t="s">
        <v>598</v>
      </c>
      <c r="B92" s="28"/>
      <c r="C92" s="163" t="s">
        <v>78</v>
      </c>
      <c r="D92" s="128">
        <v>4.6109999999999998</v>
      </c>
      <c r="E92" s="129">
        <v>0.16700000000000001</v>
      </c>
      <c r="F92" s="130">
        <v>5.1999999999999998E-2</v>
      </c>
      <c r="G92" s="158">
        <v>3.34</v>
      </c>
      <c r="H92" s="159"/>
      <c r="I92" s="161"/>
      <c r="J92" s="45"/>
    </row>
    <row r="93" spans="1:10" ht="27.75" customHeight="1" x14ac:dyDescent="0.25">
      <c r="A93" s="156" t="s">
        <v>599</v>
      </c>
      <c r="B93" s="28"/>
      <c r="C93" s="163" t="s">
        <v>78</v>
      </c>
      <c r="D93" s="128">
        <v>4.6109999999999998</v>
      </c>
      <c r="E93" s="129">
        <v>0.16700000000000001</v>
      </c>
      <c r="F93" s="130">
        <v>5.1999999999999998E-2</v>
      </c>
      <c r="G93" s="158">
        <v>4.04</v>
      </c>
      <c r="H93" s="159"/>
      <c r="I93" s="161"/>
      <c r="J93" s="45"/>
    </row>
    <row r="94" spans="1:10" ht="27.75" customHeight="1" x14ac:dyDescent="0.25">
      <c r="A94" s="156" t="s">
        <v>600</v>
      </c>
      <c r="B94" s="28"/>
      <c r="C94" s="163" t="s">
        <v>78</v>
      </c>
      <c r="D94" s="128">
        <v>4.6109999999999998</v>
      </c>
      <c r="E94" s="129">
        <v>0.16700000000000001</v>
      </c>
      <c r="F94" s="130">
        <v>5.1999999999999998E-2</v>
      </c>
      <c r="G94" s="158">
        <v>6.45</v>
      </c>
      <c r="H94" s="159"/>
      <c r="I94" s="161"/>
      <c r="J94" s="45"/>
    </row>
    <row r="95" spans="1:10" ht="27.75" customHeight="1" x14ac:dyDescent="0.25">
      <c r="A95" s="156" t="s">
        <v>601</v>
      </c>
      <c r="B95" s="28"/>
      <c r="C95" s="163">
        <v>4</v>
      </c>
      <c r="D95" s="128">
        <v>4.6109999999999998</v>
      </c>
      <c r="E95" s="129">
        <v>0.16700000000000001</v>
      </c>
      <c r="F95" s="130">
        <v>5.1999999999999998E-2</v>
      </c>
      <c r="G95" s="159"/>
      <c r="H95" s="159"/>
      <c r="I95" s="161"/>
      <c r="J95" s="45"/>
    </row>
    <row r="96" spans="1:10" ht="27.75" customHeight="1" x14ac:dyDescent="0.25">
      <c r="A96" s="156" t="s">
        <v>602</v>
      </c>
      <c r="B96" s="28"/>
      <c r="C96" s="163">
        <v>0</v>
      </c>
      <c r="D96" s="128">
        <v>3.2879999999999998</v>
      </c>
      <c r="E96" s="129">
        <v>0.113</v>
      </c>
      <c r="F96" s="130">
        <v>3.5000000000000003E-2</v>
      </c>
      <c r="G96" s="158">
        <v>6.05</v>
      </c>
      <c r="H96" s="158">
        <v>2.4900000000000002</v>
      </c>
      <c r="I96" s="162">
        <v>2.4900000000000002</v>
      </c>
      <c r="J96" s="44">
        <v>0.105</v>
      </c>
    </row>
    <row r="97" spans="1:10" ht="27.75" customHeight="1" x14ac:dyDescent="0.25">
      <c r="A97" s="156" t="s">
        <v>603</v>
      </c>
      <c r="B97" s="28"/>
      <c r="C97" s="163">
        <v>0</v>
      </c>
      <c r="D97" s="128">
        <v>3.2879999999999998</v>
      </c>
      <c r="E97" s="129">
        <v>0.113</v>
      </c>
      <c r="F97" s="130">
        <v>3.5000000000000003E-2</v>
      </c>
      <c r="G97" s="158">
        <v>13.53</v>
      </c>
      <c r="H97" s="158">
        <v>2.4900000000000002</v>
      </c>
      <c r="I97" s="162">
        <v>2.4900000000000002</v>
      </c>
      <c r="J97" s="44">
        <v>0.105</v>
      </c>
    </row>
    <row r="98" spans="1:10" ht="27.75" customHeight="1" x14ac:dyDescent="0.25">
      <c r="A98" s="156" t="s">
        <v>604</v>
      </c>
      <c r="B98" s="28"/>
      <c r="C98" s="163">
        <v>0</v>
      </c>
      <c r="D98" s="128">
        <v>3.2879999999999998</v>
      </c>
      <c r="E98" s="129">
        <v>0.113</v>
      </c>
      <c r="F98" s="130">
        <v>3.5000000000000003E-2</v>
      </c>
      <c r="G98" s="158">
        <v>19.13</v>
      </c>
      <c r="H98" s="158">
        <v>2.4900000000000002</v>
      </c>
      <c r="I98" s="162">
        <v>2.4900000000000002</v>
      </c>
      <c r="J98" s="44">
        <v>0.105</v>
      </c>
    </row>
    <row r="99" spans="1:10" ht="27.75" customHeight="1" x14ac:dyDescent="0.25">
      <c r="A99" s="156" t="s">
        <v>605</v>
      </c>
      <c r="B99" s="28"/>
      <c r="C99" s="163">
        <v>0</v>
      </c>
      <c r="D99" s="128">
        <v>3.2879999999999998</v>
      </c>
      <c r="E99" s="129">
        <v>0.113</v>
      </c>
      <c r="F99" s="130">
        <v>3.5000000000000003E-2</v>
      </c>
      <c r="G99" s="158">
        <v>26.12</v>
      </c>
      <c r="H99" s="158">
        <v>2.4900000000000002</v>
      </c>
      <c r="I99" s="162">
        <v>2.4900000000000002</v>
      </c>
      <c r="J99" s="44">
        <v>0.105</v>
      </c>
    </row>
    <row r="100" spans="1:10" ht="27.75" customHeight="1" x14ac:dyDescent="0.25">
      <c r="A100" s="156" t="s">
        <v>606</v>
      </c>
      <c r="B100" s="28"/>
      <c r="C100" s="163">
        <v>0</v>
      </c>
      <c r="D100" s="128">
        <v>3.2879999999999998</v>
      </c>
      <c r="E100" s="129">
        <v>0.113</v>
      </c>
      <c r="F100" s="130">
        <v>3.5000000000000003E-2</v>
      </c>
      <c r="G100" s="158">
        <v>52.98</v>
      </c>
      <c r="H100" s="158">
        <v>2.4900000000000002</v>
      </c>
      <c r="I100" s="162">
        <v>2.4900000000000002</v>
      </c>
      <c r="J100" s="44">
        <v>0.105</v>
      </c>
    </row>
    <row r="101" spans="1:10" ht="27.75" customHeight="1" x14ac:dyDescent="0.25">
      <c r="A101" s="156" t="s">
        <v>607</v>
      </c>
      <c r="B101" s="28"/>
      <c r="C101" s="163">
        <v>0</v>
      </c>
      <c r="D101" s="128">
        <v>3.0449999999999999</v>
      </c>
      <c r="E101" s="129">
        <v>9.5000000000000001E-2</v>
      </c>
      <c r="F101" s="130">
        <v>0.03</v>
      </c>
      <c r="G101" s="158">
        <v>7.64</v>
      </c>
      <c r="H101" s="158">
        <v>3.25</v>
      </c>
      <c r="I101" s="162">
        <v>3.25</v>
      </c>
      <c r="J101" s="44">
        <v>9.4E-2</v>
      </c>
    </row>
    <row r="102" spans="1:10" ht="27.75" customHeight="1" x14ac:dyDescent="0.25">
      <c r="A102" s="156" t="s">
        <v>608</v>
      </c>
      <c r="B102" s="28"/>
      <c r="C102" s="163">
        <v>0</v>
      </c>
      <c r="D102" s="128">
        <v>3.0449999999999999</v>
      </c>
      <c r="E102" s="129">
        <v>9.5000000000000001E-2</v>
      </c>
      <c r="F102" s="130">
        <v>0.03</v>
      </c>
      <c r="G102" s="158">
        <v>18.97</v>
      </c>
      <c r="H102" s="158">
        <v>3.25</v>
      </c>
      <c r="I102" s="162">
        <v>3.25</v>
      </c>
      <c r="J102" s="44">
        <v>9.4E-2</v>
      </c>
    </row>
    <row r="103" spans="1:10" ht="27.75" customHeight="1" x14ac:dyDescent="0.25">
      <c r="A103" s="156" t="s">
        <v>609</v>
      </c>
      <c r="B103" s="28"/>
      <c r="C103" s="163">
        <v>0</v>
      </c>
      <c r="D103" s="128">
        <v>3.0449999999999999</v>
      </c>
      <c r="E103" s="129">
        <v>9.5000000000000001E-2</v>
      </c>
      <c r="F103" s="130">
        <v>0.03</v>
      </c>
      <c r="G103" s="158">
        <v>27.43</v>
      </c>
      <c r="H103" s="158">
        <v>3.25</v>
      </c>
      <c r="I103" s="162">
        <v>3.25</v>
      </c>
      <c r="J103" s="44">
        <v>9.4E-2</v>
      </c>
    </row>
    <row r="104" spans="1:10" ht="27.75" customHeight="1" x14ac:dyDescent="0.25">
      <c r="A104" s="156" t="s">
        <v>610</v>
      </c>
      <c r="B104" s="28"/>
      <c r="C104" s="163">
        <v>0</v>
      </c>
      <c r="D104" s="128">
        <v>3.0449999999999999</v>
      </c>
      <c r="E104" s="129">
        <v>9.5000000000000001E-2</v>
      </c>
      <c r="F104" s="130">
        <v>0.03</v>
      </c>
      <c r="G104" s="158">
        <v>38.020000000000003</v>
      </c>
      <c r="H104" s="158">
        <v>3.25</v>
      </c>
      <c r="I104" s="162">
        <v>3.25</v>
      </c>
      <c r="J104" s="44">
        <v>9.4E-2</v>
      </c>
    </row>
    <row r="105" spans="1:10" ht="27.75" customHeight="1" x14ac:dyDescent="0.25">
      <c r="A105" s="156" t="s">
        <v>611</v>
      </c>
      <c r="B105" s="28"/>
      <c r="C105" s="163">
        <v>0</v>
      </c>
      <c r="D105" s="128">
        <v>3.0449999999999999</v>
      </c>
      <c r="E105" s="129">
        <v>9.5000000000000001E-2</v>
      </c>
      <c r="F105" s="130">
        <v>0.03</v>
      </c>
      <c r="G105" s="158">
        <v>78.66</v>
      </c>
      <c r="H105" s="158">
        <v>3.25</v>
      </c>
      <c r="I105" s="162">
        <v>3.25</v>
      </c>
      <c r="J105" s="44">
        <v>9.4E-2</v>
      </c>
    </row>
    <row r="106" spans="1:10" ht="27.75" customHeight="1" x14ac:dyDescent="0.25">
      <c r="A106" s="156" t="s">
        <v>612</v>
      </c>
      <c r="B106" s="28"/>
      <c r="C106" s="163">
        <v>0</v>
      </c>
      <c r="D106" s="128">
        <v>2.948</v>
      </c>
      <c r="E106" s="129">
        <v>8.6999999999999994E-2</v>
      </c>
      <c r="F106" s="130">
        <v>2.8000000000000001E-2</v>
      </c>
      <c r="G106" s="158">
        <v>86.24</v>
      </c>
      <c r="H106" s="158">
        <v>3.26</v>
      </c>
      <c r="I106" s="162">
        <v>3.26</v>
      </c>
      <c r="J106" s="44">
        <v>9.0999999999999998E-2</v>
      </c>
    </row>
    <row r="107" spans="1:10" ht="27.75" customHeight="1" x14ac:dyDescent="0.25">
      <c r="A107" s="156" t="s">
        <v>613</v>
      </c>
      <c r="B107" s="28"/>
      <c r="C107" s="163">
        <v>0</v>
      </c>
      <c r="D107" s="128">
        <v>2.948</v>
      </c>
      <c r="E107" s="129">
        <v>8.6999999999999994E-2</v>
      </c>
      <c r="F107" s="130">
        <v>2.8000000000000001E-2</v>
      </c>
      <c r="G107" s="158">
        <v>176.92</v>
      </c>
      <c r="H107" s="158">
        <v>3.26</v>
      </c>
      <c r="I107" s="162">
        <v>3.26</v>
      </c>
      <c r="J107" s="44">
        <v>9.0999999999999998E-2</v>
      </c>
    </row>
    <row r="108" spans="1:10" ht="27.75" customHeight="1" x14ac:dyDescent="0.25">
      <c r="A108" s="156" t="s">
        <v>614</v>
      </c>
      <c r="B108" s="28"/>
      <c r="C108" s="163">
        <v>0</v>
      </c>
      <c r="D108" s="128">
        <v>2.948</v>
      </c>
      <c r="E108" s="129">
        <v>8.6999999999999994E-2</v>
      </c>
      <c r="F108" s="130">
        <v>2.8000000000000001E-2</v>
      </c>
      <c r="G108" s="158">
        <v>312.37</v>
      </c>
      <c r="H108" s="158">
        <v>3.26</v>
      </c>
      <c r="I108" s="162">
        <v>3.26</v>
      </c>
      <c r="J108" s="44">
        <v>9.0999999999999998E-2</v>
      </c>
    </row>
    <row r="109" spans="1:10" ht="27.75" customHeight="1" x14ac:dyDescent="0.25">
      <c r="A109" s="156" t="s">
        <v>615</v>
      </c>
      <c r="B109" s="28"/>
      <c r="C109" s="163">
        <v>0</v>
      </c>
      <c r="D109" s="128">
        <v>2.948</v>
      </c>
      <c r="E109" s="129">
        <v>8.6999999999999994E-2</v>
      </c>
      <c r="F109" s="130">
        <v>2.8000000000000001E-2</v>
      </c>
      <c r="G109" s="158">
        <v>408.27</v>
      </c>
      <c r="H109" s="158">
        <v>3.26</v>
      </c>
      <c r="I109" s="162">
        <v>3.26</v>
      </c>
      <c r="J109" s="44">
        <v>9.0999999999999998E-2</v>
      </c>
    </row>
    <row r="110" spans="1:10" ht="27.75" customHeight="1" x14ac:dyDescent="0.25">
      <c r="A110" s="156" t="s">
        <v>616</v>
      </c>
      <c r="B110" s="28"/>
      <c r="C110" s="163">
        <v>0</v>
      </c>
      <c r="D110" s="128">
        <v>2.948</v>
      </c>
      <c r="E110" s="129">
        <v>8.6999999999999994E-2</v>
      </c>
      <c r="F110" s="130">
        <v>2.8000000000000001E-2</v>
      </c>
      <c r="G110" s="158">
        <v>1016.19</v>
      </c>
      <c r="H110" s="158">
        <v>3.26</v>
      </c>
      <c r="I110" s="162">
        <v>3.26</v>
      </c>
      <c r="J110" s="44">
        <v>9.0999999999999998E-2</v>
      </c>
    </row>
    <row r="111" spans="1:10" ht="27.75" customHeight="1" x14ac:dyDescent="0.25">
      <c r="A111" s="156" t="s">
        <v>617</v>
      </c>
      <c r="B111" s="28"/>
      <c r="C111" s="163" t="s">
        <v>120</v>
      </c>
      <c r="D111" s="131">
        <v>16.744</v>
      </c>
      <c r="E111" s="132">
        <v>0.746</v>
      </c>
      <c r="F111" s="130">
        <v>0.59299999999999997</v>
      </c>
      <c r="G111" s="159"/>
      <c r="H111" s="159"/>
      <c r="I111" s="161"/>
      <c r="J111" s="45"/>
    </row>
    <row r="112" spans="1:10" ht="27.75" customHeight="1" x14ac:dyDescent="0.25">
      <c r="A112" s="156" t="s">
        <v>618</v>
      </c>
      <c r="B112" s="28"/>
      <c r="C112" s="163" t="s">
        <v>534</v>
      </c>
      <c r="D112" s="128">
        <v>-5.4459999999999997</v>
      </c>
      <c r="E112" s="129">
        <v>-0.19700000000000001</v>
      </c>
      <c r="F112" s="130">
        <v>-6.0999999999999999E-2</v>
      </c>
      <c r="G112" s="158">
        <v>0</v>
      </c>
      <c r="H112" s="159"/>
      <c r="I112" s="161"/>
      <c r="J112" s="45"/>
    </row>
    <row r="113" spans="1:10" ht="27.75" customHeight="1" x14ac:dyDescent="0.25">
      <c r="A113" s="156" t="s">
        <v>619</v>
      </c>
      <c r="B113" s="28"/>
      <c r="C113" s="163">
        <v>0</v>
      </c>
      <c r="D113" s="128">
        <v>-4.9160000000000004</v>
      </c>
      <c r="E113" s="129">
        <v>-0.17199999999999999</v>
      </c>
      <c r="F113" s="130">
        <v>-5.2999999999999999E-2</v>
      </c>
      <c r="G113" s="158">
        <v>0</v>
      </c>
      <c r="H113" s="159"/>
      <c r="I113" s="161"/>
      <c r="J113" s="45"/>
    </row>
    <row r="114" spans="1:10" ht="27.75" customHeight="1" x14ac:dyDescent="0.25">
      <c r="A114" s="156" t="s">
        <v>620</v>
      </c>
      <c r="B114" s="28"/>
      <c r="C114" s="163">
        <v>0</v>
      </c>
      <c r="D114" s="128">
        <v>-5.4459999999999997</v>
      </c>
      <c r="E114" s="129">
        <v>-0.19700000000000001</v>
      </c>
      <c r="F114" s="130">
        <v>-6.0999999999999999E-2</v>
      </c>
      <c r="G114" s="158">
        <v>0</v>
      </c>
      <c r="H114" s="159"/>
      <c r="I114" s="161"/>
      <c r="J114" s="44">
        <v>0.18099999999999999</v>
      </c>
    </row>
    <row r="115" spans="1:10" ht="27.75" customHeight="1" x14ac:dyDescent="0.25">
      <c r="A115" s="156" t="s">
        <v>621</v>
      </c>
      <c r="B115" s="28"/>
      <c r="C115" s="163">
        <v>0</v>
      </c>
      <c r="D115" s="128">
        <v>-4.9160000000000004</v>
      </c>
      <c r="E115" s="129">
        <v>-0.17199999999999999</v>
      </c>
      <c r="F115" s="130">
        <v>-5.2999999999999999E-2</v>
      </c>
      <c r="G115" s="158">
        <v>0</v>
      </c>
      <c r="H115" s="159"/>
      <c r="I115" s="161"/>
      <c r="J115" s="44">
        <v>0.153</v>
      </c>
    </row>
    <row r="116" spans="1:10" ht="27.75" customHeight="1" x14ac:dyDescent="0.25">
      <c r="A116" s="156" t="s">
        <v>622</v>
      </c>
      <c r="B116" s="28"/>
      <c r="C116" s="163">
        <v>0</v>
      </c>
      <c r="D116" s="128">
        <v>-5.6079999999999997</v>
      </c>
      <c r="E116" s="129">
        <v>-0.17399999999999999</v>
      </c>
      <c r="F116" s="130">
        <v>-5.5E-2</v>
      </c>
      <c r="G116" s="158">
        <v>9.98</v>
      </c>
      <c r="H116" s="159"/>
      <c r="I116" s="161"/>
      <c r="J116" s="44">
        <v>0.217</v>
      </c>
    </row>
    <row r="117" spans="1:10" ht="27.75" customHeight="1" x14ac:dyDescent="0.25">
      <c r="A117" s="156" t="s">
        <v>623</v>
      </c>
      <c r="B117" s="28"/>
      <c r="C117" s="163" t="s">
        <v>74</v>
      </c>
      <c r="D117" s="128">
        <v>5.0819999999999999</v>
      </c>
      <c r="E117" s="129">
        <v>0.184</v>
      </c>
      <c r="F117" s="130">
        <v>5.7000000000000002E-2</v>
      </c>
      <c r="G117" s="158">
        <v>2.29</v>
      </c>
      <c r="H117" s="159"/>
      <c r="I117" s="161"/>
      <c r="J117" s="45"/>
    </row>
    <row r="118" spans="1:10" ht="27.75" customHeight="1" x14ac:dyDescent="0.25">
      <c r="A118" s="156" t="s">
        <v>624</v>
      </c>
      <c r="B118" s="28"/>
      <c r="C118" s="163">
        <v>2</v>
      </c>
      <c r="D118" s="128">
        <v>5.0819999999999999</v>
      </c>
      <c r="E118" s="129">
        <v>0.184</v>
      </c>
      <c r="F118" s="130">
        <v>5.7000000000000002E-2</v>
      </c>
      <c r="G118" s="159"/>
      <c r="H118" s="159"/>
      <c r="I118" s="161"/>
      <c r="J118" s="45"/>
    </row>
    <row r="119" spans="1:10" ht="27.75" customHeight="1" x14ac:dyDescent="0.25">
      <c r="A119" s="156" t="s">
        <v>625</v>
      </c>
      <c r="B119" s="28"/>
      <c r="C119" s="163" t="s">
        <v>78</v>
      </c>
      <c r="D119" s="128">
        <v>3.798</v>
      </c>
      <c r="E119" s="129">
        <v>0.13700000000000001</v>
      </c>
      <c r="F119" s="130">
        <v>4.2999999999999997E-2</v>
      </c>
      <c r="G119" s="158">
        <v>2.23</v>
      </c>
      <c r="H119" s="159"/>
      <c r="I119" s="161"/>
      <c r="J119" s="45"/>
    </row>
    <row r="120" spans="1:10" ht="27.75" customHeight="1" x14ac:dyDescent="0.25">
      <c r="A120" s="156" t="s">
        <v>626</v>
      </c>
      <c r="B120" s="28"/>
      <c r="C120" s="163" t="s">
        <v>78</v>
      </c>
      <c r="D120" s="128">
        <v>3.798</v>
      </c>
      <c r="E120" s="129">
        <v>0.13700000000000001</v>
      </c>
      <c r="F120" s="130">
        <v>4.2999999999999997E-2</v>
      </c>
      <c r="G120" s="158">
        <v>2.4</v>
      </c>
      <c r="H120" s="159"/>
      <c r="I120" s="161"/>
      <c r="J120" s="45"/>
    </row>
    <row r="121" spans="1:10" ht="27.75" customHeight="1" x14ac:dyDescent="0.25">
      <c r="A121" s="156" t="s">
        <v>627</v>
      </c>
      <c r="B121" s="28"/>
      <c r="C121" s="163" t="s">
        <v>78</v>
      </c>
      <c r="D121" s="128">
        <v>3.798</v>
      </c>
      <c r="E121" s="129">
        <v>0.13700000000000001</v>
      </c>
      <c r="F121" s="130">
        <v>4.2999999999999997E-2</v>
      </c>
      <c r="G121" s="158">
        <v>2.75</v>
      </c>
      <c r="H121" s="159"/>
      <c r="I121" s="161"/>
      <c r="J121" s="45"/>
    </row>
    <row r="122" spans="1:10" ht="27.75" customHeight="1" x14ac:dyDescent="0.25">
      <c r="A122" s="156" t="s">
        <v>628</v>
      </c>
      <c r="B122" s="28"/>
      <c r="C122" s="163" t="s">
        <v>78</v>
      </c>
      <c r="D122" s="128">
        <v>3.798</v>
      </c>
      <c r="E122" s="129">
        <v>0.13700000000000001</v>
      </c>
      <c r="F122" s="130">
        <v>4.2999999999999997E-2</v>
      </c>
      <c r="G122" s="158">
        <v>3.33</v>
      </c>
      <c r="H122" s="159"/>
      <c r="I122" s="161"/>
      <c r="J122" s="45"/>
    </row>
    <row r="123" spans="1:10" ht="27.75" customHeight="1" x14ac:dyDescent="0.25">
      <c r="A123" s="156" t="s">
        <v>629</v>
      </c>
      <c r="B123" s="28"/>
      <c r="C123" s="163" t="s">
        <v>78</v>
      </c>
      <c r="D123" s="128">
        <v>3.798</v>
      </c>
      <c r="E123" s="129">
        <v>0.13700000000000001</v>
      </c>
      <c r="F123" s="130">
        <v>4.2999999999999997E-2</v>
      </c>
      <c r="G123" s="158">
        <v>5.31</v>
      </c>
      <c r="H123" s="159"/>
      <c r="I123" s="161"/>
      <c r="J123" s="45"/>
    </row>
    <row r="124" spans="1:10" ht="27.75" customHeight="1" x14ac:dyDescent="0.25">
      <c r="A124" s="156" t="s">
        <v>630</v>
      </c>
      <c r="B124" s="28"/>
      <c r="C124" s="163">
        <v>4</v>
      </c>
      <c r="D124" s="128">
        <v>3.798</v>
      </c>
      <c r="E124" s="129">
        <v>0.13700000000000001</v>
      </c>
      <c r="F124" s="130">
        <v>4.2999999999999997E-2</v>
      </c>
      <c r="G124" s="159"/>
      <c r="H124" s="159"/>
      <c r="I124" s="161"/>
      <c r="J124" s="45"/>
    </row>
    <row r="125" spans="1:10" ht="27.75" customHeight="1" x14ac:dyDescent="0.25">
      <c r="A125" s="156" t="s">
        <v>631</v>
      </c>
      <c r="B125" s="28"/>
      <c r="C125" s="163">
        <v>0</v>
      </c>
      <c r="D125" s="128">
        <v>2.7080000000000002</v>
      </c>
      <c r="E125" s="129">
        <v>9.2999999999999999E-2</v>
      </c>
      <c r="F125" s="130">
        <v>2.9000000000000001E-2</v>
      </c>
      <c r="G125" s="158">
        <v>4.9800000000000004</v>
      </c>
      <c r="H125" s="158">
        <v>2.0499999999999998</v>
      </c>
      <c r="I125" s="162">
        <v>2.0499999999999998</v>
      </c>
      <c r="J125" s="44">
        <v>8.5999999999999993E-2</v>
      </c>
    </row>
    <row r="126" spans="1:10" ht="27.75" customHeight="1" x14ac:dyDescent="0.25">
      <c r="A126" s="156" t="s">
        <v>632</v>
      </c>
      <c r="B126" s="28"/>
      <c r="C126" s="163">
        <v>0</v>
      </c>
      <c r="D126" s="128">
        <v>2.7080000000000002</v>
      </c>
      <c r="E126" s="129">
        <v>9.2999999999999999E-2</v>
      </c>
      <c r="F126" s="130">
        <v>2.9000000000000001E-2</v>
      </c>
      <c r="G126" s="158">
        <v>11.15</v>
      </c>
      <c r="H126" s="158">
        <v>2.0499999999999998</v>
      </c>
      <c r="I126" s="162">
        <v>2.0499999999999998</v>
      </c>
      <c r="J126" s="44">
        <v>8.5999999999999993E-2</v>
      </c>
    </row>
    <row r="127" spans="1:10" ht="27.75" customHeight="1" x14ac:dyDescent="0.25">
      <c r="A127" s="156" t="s">
        <v>633</v>
      </c>
      <c r="B127" s="28"/>
      <c r="C127" s="163">
        <v>0</v>
      </c>
      <c r="D127" s="128">
        <v>2.7080000000000002</v>
      </c>
      <c r="E127" s="129">
        <v>9.2999999999999999E-2</v>
      </c>
      <c r="F127" s="130">
        <v>2.9000000000000001E-2</v>
      </c>
      <c r="G127" s="158">
        <v>15.75</v>
      </c>
      <c r="H127" s="158">
        <v>2.0499999999999998</v>
      </c>
      <c r="I127" s="162">
        <v>2.0499999999999998</v>
      </c>
      <c r="J127" s="44">
        <v>8.5999999999999993E-2</v>
      </c>
    </row>
    <row r="128" spans="1:10" ht="27.75" customHeight="1" x14ac:dyDescent="0.25">
      <c r="A128" s="156" t="s">
        <v>634</v>
      </c>
      <c r="B128" s="28"/>
      <c r="C128" s="163">
        <v>0</v>
      </c>
      <c r="D128" s="128">
        <v>2.7080000000000002</v>
      </c>
      <c r="E128" s="129">
        <v>9.2999999999999999E-2</v>
      </c>
      <c r="F128" s="130">
        <v>2.9000000000000001E-2</v>
      </c>
      <c r="G128" s="158">
        <v>21.51</v>
      </c>
      <c r="H128" s="158">
        <v>2.0499999999999998</v>
      </c>
      <c r="I128" s="162">
        <v>2.0499999999999998</v>
      </c>
      <c r="J128" s="44">
        <v>8.5999999999999993E-2</v>
      </c>
    </row>
    <row r="129" spans="1:10" ht="27.75" customHeight="1" x14ac:dyDescent="0.25">
      <c r="A129" s="156" t="s">
        <v>635</v>
      </c>
      <c r="B129" s="28"/>
      <c r="C129" s="163">
        <v>0</v>
      </c>
      <c r="D129" s="128">
        <v>2.7080000000000002</v>
      </c>
      <c r="E129" s="129">
        <v>9.2999999999999999E-2</v>
      </c>
      <c r="F129" s="130">
        <v>2.9000000000000001E-2</v>
      </c>
      <c r="G129" s="158">
        <v>43.63</v>
      </c>
      <c r="H129" s="158">
        <v>2.0499999999999998</v>
      </c>
      <c r="I129" s="162">
        <v>2.0499999999999998</v>
      </c>
      <c r="J129" s="44">
        <v>8.5999999999999993E-2</v>
      </c>
    </row>
    <row r="130" spans="1:10" ht="27.75" customHeight="1" x14ac:dyDescent="0.25">
      <c r="A130" s="156" t="s">
        <v>636</v>
      </c>
      <c r="B130" s="28"/>
      <c r="C130" s="163">
        <v>0</v>
      </c>
      <c r="D130" s="128">
        <v>2.5070000000000001</v>
      </c>
      <c r="E130" s="129">
        <v>7.8E-2</v>
      </c>
      <c r="F130" s="130">
        <v>2.5000000000000001E-2</v>
      </c>
      <c r="G130" s="158">
        <v>6.29</v>
      </c>
      <c r="H130" s="158">
        <v>2.68</v>
      </c>
      <c r="I130" s="162">
        <v>2.68</v>
      </c>
      <c r="J130" s="44">
        <v>7.8E-2</v>
      </c>
    </row>
    <row r="131" spans="1:10" ht="27.75" customHeight="1" x14ac:dyDescent="0.25">
      <c r="A131" s="156" t="s">
        <v>637</v>
      </c>
      <c r="B131" s="28"/>
      <c r="C131" s="163">
        <v>0</v>
      </c>
      <c r="D131" s="128">
        <v>2.5070000000000001</v>
      </c>
      <c r="E131" s="129">
        <v>7.8E-2</v>
      </c>
      <c r="F131" s="130">
        <v>2.5000000000000001E-2</v>
      </c>
      <c r="G131" s="158">
        <v>15.62</v>
      </c>
      <c r="H131" s="158">
        <v>2.68</v>
      </c>
      <c r="I131" s="162">
        <v>2.68</v>
      </c>
      <c r="J131" s="44">
        <v>7.8E-2</v>
      </c>
    </row>
    <row r="132" spans="1:10" ht="27.75" customHeight="1" x14ac:dyDescent="0.25">
      <c r="A132" s="156" t="s">
        <v>638</v>
      </c>
      <c r="B132" s="28"/>
      <c r="C132" s="163">
        <v>0</v>
      </c>
      <c r="D132" s="128">
        <v>2.5070000000000001</v>
      </c>
      <c r="E132" s="129">
        <v>7.8E-2</v>
      </c>
      <c r="F132" s="130">
        <v>2.5000000000000001E-2</v>
      </c>
      <c r="G132" s="158">
        <v>22.59</v>
      </c>
      <c r="H132" s="158">
        <v>2.68</v>
      </c>
      <c r="I132" s="162">
        <v>2.68</v>
      </c>
      <c r="J132" s="44">
        <v>7.8E-2</v>
      </c>
    </row>
    <row r="133" spans="1:10" ht="27.75" customHeight="1" x14ac:dyDescent="0.25">
      <c r="A133" s="156" t="s">
        <v>639</v>
      </c>
      <c r="B133" s="28"/>
      <c r="C133" s="163">
        <v>0</v>
      </c>
      <c r="D133" s="128">
        <v>2.5070000000000001</v>
      </c>
      <c r="E133" s="129">
        <v>7.8E-2</v>
      </c>
      <c r="F133" s="130">
        <v>2.5000000000000001E-2</v>
      </c>
      <c r="G133" s="158">
        <v>31.31</v>
      </c>
      <c r="H133" s="158">
        <v>2.68</v>
      </c>
      <c r="I133" s="162">
        <v>2.68</v>
      </c>
      <c r="J133" s="44">
        <v>7.8E-2</v>
      </c>
    </row>
    <row r="134" spans="1:10" ht="27.75" customHeight="1" x14ac:dyDescent="0.25">
      <c r="A134" s="156" t="s">
        <v>640</v>
      </c>
      <c r="B134" s="28"/>
      <c r="C134" s="163">
        <v>0</v>
      </c>
      <c r="D134" s="128">
        <v>2.5070000000000001</v>
      </c>
      <c r="E134" s="129">
        <v>7.8E-2</v>
      </c>
      <c r="F134" s="130">
        <v>2.5000000000000001E-2</v>
      </c>
      <c r="G134" s="158">
        <v>64.78</v>
      </c>
      <c r="H134" s="158">
        <v>2.68</v>
      </c>
      <c r="I134" s="162">
        <v>2.68</v>
      </c>
      <c r="J134" s="44">
        <v>7.8E-2</v>
      </c>
    </row>
    <row r="135" spans="1:10" ht="27.75" customHeight="1" x14ac:dyDescent="0.25">
      <c r="A135" s="156" t="s">
        <v>641</v>
      </c>
      <c r="B135" s="28"/>
      <c r="C135" s="163">
        <v>0</v>
      </c>
      <c r="D135" s="128">
        <v>2.4279999999999999</v>
      </c>
      <c r="E135" s="129">
        <v>7.0999999999999994E-2</v>
      </c>
      <c r="F135" s="130">
        <v>2.3E-2</v>
      </c>
      <c r="G135" s="158">
        <v>71.02</v>
      </c>
      <c r="H135" s="158">
        <v>2.69</v>
      </c>
      <c r="I135" s="162">
        <v>2.69</v>
      </c>
      <c r="J135" s="44">
        <v>7.4999999999999997E-2</v>
      </c>
    </row>
    <row r="136" spans="1:10" ht="27.75" customHeight="1" x14ac:dyDescent="0.25">
      <c r="A136" s="156" t="s">
        <v>642</v>
      </c>
      <c r="B136" s="28"/>
      <c r="C136" s="163">
        <v>0</v>
      </c>
      <c r="D136" s="128">
        <v>2.4279999999999999</v>
      </c>
      <c r="E136" s="129">
        <v>7.0999999999999994E-2</v>
      </c>
      <c r="F136" s="130">
        <v>2.3E-2</v>
      </c>
      <c r="G136" s="158">
        <v>145.69</v>
      </c>
      <c r="H136" s="158">
        <v>2.69</v>
      </c>
      <c r="I136" s="162">
        <v>2.69</v>
      </c>
      <c r="J136" s="44">
        <v>7.4999999999999997E-2</v>
      </c>
    </row>
    <row r="137" spans="1:10" ht="27.75" customHeight="1" x14ac:dyDescent="0.25">
      <c r="A137" s="156" t="s">
        <v>643</v>
      </c>
      <c r="B137" s="28"/>
      <c r="C137" s="163">
        <v>0</v>
      </c>
      <c r="D137" s="128">
        <v>2.4279999999999999</v>
      </c>
      <c r="E137" s="129">
        <v>7.0999999999999994E-2</v>
      </c>
      <c r="F137" s="130">
        <v>2.3E-2</v>
      </c>
      <c r="G137" s="158">
        <v>257.24</v>
      </c>
      <c r="H137" s="158">
        <v>2.69</v>
      </c>
      <c r="I137" s="162">
        <v>2.69</v>
      </c>
      <c r="J137" s="44">
        <v>7.4999999999999997E-2</v>
      </c>
    </row>
    <row r="138" spans="1:10" ht="27.75" customHeight="1" x14ac:dyDescent="0.25">
      <c r="A138" s="156" t="s">
        <v>644</v>
      </c>
      <c r="B138" s="28"/>
      <c r="C138" s="163">
        <v>0</v>
      </c>
      <c r="D138" s="128">
        <v>2.4279999999999999</v>
      </c>
      <c r="E138" s="129">
        <v>7.0999999999999994E-2</v>
      </c>
      <c r="F138" s="130">
        <v>2.3E-2</v>
      </c>
      <c r="G138" s="158">
        <v>336.21</v>
      </c>
      <c r="H138" s="158">
        <v>2.69</v>
      </c>
      <c r="I138" s="162">
        <v>2.69</v>
      </c>
      <c r="J138" s="44">
        <v>7.4999999999999997E-2</v>
      </c>
    </row>
    <row r="139" spans="1:10" ht="27.75" customHeight="1" x14ac:dyDescent="0.25">
      <c r="A139" s="156" t="s">
        <v>645</v>
      </c>
      <c r="B139" s="28"/>
      <c r="C139" s="163">
        <v>0</v>
      </c>
      <c r="D139" s="128">
        <v>2.4279999999999999</v>
      </c>
      <c r="E139" s="129">
        <v>7.0999999999999994E-2</v>
      </c>
      <c r="F139" s="130">
        <v>2.3E-2</v>
      </c>
      <c r="G139" s="158">
        <v>836.84</v>
      </c>
      <c r="H139" s="158">
        <v>2.69</v>
      </c>
      <c r="I139" s="162">
        <v>2.69</v>
      </c>
      <c r="J139" s="44">
        <v>7.4999999999999997E-2</v>
      </c>
    </row>
    <row r="140" spans="1:10" ht="27.75" customHeight="1" x14ac:dyDescent="0.25">
      <c r="A140" s="156" t="s">
        <v>646</v>
      </c>
      <c r="B140" s="28"/>
      <c r="C140" s="163" t="s">
        <v>120</v>
      </c>
      <c r="D140" s="131">
        <v>13.788</v>
      </c>
      <c r="E140" s="132">
        <v>0.61399999999999999</v>
      </c>
      <c r="F140" s="130">
        <v>0.48899999999999999</v>
      </c>
      <c r="G140" s="159"/>
      <c r="H140" s="159"/>
      <c r="I140" s="161"/>
      <c r="J140" s="45"/>
    </row>
    <row r="141" spans="1:10" ht="27.75" customHeight="1" x14ac:dyDescent="0.25">
      <c r="A141" s="156" t="s">
        <v>647</v>
      </c>
      <c r="B141" s="28"/>
      <c r="C141" s="163" t="s">
        <v>534</v>
      </c>
      <c r="D141" s="128">
        <v>-4.4850000000000003</v>
      </c>
      <c r="E141" s="129">
        <v>-0.16200000000000001</v>
      </c>
      <c r="F141" s="130">
        <v>-0.05</v>
      </c>
      <c r="G141" s="158">
        <v>0</v>
      </c>
      <c r="H141" s="159"/>
      <c r="I141" s="161"/>
      <c r="J141" s="45"/>
    </row>
    <row r="142" spans="1:10" ht="27.75" customHeight="1" x14ac:dyDescent="0.25">
      <c r="A142" s="156" t="s">
        <v>648</v>
      </c>
      <c r="B142" s="28"/>
      <c r="C142" s="163">
        <v>0</v>
      </c>
      <c r="D142" s="128">
        <v>-4.0490000000000004</v>
      </c>
      <c r="E142" s="129">
        <v>-0.14099999999999999</v>
      </c>
      <c r="F142" s="130">
        <v>-4.3999999999999997E-2</v>
      </c>
      <c r="G142" s="158">
        <v>0</v>
      </c>
      <c r="H142" s="159"/>
      <c r="I142" s="161"/>
      <c r="J142" s="45"/>
    </row>
    <row r="143" spans="1:10" ht="27.75" customHeight="1" x14ac:dyDescent="0.25">
      <c r="A143" s="156" t="s">
        <v>649</v>
      </c>
      <c r="B143" s="28"/>
      <c r="C143" s="163">
        <v>0</v>
      </c>
      <c r="D143" s="128">
        <v>-4.4850000000000003</v>
      </c>
      <c r="E143" s="129">
        <v>-0.16200000000000001</v>
      </c>
      <c r="F143" s="130">
        <v>-0.05</v>
      </c>
      <c r="G143" s="158">
        <v>0</v>
      </c>
      <c r="H143" s="159"/>
      <c r="I143" s="161"/>
      <c r="J143" s="44">
        <v>0.14899999999999999</v>
      </c>
    </row>
    <row r="144" spans="1:10" ht="27.75" customHeight="1" x14ac:dyDescent="0.25">
      <c r="A144" s="156" t="s">
        <v>650</v>
      </c>
      <c r="B144" s="28"/>
      <c r="C144" s="163">
        <v>0</v>
      </c>
      <c r="D144" s="128">
        <v>-4.0490000000000004</v>
      </c>
      <c r="E144" s="129">
        <v>-0.14099999999999999</v>
      </c>
      <c r="F144" s="130">
        <v>-4.3999999999999997E-2</v>
      </c>
      <c r="G144" s="158">
        <v>0</v>
      </c>
      <c r="H144" s="159"/>
      <c r="I144" s="161"/>
      <c r="J144" s="44">
        <v>0.126</v>
      </c>
    </row>
    <row r="145" spans="1:10" ht="27.75" customHeight="1" x14ac:dyDescent="0.25">
      <c r="A145" s="156" t="s">
        <v>651</v>
      </c>
      <c r="B145" s="28"/>
      <c r="C145" s="163">
        <v>0</v>
      </c>
      <c r="D145" s="128">
        <v>-4.6180000000000003</v>
      </c>
      <c r="E145" s="129">
        <v>-0.14399999999999999</v>
      </c>
      <c r="F145" s="130">
        <v>-4.5999999999999999E-2</v>
      </c>
      <c r="G145" s="158">
        <v>8.2200000000000006</v>
      </c>
      <c r="H145" s="159"/>
      <c r="I145" s="161"/>
      <c r="J145" s="44">
        <v>0.17899999999999999</v>
      </c>
    </row>
    <row r="146" spans="1:10" ht="27.75" customHeight="1" x14ac:dyDescent="0.25">
      <c r="A146" s="156" t="s">
        <v>652</v>
      </c>
      <c r="B146" s="28"/>
      <c r="C146" s="163" t="s">
        <v>74</v>
      </c>
      <c r="D146" s="128">
        <v>3.4790000000000001</v>
      </c>
      <c r="E146" s="129">
        <v>0.126</v>
      </c>
      <c r="F146" s="130">
        <v>3.9E-2</v>
      </c>
      <c r="G146" s="158">
        <v>1.57</v>
      </c>
      <c r="H146" s="159"/>
      <c r="I146" s="161"/>
      <c r="J146" s="45"/>
    </row>
    <row r="147" spans="1:10" ht="27.75" customHeight="1" x14ac:dyDescent="0.25">
      <c r="A147" s="156" t="s">
        <v>653</v>
      </c>
      <c r="B147" s="28"/>
      <c r="C147" s="163">
        <v>2</v>
      </c>
      <c r="D147" s="128">
        <v>3.4790000000000001</v>
      </c>
      <c r="E147" s="129">
        <v>0.126</v>
      </c>
      <c r="F147" s="130">
        <v>3.9E-2</v>
      </c>
      <c r="G147" s="159"/>
      <c r="H147" s="159"/>
      <c r="I147" s="161"/>
      <c r="J147" s="45"/>
    </row>
    <row r="148" spans="1:10" ht="27.75" customHeight="1" x14ac:dyDescent="0.25">
      <c r="A148" s="156" t="s">
        <v>654</v>
      </c>
      <c r="B148" s="28"/>
      <c r="C148" s="163" t="s">
        <v>78</v>
      </c>
      <c r="D148" s="128">
        <v>2.5990000000000002</v>
      </c>
      <c r="E148" s="129">
        <v>9.4E-2</v>
      </c>
      <c r="F148" s="130">
        <v>2.9000000000000001E-2</v>
      </c>
      <c r="G148" s="158">
        <v>1.52</v>
      </c>
      <c r="H148" s="159"/>
      <c r="I148" s="161"/>
      <c r="J148" s="45"/>
    </row>
    <row r="149" spans="1:10" ht="27.75" customHeight="1" x14ac:dyDescent="0.25">
      <c r="A149" s="156" t="s">
        <v>655</v>
      </c>
      <c r="B149" s="28"/>
      <c r="C149" s="163" t="s">
        <v>78</v>
      </c>
      <c r="D149" s="128">
        <v>2.5990000000000002</v>
      </c>
      <c r="E149" s="129">
        <v>9.4E-2</v>
      </c>
      <c r="F149" s="130">
        <v>2.9000000000000001E-2</v>
      </c>
      <c r="G149" s="158">
        <v>1.64</v>
      </c>
      <c r="H149" s="159"/>
      <c r="I149" s="161"/>
      <c r="J149" s="45"/>
    </row>
    <row r="150" spans="1:10" ht="27.75" customHeight="1" x14ac:dyDescent="0.25">
      <c r="A150" s="156" t="s">
        <v>656</v>
      </c>
      <c r="B150" s="28"/>
      <c r="C150" s="163" t="s">
        <v>78</v>
      </c>
      <c r="D150" s="128">
        <v>2.5990000000000002</v>
      </c>
      <c r="E150" s="129">
        <v>9.4E-2</v>
      </c>
      <c r="F150" s="130">
        <v>2.9000000000000001E-2</v>
      </c>
      <c r="G150" s="158">
        <v>1.88</v>
      </c>
      <c r="H150" s="159"/>
      <c r="I150" s="161"/>
      <c r="J150" s="45"/>
    </row>
    <row r="151" spans="1:10" ht="27.75" customHeight="1" x14ac:dyDescent="0.25">
      <c r="A151" s="156" t="s">
        <v>657</v>
      </c>
      <c r="B151" s="28"/>
      <c r="C151" s="163" t="s">
        <v>78</v>
      </c>
      <c r="D151" s="128">
        <v>2.5990000000000002</v>
      </c>
      <c r="E151" s="129">
        <v>9.4E-2</v>
      </c>
      <c r="F151" s="130">
        <v>2.9000000000000001E-2</v>
      </c>
      <c r="G151" s="158">
        <v>2.2799999999999998</v>
      </c>
      <c r="H151" s="159"/>
      <c r="I151" s="161"/>
      <c r="J151" s="45"/>
    </row>
    <row r="152" spans="1:10" ht="27.75" customHeight="1" x14ac:dyDescent="0.25">
      <c r="A152" s="156" t="s">
        <v>658</v>
      </c>
      <c r="B152" s="28"/>
      <c r="C152" s="163" t="s">
        <v>78</v>
      </c>
      <c r="D152" s="128">
        <v>2.5990000000000002</v>
      </c>
      <c r="E152" s="129">
        <v>9.4E-2</v>
      </c>
      <c r="F152" s="130">
        <v>2.9000000000000001E-2</v>
      </c>
      <c r="G152" s="158">
        <v>3.64</v>
      </c>
      <c r="H152" s="159"/>
      <c r="I152" s="161"/>
      <c r="J152" s="45"/>
    </row>
    <row r="153" spans="1:10" ht="27.75" customHeight="1" x14ac:dyDescent="0.25">
      <c r="A153" s="156" t="s">
        <v>659</v>
      </c>
      <c r="B153" s="28"/>
      <c r="C153" s="163">
        <v>4</v>
      </c>
      <c r="D153" s="128">
        <v>2.5990000000000002</v>
      </c>
      <c r="E153" s="129">
        <v>9.4E-2</v>
      </c>
      <c r="F153" s="130">
        <v>2.9000000000000001E-2</v>
      </c>
      <c r="G153" s="159"/>
      <c r="H153" s="159"/>
      <c r="I153" s="161"/>
      <c r="J153" s="45"/>
    </row>
    <row r="154" spans="1:10" ht="27.75" customHeight="1" x14ac:dyDescent="0.25">
      <c r="A154" s="156" t="s">
        <v>660</v>
      </c>
      <c r="B154" s="28"/>
      <c r="C154" s="163">
        <v>0</v>
      </c>
      <c r="D154" s="128">
        <v>1.853</v>
      </c>
      <c r="E154" s="129">
        <v>6.4000000000000001E-2</v>
      </c>
      <c r="F154" s="130">
        <v>0.02</v>
      </c>
      <c r="G154" s="158">
        <v>3.41</v>
      </c>
      <c r="H154" s="158">
        <v>1.4</v>
      </c>
      <c r="I154" s="162">
        <v>1.4</v>
      </c>
      <c r="J154" s="44">
        <v>5.8999999999999997E-2</v>
      </c>
    </row>
    <row r="155" spans="1:10" ht="27.75" customHeight="1" x14ac:dyDescent="0.25">
      <c r="A155" s="156" t="s">
        <v>661</v>
      </c>
      <c r="B155" s="28"/>
      <c r="C155" s="163">
        <v>0</v>
      </c>
      <c r="D155" s="128">
        <v>1.853</v>
      </c>
      <c r="E155" s="129">
        <v>6.4000000000000001E-2</v>
      </c>
      <c r="F155" s="130">
        <v>0.02</v>
      </c>
      <c r="G155" s="158">
        <v>7.63</v>
      </c>
      <c r="H155" s="158">
        <v>1.4</v>
      </c>
      <c r="I155" s="162">
        <v>1.4</v>
      </c>
      <c r="J155" s="44">
        <v>5.8999999999999997E-2</v>
      </c>
    </row>
    <row r="156" spans="1:10" ht="27.75" customHeight="1" x14ac:dyDescent="0.25">
      <c r="A156" s="156" t="s">
        <v>662</v>
      </c>
      <c r="B156" s="28"/>
      <c r="C156" s="163">
        <v>0</v>
      </c>
      <c r="D156" s="128">
        <v>1.853</v>
      </c>
      <c r="E156" s="129">
        <v>6.4000000000000001E-2</v>
      </c>
      <c r="F156" s="130">
        <v>0.02</v>
      </c>
      <c r="G156" s="158">
        <v>10.78</v>
      </c>
      <c r="H156" s="158">
        <v>1.4</v>
      </c>
      <c r="I156" s="162">
        <v>1.4</v>
      </c>
      <c r="J156" s="44">
        <v>5.8999999999999997E-2</v>
      </c>
    </row>
    <row r="157" spans="1:10" ht="27.75" customHeight="1" x14ac:dyDescent="0.25">
      <c r="A157" s="156" t="s">
        <v>663</v>
      </c>
      <c r="B157" s="28"/>
      <c r="C157" s="163">
        <v>0</v>
      </c>
      <c r="D157" s="128">
        <v>1.853</v>
      </c>
      <c r="E157" s="129">
        <v>6.4000000000000001E-2</v>
      </c>
      <c r="F157" s="130">
        <v>0.02</v>
      </c>
      <c r="G157" s="158">
        <v>14.73</v>
      </c>
      <c r="H157" s="158">
        <v>1.4</v>
      </c>
      <c r="I157" s="162">
        <v>1.4</v>
      </c>
      <c r="J157" s="44">
        <v>5.8999999999999997E-2</v>
      </c>
    </row>
    <row r="158" spans="1:10" ht="27.75" customHeight="1" x14ac:dyDescent="0.25">
      <c r="A158" s="156" t="s">
        <v>664</v>
      </c>
      <c r="B158" s="28"/>
      <c r="C158" s="163">
        <v>0</v>
      </c>
      <c r="D158" s="128">
        <v>1.853</v>
      </c>
      <c r="E158" s="129">
        <v>6.4000000000000001E-2</v>
      </c>
      <c r="F158" s="130">
        <v>0.02</v>
      </c>
      <c r="G158" s="158">
        <v>29.87</v>
      </c>
      <c r="H158" s="158">
        <v>1.4</v>
      </c>
      <c r="I158" s="162">
        <v>1.4</v>
      </c>
      <c r="J158" s="44">
        <v>5.8999999999999997E-2</v>
      </c>
    </row>
    <row r="159" spans="1:10" ht="27.75" customHeight="1" x14ac:dyDescent="0.25">
      <c r="A159" s="156" t="s">
        <v>665</v>
      </c>
      <c r="B159" s="28"/>
      <c r="C159" s="163">
        <v>0</v>
      </c>
      <c r="D159" s="128">
        <v>1.716</v>
      </c>
      <c r="E159" s="129">
        <v>5.2999999999999999E-2</v>
      </c>
      <c r="F159" s="130">
        <v>1.7000000000000001E-2</v>
      </c>
      <c r="G159" s="158">
        <v>4.3099999999999996</v>
      </c>
      <c r="H159" s="158">
        <v>1.83</v>
      </c>
      <c r="I159" s="162">
        <v>1.83</v>
      </c>
      <c r="J159" s="44">
        <v>5.2999999999999999E-2</v>
      </c>
    </row>
    <row r="160" spans="1:10" ht="27.75" customHeight="1" x14ac:dyDescent="0.25">
      <c r="A160" s="156" t="s">
        <v>666</v>
      </c>
      <c r="B160" s="28"/>
      <c r="C160" s="163">
        <v>0</v>
      </c>
      <c r="D160" s="128">
        <v>1.716</v>
      </c>
      <c r="E160" s="129">
        <v>5.2999999999999999E-2</v>
      </c>
      <c r="F160" s="130">
        <v>1.7000000000000001E-2</v>
      </c>
      <c r="G160" s="158">
        <v>10.69</v>
      </c>
      <c r="H160" s="158">
        <v>1.83</v>
      </c>
      <c r="I160" s="162">
        <v>1.83</v>
      </c>
      <c r="J160" s="44">
        <v>5.2999999999999999E-2</v>
      </c>
    </row>
    <row r="161" spans="1:10" ht="27.75" customHeight="1" x14ac:dyDescent="0.25">
      <c r="A161" s="156" t="s">
        <v>667</v>
      </c>
      <c r="B161" s="28"/>
      <c r="C161" s="163">
        <v>0</v>
      </c>
      <c r="D161" s="128">
        <v>1.716</v>
      </c>
      <c r="E161" s="129">
        <v>5.2999999999999999E-2</v>
      </c>
      <c r="F161" s="130">
        <v>1.7000000000000001E-2</v>
      </c>
      <c r="G161" s="158">
        <v>15.46</v>
      </c>
      <c r="H161" s="158">
        <v>1.83</v>
      </c>
      <c r="I161" s="162">
        <v>1.83</v>
      </c>
      <c r="J161" s="44">
        <v>5.2999999999999999E-2</v>
      </c>
    </row>
    <row r="162" spans="1:10" ht="27.75" customHeight="1" x14ac:dyDescent="0.25">
      <c r="A162" s="156" t="s">
        <v>668</v>
      </c>
      <c r="B162" s="28"/>
      <c r="C162" s="163">
        <v>0</v>
      </c>
      <c r="D162" s="128">
        <v>1.716</v>
      </c>
      <c r="E162" s="129">
        <v>5.2999999999999999E-2</v>
      </c>
      <c r="F162" s="130">
        <v>1.7000000000000001E-2</v>
      </c>
      <c r="G162" s="158">
        <v>21.43</v>
      </c>
      <c r="H162" s="158">
        <v>1.83</v>
      </c>
      <c r="I162" s="162">
        <v>1.83</v>
      </c>
      <c r="J162" s="44">
        <v>5.2999999999999999E-2</v>
      </c>
    </row>
    <row r="163" spans="1:10" ht="27.75" customHeight="1" x14ac:dyDescent="0.25">
      <c r="A163" s="156" t="s">
        <v>669</v>
      </c>
      <c r="B163" s="28"/>
      <c r="C163" s="163">
        <v>0</v>
      </c>
      <c r="D163" s="128">
        <v>1.716</v>
      </c>
      <c r="E163" s="129">
        <v>5.2999999999999999E-2</v>
      </c>
      <c r="F163" s="130">
        <v>1.7000000000000001E-2</v>
      </c>
      <c r="G163" s="158">
        <v>44.34</v>
      </c>
      <c r="H163" s="158">
        <v>1.83</v>
      </c>
      <c r="I163" s="162">
        <v>1.83</v>
      </c>
      <c r="J163" s="44">
        <v>5.2999999999999999E-2</v>
      </c>
    </row>
    <row r="164" spans="1:10" ht="27.75" customHeight="1" x14ac:dyDescent="0.25">
      <c r="A164" s="156" t="s">
        <v>670</v>
      </c>
      <c r="B164" s="28"/>
      <c r="C164" s="163">
        <v>0</v>
      </c>
      <c r="D164" s="128">
        <v>1.6619999999999999</v>
      </c>
      <c r="E164" s="129">
        <v>4.9000000000000002E-2</v>
      </c>
      <c r="F164" s="130">
        <v>1.6E-2</v>
      </c>
      <c r="G164" s="158">
        <v>48.61</v>
      </c>
      <c r="H164" s="158">
        <v>1.84</v>
      </c>
      <c r="I164" s="162">
        <v>1.84</v>
      </c>
      <c r="J164" s="44">
        <v>5.1999999999999998E-2</v>
      </c>
    </row>
    <row r="165" spans="1:10" ht="27.75" customHeight="1" x14ac:dyDescent="0.25">
      <c r="A165" s="156" t="s">
        <v>671</v>
      </c>
      <c r="B165" s="28"/>
      <c r="C165" s="163">
        <v>0</v>
      </c>
      <c r="D165" s="128">
        <v>1.6619999999999999</v>
      </c>
      <c r="E165" s="129">
        <v>4.9000000000000002E-2</v>
      </c>
      <c r="F165" s="130">
        <v>1.6E-2</v>
      </c>
      <c r="G165" s="158">
        <v>99.73</v>
      </c>
      <c r="H165" s="158">
        <v>1.84</v>
      </c>
      <c r="I165" s="162">
        <v>1.84</v>
      </c>
      <c r="J165" s="44">
        <v>5.1999999999999998E-2</v>
      </c>
    </row>
    <row r="166" spans="1:10" ht="27.75" customHeight="1" x14ac:dyDescent="0.25">
      <c r="A166" s="156" t="s">
        <v>672</v>
      </c>
      <c r="B166" s="28"/>
      <c r="C166" s="163">
        <v>0</v>
      </c>
      <c r="D166" s="128">
        <v>1.6619999999999999</v>
      </c>
      <c r="E166" s="129">
        <v>4.9000000000000002E-2</v>
      </c>
      <c r="F166" s="130">
        <v>1.6E-2</v>
      </c>
      <c r="G166" s="158">
        <v>176.08</v>
      </c>
      <c r="H166" s="158">
        <v>1.84</v>
      </c>
      <c r="I166" s="162">
        <v>1.84</v>
      </c>
      <c r="J166" s="44">
        <v>5.1999999999999998E-2</v>
      </c>
    </row>
    <row r="167" spans="1:10" ht="27.75" customHeight="1" x14ac:dyDescent="0.25">
      <c r="A167" s="156" t="s">
        <v>673</v>
      </c>
      <c r="B167" s="28"/>
      <c r="C167" s="163">
        <v>0</v>
      </c>
      <c r="D167" s="128">
        <v>1.6619999999999999</v>
      </c>
      <c r="E167" s="129">
        <v>4.9000000000000002E-2</v>
      </c>
      <c r="F167" s="130">
        <v>1.6E-2</v>
      </c>
      <c r="G167" s="158">
        <v>230.14</v>
      </c>
      <c r="H167" s="158">
        <v>1.84</v>
      </c>
      <c r="I167" s="162">
        <v>1.84</v>
      </c>
      <c r="J167" s="44">
        <v>5.1999999999999998E-2</v>
      </c>
    </row>
    <row r="168" spans="1:10" ht="27.75" customHeight="1" x14ac:dyDescent="0.25">
      <c r="A168" s="156" t="s">
        <v>674</v>
      </c>
      <c r="B168" s="28"/>
      <c r="C168" s="163">
        <v>0</v>
      </c>
      <c r="D168" s="128">
        <v>1.6619999999999999</v>
      </c>
      <c r="E168" s="129">
        <v>4.9000000000000002E-2</v>
      </c>
      <c r="F168" s="130">
        <v>1.6E-2</v>
      </c>
      <c r="G168" s="158">
        <v>572.83000000000004</v>
      </c>
      <c r="H168" s="158">
        <v>1.84</v>
      </c>
      <c r="I168" s="162">
        <v>1.84</v>
      </c>
      <c r="J168" s="44">
        <v>5.1999999999999998E-2</v>
      </c>
    </row>
    <row r="169" spans="1:10" ht="27.75" customHeight="1" x14ac:dyDescent="0.25">
      <c r="A169" s="156" t="s">
        <v>675</v>
      </c>
      <c r="B169" s="28"/>
      <c r="C169" s="163" t="s">
        <v>120</v>
      </c>
      <c r="D169" s="131">
        <v>9.4380000000000006</v>
      </c>
      <c r="E169" s="132">
        <v>0.42</v>
      </c>
      <c r="F169" s="130">
        <v>0.33400000000000002</v>
      </c>
      <c r="G169" s="159"/>
      <c r="H169" s="159"/>
      <c r="I169" s="161"/>
      <c r="J169" s="45"/>
    </row>
    <row r="170" spans="1:10" ht="27.75" customHeight="1" x14ac:dyDescent="0.25">
      <c r="A170" s="156" t="s">
        <v>676</v>
      </c>
      <c r="B170" s="28"/>
      <c r="C170" s="163" t="s">
        <v>534</v>
      </c>
      <c r="D170" s="128">
        <v>-3.07</v>
      </c>
      <c r="E170" s="129">
        <v>-0.111</v>
      </c>
      <c r="F170" s="130">
        <v>-3.4000000000000002E-2</v>
      </c>
      <c r="G170" s="158">
        <v>0</v>
      </c>
      <c r="H170" s="159"/>
      <c r="I170" s="161"/>
      <c r="J170" s="45"/>
    </row>
    <row r="171" spans="1:10" ht="27.75" customHeight="1" x14ac:dyDescent="0.25">
      <c r="A171" s="156" t="s">
        <v>677</v>
      </c>
      <c r="B171" s="28"/>
      <c r="C171" s="163">
        <v>0</v>
      </c>
      <c r="D171" s="128">
        <v>-2.7709999999999999</v>
      </c>
      <c r="E171" s="129">
        <v>-9.7000000000000003E-2</v>
      </c>
      <c r="F171" s="130">
        <v>-0.03</v>
      </c>
      <c r="G171" s="158">
        <v>0</v>
      </c>
      <c r="H171" s="159"/>
      <c r="I171" s="161"/>
      <c r="J171" s="45"/>
    </row>
    <row r="172" spans="1:10" ht="27.75" customHeight="1" x14ac:dyDescent="0.25">
      <c r="A172" s="156" t="s">
        <v>678</v>
      </c>
      <c r="B172" s="28"/>
      <c r="C172" s="163">
        <v>0</v>
      </c>
      <c r="D172" s="128">
        <v>-3.07</v>
      </c>
      <c r="E172" s="129">
        <v>-0.111</v>
      </c>
      <c r="F172" s="130">
        <v>-3.4000000000000002E-2</v>
      </c>
      <c r="G172" s="158">
        <v>0</v>
      </c>
      <c r="H172" s="159"/>
      <c r="I172" s="161"/>
      <c r="J172" s="44">
        <v>0.10199999999999999</v>
      </c>
    </row>
    <row r="173" spans="1:10" ht="27.75" customHeight="1" x14ac:dyDescent="0.25">
      <c r="A173" s="156" t="s">
        <v>679</v>
      </c>
      <c r="B173" s="28"/>
      <c r="C173" s="163">
        <v>0</v>
      </c>
      <c r="D173" s="128">
        <v>-2.7709999999999999</v>
      </c>
      <c r="E173" s="129">
        <v>-9.7000000000000003E-2</v>
      </c>
      <c r="F173" s="130">
        <v>-0.03</v>
      </c>
      <c r="G173" s="158">
        <v>0</v>
      </c>
      <c r="H173" s="159"/>
      <c r="I173" s="161"/>
      <c r="J173" s="44">
        <v>8.5999999999999993E-2</v>
      </c>
    </row>
    <row r="174" spans="1:10" ht="27.75" customHeight="1" x14ac:dyDescent="0.25">
      <c r="A174" s="156" t="s">
        <v>680</v>
      </c>
      <c r="B174" s="28"/>
      <c r="C174" s="163">
        <v>0</v>
      </c>
      <c r="D174" s="128">
        <v>-3.161</v>
      </c>
      <c r="E174" s="129">
        <v>-9.8000000000000004E-2</v>
      </c>
      <c r="F174" s="130">
        <v>-3.1E-2</v>
      </c>
      <c r="G174" s="158">
        <v>5.62</v>
      </c>
      <c r="H174" s="159"/>
      <c r="I174" s="161"/>
      <c r="J174" s="44">
        <v>0.122</v>
      </c>
    </row>
    <row r="175" spans="1:10" ht="27.75" customHeight="1" x14ac:dyDescent="0.25">
      <c r="A175" s="156" t="s">
        <v>681</v>
      </c>
      <c r="B175" s="28"/>
      <c r="C175" s="163" t="s">
        <v>74</v>
      </c>
      <c r="D175" s="128">
        <v>0.98399999999999999</v>
      </c>
      <c r="E175" s="129">
        <v>3.5999999999999997E-2</v>
      </c>
      <c r="F175" s="130">
        <v>1.0999999999999999E-2</v>
      </c>
      <c r="G175" s="158">
        <v>0.44</v>
      </c>
      <c r="H175" s="159"/>
      <c r="I175" s="161"/>
      <c r="J175" s="45"/>
    </row>
    <row r="176" spans="1:10" ht="27.75" customHeight="1" x14ac:dyDescent="0.25">
      <c r="A176" s="156" t="s">
        <v>682</v>
      </c>
      <c r="B176" s="28"/>
      <c r="C176" s="163">
        <v>2</v>
      </c>
      <c r="D176" s="128">
        <v>0.98399999999999999</v>
      </c>
      <c r="E176" s="129">
        <v>3.5999999999999997E-2</v>
      </c>
      <c r="F176" s="130">
        <v>1.0999999999999999E-2</v>
      </c>
      <c r="G176" s="159"/>
      <c r="H176" s="159"/>
      <c r="I176" s="161"/>
      <c r="J176" s="45"/>
    </row>
    <row r="177" spans="1:10" ht="27.75" customHeight="1" x14ac:dyDescent="0.25">
      <c r="A177" s="156" t="s">
        <v>683</v>
      </c>
      <c r="B177" s="28"/>
      <c r="C177" s="163" t="s">
        <v>78</v>
      </c>
      <c r="D177" s="128">
        <v>0.73499999999999999</v>
      </c>
      <c r="E177" s="129">
        <v>2.7E-2</v>
      </c>
      <c r="F177" s="130">
        <v>8.0000000000000002E-3</v>
      </c>
      <c r="G177" s="158">
        <v>0.43</v>
      </c>
      <c r="H177" s="159"/>
      <c r="I177" s="161"/>
      <c r="J177" s="45"/>
    </row>
    <row r="178" spans="1:10" ht="27.75" customHeight="1" x14ac:dyDescent="0.25">
      <c r="A178" s="156" t="s">
        <v>684</v>
      </c>
      <c r="B178" s="28"/>
      <c r="C178" s="163" t="s">
        <v>78</v>
      </c>
      <c r="D178" s="128">
        <v>0.73499999999999999</v>
      </c>
      <c r="E178" s="129">
        <v>2.7E-2</v>
      </c>
      <c r="F178" s="130">
        <v>8.0000000000000002E-3</v>
      </c>
      <c r="G178" s="158">
        <v>0.47</v>
      </c>
      <c r="H178" s="159"/>
      <c r="I178" s="161"/>
      <c r="J178" s="45"/>
    </row>
    <row r="179" spans="1:10" ht="27.75" customHeight="1" x14ac:dyDescent="0.25">
      <c r="A179" s="156" t="s">
        <v>685</v>
      </c>
      <c r="B179" s="28"/>
      <c r="C179" s="163" t="s">
        <v>78</v>
      </c>
      <c r="D179" s="128">
        <v>0.73499999999999999</v>
      </c>
      <c r="E179" s="129">
        <v>2.7E-2</v>
      </c>
      <c r="F179" s="130">
        <v>8.0000000000000002E-3</v>
      </c>
      <c r="G179" s="158">
        <v>0.53</v>
      </c>
      <c r="H179" s="159"/>
      <c r="I179" s="161"/>
      <c r="J179" s="45"/>
    </row>
    <row r="180" spans="1:10" ht="27.75" customHeight="1" x14ac:dyDescent="0.25">
      <c r="A180" s="156" t="s">
        <v>686</v>
      </c>
      <c r="B180" s="28"/>
      <c r="C180" s="163" t="s">
        <v>78</v>
      </c>
      <c r="D180" s="128">
        <v>0.73499999999999999</v>
      </c>
      <c r="E180" s="129">
        <v>2.7E-2</v>
      </c>
      <c r="F180" s="130">
        <v>8.0000000000000002E-3</v>
      </c>
      <c r="G180" s="158">
        <v>0.64</v>
      </c>
      <c r="H180" s="159"/>
      <c r="I180" s="161"/>
      <c r="J180" s="45"/>
    </row>
    <row r="181" spans="1:10" ht="27.75" customHeight="1" x14ac:dyDescent="0.25">
      <c r="A181" s="156" t="s">
        <v>687</v>
      </c>
      <c r="B181" s="28"/>
      <c r="C181" s="163" t="s">
        <v>78</v>
      </c>
      <c r="D181" s="128">
        <v>0.73499999999999999</v>
      </c>
      <c r="E181" s="129">
        <v>2.7E-2</v>
      </c>
      <c r="F181" s="130">
        <v>8.0000000000000002E-3</v>
      </c>
      <c r="G181" s="158">
        <v>1.03</v>
      </c>
      <c r="H181" s="159"/>
      <c r="I181" s="161"/>
      <c r="J181" s="45"/>
    </row>
    <row r="182" spans="1:10" ht="27.75" customHeight="1" x14ac:dyDescent="0.25">
      <c r="A182" s="156" t="s">
        <v>688</v>
      </c>
      <c r="B182" s="28"/>
      <c r="C182" s="163">
        <v>4</v>
      </c>
      <c r="D182" s="128">
        <v>0.73499999999999999</v>
      </c>
      <c r="E182" s="129">
        <v>2.7E-2</v>
      </c>
      <c r="F182" s="130">
        <v>8.0000000000000002E-3</v>
      </c>
      <c r="G182" s="159"/>
      <c r="H182" s="159"/>
      <c r="I182" s="161"/>
      <c r="J182" s="45"/>
    </row>
    <row r="183" spans="1:10" ht="27.75" customHeight="1" x14ac:dyDescent="0.25">
      <c r="A183" s="156" t="s">
        <v>689</v>
      </c>
      <c r="B183" s="28"/>
      <c r="C183" s="163">
        <v>0</v>
      </c>
      <c r="D183" s="128">
        <v>0.52400000000000002</v>
      </c>
      <c r="E183" s="129">
        <v>1.7999999999999999E-2</v>
      </c>
      <c r="F183" s="130">
        <v>6.0000000000000001E-3</v>
      </c>
      <c r="G183" s="158">
        <v>0.96</v>
      </c>
      <c r="H183" s="158">
        <v>0.4</v>
      </c>
      <c r="I183" s="162">
        <v>0.4</v>
      </c>
      <c r="J183" s="44">
        <v>1.7000000000000001E-2</v>
      </c>
    </row>
    <row r="184" spans="1:10" ht="27.75" customHeight="1" x14ac:dyDescent="0.25">
      <c r="A184" s="156" t="s">
        <v>690</v>
      </c>
      <c r="B184" s="28"/>
      <c r="C184" s="163">
        <v>0</v>
      </c>
      <c r="D184" s="128">
        <v>0.52400000000000002</v>
      </c>
      <c r="E184" s="129">
        <v>1.7999999999999999E-2</v>
      </c>
      <c r="F184" s="130">
        <v>6.0000000000000001E-3</v>
      </c>
      <c r="G184" s="158">
        <v>2.16</v>
      </c>
      <c r="H184" s="158">
        <v>0.4</v>
      </c>
      <c r="I184" s="162">
        <v>0.4</v>
      </c>
      <c r="J184" s="44">
        <v>1.7000000000000001E-2</v>
      </c>
    </row>
    <row r="185" spans="1:10" ht="27.75" customHeight="1" x14ac:dyDescent="0.25">
      <c r="A185" s="156" t="s">
        <v>691</v>
      </c>
      <c r="B185" s="28"/>
      <c r="C185" s="163">
        <v>0</v>
      </c>
      <c r="D185" s="128">
        <v>0.52400000000000002</v>
      </c>
      <c r="E185" s="129">
        <v>1.7999999999999999E-2</v>
      </c>
      <c r="F185" s="130">
        <v>6.0000000000000001E-3</v>
      </c>
      <c r="G185" s="158">
        <v>3.05</v>
      </c>
      <c r="H185" s="158">
        <v>0.4</v>
      </c>
      <c r="I185" s="162">
        <v>0.4</v>
      </c>
      <c r="J185" s="44">
        <v>1.7000000000000001E-2</v>
      </c>
    </row>
    <row r="186" spans="1:10" ht="27.75" customHeight="1" x14ac:dyDescent="0.25">
      <c r="A186" s="156" t="s">
        <v>692</v>
      </c>
      <c r="B186" s="28"/>
      <c r="C186" s="163">
        <v>0</v>
      </c>
      <c r="D186" s="128">
        <v>0.52400000000000002</v>
      </c>
      <c r="E186" s="129">
        <v>1.7999999999999999E-2</v>
      </c>
      <c r="F186" s="130">
        <v>6.0000000000000001E-3</v>
      </c>
      <c r="G186" s="158">
        <v>4.17</v>
      </c>
      <c r="H186" s="158">
        <v>0.4</v>
      </c>
      <c r="I186" s="162">
        <v>0.4</v>
      </c>
      <c r="J186" s="44">
        <v>1.7000000000000001E-2</v>
      </c>
    </row>
    <row r="187" spans="1:10" ht="27.75" customHeight="1" x14ac:dyDescent="0.25">
      <c r="A187" s="156" t="s">
        <v>693</v>
      </c>
      <c r="B187" s="28"/>
      <c r="C187" s="163">
        <v>0</v>
      </c>
      <c r="D187" s="128">
        <v>0.52400000000000002</v>
      </c>
      <c r="E187" s="129">
        <v>1.7999999999999999E-2</v>
      </c>
      <c r="F187" s="130">
        <v>6.0000000000000001E-3</v>
      </c>
      <c r="G187" s="158">
        <v>8.4499999999999993</v>
      </c>
      <c r="H187" s="158">
        <v>0.4</v>
      </c>
      <c r="I187" s="162">
        <v>0.4</v>
      </c>
      <c r="J187" s="44">
        <v>1.7000000000000001E-2</v>
      </c>
    </row>
    <row r="188" spans="1:10" ht="27.75" customHeight="1" x14ac:dyDescent="0.25">
      <c r="A188" s="156" t="s">
        <v>694</v>
      </c>
      <c r="B188" s="28"/>
      <c r="C188" s="163">
        <v>0</v>
      </c>
      <c r="D188" s="128">
        <v>0.48499999999999999</v>
      </c>
      <c r="E188" s="129">
        <v>1.4999999999999999E-2</v>
      </c>
      <c r="F188" s="130">
        <v>5.0000000000000001E-3</v>
      </c>
      <c r="G188" s="158">
        <v>1.22</v>
      </c>
      <c r="H188" s="158">
        <v>0.52</v>
      </c>
      <c r="I188" s="162">
        <v>0.52</v>
      </c>
      <c r="J188" s="44">
        <v>1.4999999999999999E-2</v>
      </c>
    </row>
    <row r="189" spans="1:10" ht="27.75" customHeight="1" x14ac:dyDescent="0.25">
      <c r="A189" s="156" t="s">
        <v>695</v>
      </c>
      <c r="B189" s="28"/>
      <c r="C189" s="163">
        <v>0</v>
      </c>
      <c r="D189" s="128">
        <v>0.48499999999999999</v>
      </c>
      <c r="E189" s="129">
        <v>1.4999999999999999E-2</v>
      </c>
      <c r="F189" s="130">
        <v>5.0000000000000001E-3</v>
      </c>
      <c r="G189" s="158">
        <v>3.02</v>
      </c>
      <c r="H189" s="158">
        <v>0.52</v>
      </c>
      <c r="I189" s="162">
        <v>0.52</v>
      </c>
      <c r="J189" s="44">
        <v>1.4999999999999999E-2</v>
      </c>
    </row>
    <row r="190" spans="1:10" ht="27.75" customHeight="1" x14ac:dyDescent="0.25">
      <c r="A190" s="156" t="s">
        <v>696</v>
      </c>
      <c r="B190" s="28"/>
      <c r="C190" s="163">
        <v>0</v>
      </c>
      <c r="D190" s="128">
        <v>0.48499999999999999</v>
      </c>
      <c r="E190" s="129">
        <v>1.4999999999999999E-2</v>
      </c>
      <c r="F190" s="130">
        <v>5.0000000000000001E-3</v>
      </c>
      <c r="G190" s="158">
        <v>4.37</v>
      </c>
      <c r="H190" s="158">
        <v>0.52</v>
      </c>
      <c r="I190" s="162">
        <v>0.52</v>
      </c>
      <c r="J190" s="44">
        <v>1.4999999999999999E-2</v>
      </c>
    </row>
    <row r="191" spans="1:10" ht="27.75" customHeight="1" x14ac:dyDescent="0.25">
      <c r="A191" s="156" t="s">
        <v>697</v>
      </c>
      <c r="B191" s="28"/>
      <c r="C191" s="163">
        <v>0</v>
      </c>
      <c r="D191" s="128">
        <v>0.48499999999999999</v>
      </c>
      <c r="E191" s="129">
        <v>1.4999999999999999E-2</v>
      </c>
      <c r="F191" s="130">
        <v>5.0000000000000001E-3</v>
      </c>
      <c r="G191" s="158">
        <v>6.06</v>
      </c>
      <c r="H191" s="158">
        <v>0.52</v>
      </c>
      <c r="I191" s="162">
        <v>0.52</v>
      </c>
      <c r="J191" s="44">
        <v>1.4999999999999999E-2</v>
      </c>
    </row>
    <row r="192" spans="1:10" ht="27.75" customHeight="1" x14ac:dyDescent="0.25">
      <c r="A192" s="156" t="s">
        <v>698</v>
      </c>
      <c r="B192" s="28"/>
      <c r="C192" s="163">
        <v>0</v>
      </c>
      <c r="D192" s="128">
        <v>0.48499999999999999</v>
      </c>
      <c r="E192" s="129">
        <v>1.4999999999999999E-2</v>
      </c>
      <c r="F192" s="130">
        <v>5.0000000000000001E-3</v>
      </c>
      <c r="G192" s="158">
        <v>12.54</v>
      </c>
      <c r="H192" s="158">
        <v>0.52</v>
      </c>
      <c r="I192" s="162">
        <v>0.52</v>
      </c>
      <c r="J192" s="44">
        <v>1.4999999999999999E-2</v>
      </c>
    </row>
    <row r="193" spans="1:10" ht="27.75" customHeight="1" x14ac:dyDescent="0.25">
      <c r="A193" s="156" t="s">
        <v>699</v>
      </c>
      <c r="B193" s="28"/>
      <c r="C193" s="163">
        <v>0</v>
      </c>
      <c r="D193" s="128">
        <v>0.47</v>
      </c>
      <c r="E193" s="129">
        <v>1.4E-2</v>
      </c>
      <c r="F193" s="130">
        <v>4.0000000000000001E-3</v>
      </c>
      <c r="G193" s="158">
        <v>13.75</v>
      </c>
      <c r="H193" s="158">
        <v>0.52</v>
      </c>
      <c r="I193" s="162">
        <v>0.52</v>
      </c>
      <c r="J193" s="44">
        <v>1.4999999999999999E-2</v>
      </c>
    </row>
    <row r="194" spans="1:10" ht="27.75" customHeight="1" x14ac:dyDescent="0.25">
      <c r="A194" s="156" t="s">
        <v>700</v>
      </c>
      <c r="B194" s="28"/>
      <c r="C194" s="163">
        <v>0</v>
      </c>
      <c r="D194" s="128">
        <v>0.47</v>
      </c>
      <c r="E194" s="129">
        <v>1.4E-2</v>
      </c>
      <c r="F194" s="130">
        <v>4.0000000000000001E-3</v>
      </c>
      <c r="G194" s="158">
        <v>28.21</v>
      </c>
      <c r="H194" s="158">
        <v>0.52</v>
      </c>
      <c r="I194" s="162">
        <v>0.52</v>
      </c>
      <c r="J194" s="44">
        <v>1.4999999999999999E-2</v>
      </c>
    </row>
    <row r="195" spans="1:10" ht="27.75" customHeight="1" x14ac:dyDescent="0.25">
      <c r="A195" s="156" t="s">
        <v>701</v>
      </c>
      <c r="B195" s="28"/>
      <c r="C195" s="163">
        <v>0</v>
      </c>
      <c r="D195" s="128">
        <v>0.47</v>
      </c>
      <c r="E195" s="129">
        <v>1.4E-2</v>
      </c>
      <c r="F195" s="130">
        <v>4.0000000000000001E-3</v>
      </c>
      <c r="G195" s="158">
        <v>49.8</v>
      </c>
      <c r="H195" s="158">
        <v>0.52</v>
      </c>
      <c r="I195" s="162">
        <v>0.52</v>
      </c>
      <c r="J195" s="44">
        <v>1.4999999999999999E-2</v>
      </c>
    </row>
    <row r="196" spans="1:10" ht="27.75" customHeight="1" x14ac:dyDescent="0.25">
      <c r="A196" s="156" t="s">
        <v>702</v>
      </c>
      <c r="B196" s="28"/>
      <c r="C196" s="163">
        <v>0</v>
      </c>
      <c r="D196" s="128">
        <v>0.47</v>
      </c>
      <c r="E196" s="129">
        <v>1.4E-2</v>
      </c>
      <c r="F196" s="130">
        <v>4.0000000000000001E-3</v>
      </c>
      <c r="G196" s="158">
        <v>65.09</v>
      </c>
      <c r="H196" s="158">
        <v>0.52</v>
      </c>
      <c r="I196" s="162">
        <v>0.52</v>
      </c>
      <c r="J196" s="44">
        <v>1.4999999999999999E-2</v>
      </c>
    </row>
    <row r="197" spans="1:10" ht="27.75" customHeight="1" x14ac:dyDescent="0.25">
      <c r="A197" s="156" t="s">
        <v>703</v>
      </c>
      <c r="B197" s="28"/>
      <c r="C197" s="163">
        <v>0</v>
      </c>
      <c r="D197" s="128">
        <v>0.47</v>
      </c>
      <c r="E197" s="129">
        <v>1.4E-2</v>
      </c>
      <c r="F197" s="130">
        <v>4.0000000000000001E-3</v>
      </c>
      <c r="G197" s="158">
        <v>162.02000000000001</v>
      </c>
      <c r="H197" s="158">
        <v>0.52</v>
      </c>
      <c r="I197" s="162">
        <v>0.52</v>
      </c>
      <c r="J197" s="44">
        <v>1.4999999999999999E-2</v>
      </c>
    </row>
    <row r="198" spans="1:10" ht="27.75" customHeight="1" x14ac:dyDescent="0.25">
      <c r="A198" s="156" t="s">
        <v>704</v>
      </c>
      <c r="B198" s="28"/>
      <c r="C198" s="163" t="s">
        <v>120</v>
      </c>
      <c r="D198" s="131">
        <v>2.67</v>
      </c>
      <c r="E198" s="132">
        <v>0.11899999999999999</v>
      </c>
      <c r="F198" s="130">
        <v>9.5000000000000001E-2</v>
      </c>
      <c r="G198" s="159"/>
      <c r="H198" s="159"/>
      <c r="I198" s="161"/>
      <c r="J198" s="45"/>
    </row>
    <row r="199" spans="1:10" ht="27.75" customHeight="1" x14ac:dyDescent="0.25">
      <c r="A199" s="156" t="s">
        <v>705</v>
      </c>
      <c r="B199" s="28"/>
      <c r="C199" s="163" t="s">
        <v>534</v>
      </c>
      <c r="D199" s="128">
        <v>-0.86799999999999999</v>
      </c>
      <c r="E199" s="129">
        <v>-3.1E-2</v>
      </c>
      <c r="F199" s="130">
        <v>-0.01</v>
      </c>
      <c r="G199" s="158">
        <v>0</v>
      </c>
      <c r="H199" s="159"/>
      <c r="I199" s="161"/>
      <c r="J199" s="45"/>
    </row>
    <row r="200" spans="1:10" ht="27.75" customHeight="1" x14ac:dyDescent="0.25">
      <c r="A200" s="156" t="s">
        <v>706</v>
      </c>
      <c r="B200" s="28"/>
      <c r="C200" s="163">
        <v>0</v>
      </c>
      <c r="D200" s="128">
        <v>-0.78400000000000003</v>
      </c>
      <c r="E200" s="129">
        <v>-2.7E-2</v>
      </c>
      <c r="F200" s="130">
        <v>-8.9999999999999993E-3</v>
      </c>
      <c r="G200" s="158">
        <v>0</v>
      </c>
      <c r="H200" s="159"/>
      <c r="I200" s="161"/>
      <c r="J200" s="45"/>
    </row>
    <row r="201" spans="1:10" ht="27.75" customHeight="1" x14ac:dyDescent="0.25">
      <c r="A201" s="156" t="s">
        <v>707</v>
      </c>
      <c r="B201" s="28"/>
      <c r="C201" s="163">
        <v>0</v>
      </c>
      <c r="D201" s="128">
        <v>-0.86799999999999999</v>
      </c>
      <c r="E201" s="129">
        <v>-3.1E-2</v>
      </c>
      <c r="F201" s="130">
        <v>-0.01</v>
      </c>
      <c r="G201" s="158">
        <v>0</v>
      </c>
      <c r="H201" s="159"/>
      <c r="I201" s="161"/>
      <c r="J201" s="44">
        <v>2.9000000000000001E-2</v>
      </c>
    </row>
    <row r="202" spans="1:10" ht="27.75" customHeight="1" x14ac:dyDescent="0.25">
      <c r="A202" s="156" t="s">
        <v>708</v>
      </c>
      <c r="B202" s="28"/>
      <c r="C202" s="163">
        <v>0</v>
      </c>
      <c r="D202" s="128">
        <v>-0.78400000000000003</v>
      </c>
      <c r="E202" s="129">
        <v>-2.7E-2</v>
      </c>
      <c r="F202" s="130">
        <v>-8.9999999999999993E-3</v>
      </c>
      <c r="G202" s="158">
        <v>0</v>
      </c>
      <c r="H202" s="159"/>
      <c r="I202" s="161"/>
      <c r="J202" s="44">
        <v>2.4E-2</v>
      </c>
    </row>
    <row r="203" spans="1:10" ht="27.75" customHeight="1" x14ac:dyDescent="0.25">
      <c r="A203" s="156" t="s">
        <v>709</v>
      </c>
      <c r="B203" s="28"/>
      <c r="C203" s="163">
        <v>0</v>
      </c>
      <c r="D203" s="128">
        <v>-0.89400000000000002</v>
      </c>
      <c r="E203" s="129">
        <v>-2.8000000000000001E-2</v>
      </c>
      <c r="F203" s="130">
        <v>-8.9999999999999993E-3</v>
      </c>
      <c r="G203" s="158">
        <v>1.59</v>
      </c>
      <c r="H203" s="159"/>
      <c r="I203" s="161"/>
      <c r="J203" s="44">
        <v>3.5000000000000003E-2</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ECBF8646-C32D-4D19-AB4A-E229378939D1}"/>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A7101-6113-4127-ABB3-CCE28ED430A1}">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NGED South Wales Area (GSP Group _K)"</f>
        <v>Southern Electric Power Distribution plc - Effective from 1 April 2026 - Final LDNO tariffs in NGED South Wales Area (GSP Group _K)</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81" t="s">
        <v>50</v>
      </c>
      <c r="B6" s="197" t="s">
        <v>372</v>
      </c>
      <c r="C6" s="198" t="s">
        <v>373</v>
      </c>
      <c r="D6" s="199" t="s">
        <v>374</v>
      </c>
      <c r="E6" s="87"/>
      <c r="F6" s="357" t="s">
        <v>717</v>
      </c>
      <c r="G6" s="357"/>
      <c r="H6" s="197" t="s">
        <v>372</v>
      </c>
      <c r="I6" s="197" t="s">
        <v>373</v>
      </c>
      <c r="J6" s="197" t="s">
        <v>374</v>
      </c>
      <c r="K6" s="87"/>
      <c r="L6" s="4"/>
      <c r="M6" s="4"/>
    </row>
    <row r="7" spans="1:13" ht="56.25" customHeight="1" x14ac:dyDescent="0.25">
      <c r="A7" s="81" t="s">
        <v>55</v>
      </c>
      <c r="B7" s="200" t="s">
        <v>710</v>
      </c>
      <c r="C7" s="202" t="s">
        <v>376</v>
      </c>
      <c r="D7" s="199" t="s">
        <v>377</v>
      </c>
      <c r="E7" s="87"/>
      <c r="F7" s="357" t="s">
        <v>718</v>
      </c>
      <c r="G7" s="357"/>
      <c r="H7" s="200" t="s">
        <v>710</v>
      </c>
      <c r="I7" s="198" t="s">
        <v>379</v>
      </c>
      <c r="J7" s="198" t="s">
        <v>374</v>
      </c>
      <c r="K7" s="87"/>
      <c r="L7" s="4"/>
      <c r="M7" s="4"/>
    </row>
    <row r="8" spans="1:13" ht="55.5" customHeight="1" x14ac:dyDescent="0.25">
      <c r="A8" s="82" t="s">
        <v>59</v>
      </c>
      <c r="B8" s="362" t="s">
        <v>60</v>
      </c>
      <c r="C8" s="363"/>
      <c r="D8" s="364"/>
      <c r="E8" s="87"/>
      <c r="F8" s="357" t="s">
        <v>55</v>
      </c>
      <c r="G8" s="357"/>
      <c r="H8" s="200" t="s">
        <v>710</v>
      </c>
      <c r="I8" s="198" t="s">
        <v>376</v>
      </c>
      <c r="J8" s="198" t="s">
        <v>380</v>
      </c>
      <c r="K8" s="87"/>
      <c r="L8" s="4"/>
      <c r="M8" s="4"/>
    </row>
    <row r="9" spans="1:13" s="79" customFormat="1" ht="55.5" customHeight="1" x14ac:dyDescent="0.25">
      <c r="E9" s="91"/>
      <c r="F9" s="360" t="s">
        <v>59</v>
      </c>
      <c r="G9" s="361"/>
      <c r="H9" s="399" t="s">
        <v>60</v>
      </c>
      <c r="I9" s="400"/>
      <c r="J9" s="401"/>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74</v>
      </c>
      <c r="D14" s="128">
        <v>12.339</v>
      </c>
      <c r="E14" s="129">
        <v>1.018</v>
      </c>
      <c r="F14" s="130">
        <v>0.19500000000000001</v>
      </c>
      <c r="G14" s="190">
        <v>7.99</v>
      </c>
      <c r="H14" s="191">
        <v>0</v>
      </c>
      <c r="I14" s="250">
        <v>0</v>
      </c>
      <c r="J14" s="192">
        <v>0</v>
      </c>
    </row>
    <row r="15" spans="1:13" ht="27.75" customHeight="1" x14ac:dyDescent="0.25">
      <c r="A15" s="156" t="s">
        <v>520</v>
      </c>
      <c r="B15" s="28"/>
      <c r="C15" s="157">
        <v>2</v>
      </c>
      <c r="D15" s="128">
        <v>12.339</v>
      </c>
      <c r="E15" s="129">
        <v>1.018</v>
      </c>
      <c r="F15" s="130">
        <v>0.19500000000000001</v>
      </c>
      <c r="G15" s="191">
        <v>0</v>
      </c>
      <c r="H15" s="191">
        <v>0</v>
      </c>
      <c r="I15" s="250">
        <v>0</v>
      </c>
      <c r="J15" s="192">
        <v>0</v>
      </c>
    </row>
    <row r="16" spans="1:13" ht="27.75" customHeight="1" x14ac:dyDescent="0.25">
      <c r="A16" s="156" t="s">
        <v>521</v>
      </c>
      <c r="B16" s="28"/>
      <c r="C16" s="157" t="s">
        <v>78</v>
      </c>
      <c r="D16" s="128">
        <v>13.503</v>
      </c>
      <c r="E16" s="129">
        <v>1.1140000000000001</v>
      </c>
      <c r="F16" s="130">
        <v>0.214</v>
      </c>
      <c r="G16" s="190">
        <v>10.19</v>
      </c>
      <c r="H16" s="191">
        <v>0</v>
      </c>
      <c r="I16" s="250">
        <v>0</v>
      </c>
      <c r="J16" s="192">
        <v>0</v>
      </c>
    </row>
    <row r="17" spans="1:10" ht="27.75" customHeight="1" x14ac:dyDescent="0.25">
      <c r="A17" s="156" t="s">
        <v>522</v>
      </c>
      <c r="B17" s="28"/>
      <c r="C17" s="157" t="s">
        <v>78</v>
      </c>
      <c r="D17" s="128">
        <v>13.503</v>
      </c>
      <c r="E17" s="129">
        <v>1.1140000000000001</v>
      </c>
      <c r="F17" s="130">
        <v>0.214</v>
      </c>
      <c r="G17" s="190">
        <v>12.08</v>
      </c>
      <c r="H17" s="191">
        <v>0</v>
      </c>
      <c r="I17" s="250">
        <v>0</v>
      </c>
      <c r="J17" s="192">
        <v>0</v>
      </c>
    </row>
    <row r="18" spans="1:10" ht="27.75" customHeight="1" x14ac:dyDescent="0.25">
      <c r="A18" s="156" t="s">
        <v>523</v>
      </c>
      <c r="B18" s="28"/>
      <c r="C18" s="157" t="s">
        <v>78</v>
      </c>
      <c r="D18" s="128">
        <v>13.503</v>
      </c>
      <c r="E18" s="129">
        <v>1.1140000000000001</v>
      </c>
      <c r="F18" s="130">
        <v>0.214</v>
      </c>
      <c r="G18" s="190">
        <v>15.43</v>
      </c>
      <c r="H18" s="191">
        <v>0</v>
      </c>
      <c r="I18" s="250">
        <v>0</v>
      </c>
      <c r="J18" s="192">
        <v>0</v>
      </c>
    </row>
    <row r="19" spans="1:10" ht="27.75" customHeight="1" x14ac:dyDescent="0.25">
      <c r="A19" s="156" t="s">
        <v>524</v>
      </c>
      <c r="B19" s="28"/>
      <c r="C19" s="157" t="s">
        <v>78</v>
      </c>
      <c r="D19" s="128">
        <v>13.503</v>
      </c>
      <c r="E19" s="129">
        <v>1.1140000000000001</v>
      </c>
      <c r="F19" s="130">
        <v>0.214</v>
      </c>
      <c r="G19" s="190">
        <v>21.21</v>
      </c>
      <c r="H19" s="191">
        <v>0</v>
      </c>
      <c r="I19" s="250">
        <v>0</v>
      </c>
      <c r="J19" s="192">
        <v>0</v>
      </c>
    </row>
    <row r="20" spans="1:10" ht="27.75" customHeight="1" x14ac:dyDescent="0.25">
      <c r="A20" s="156" t="s">
        <v>525</v>
      </c>
      <c r="B20" s="28"/>
      <c r="C20" s="157" t="s">
        <v>78</v>
      </c>
      <c r="D20" s="128">
        <v>13.503</v>
      </c>
      <c r="E20" s="129">
        <v>1.1140000000000001</v>
      </c>
      <c r="F20" s="130">
        <v>0.214</v>
      </c>
      <c r="G20" s="190">
        <v>38.630000000000003</v>
      </c>
      <c r="H20" s="191">
        <v>0</v>
      </c>
      <c r="I20" s="250">
        <v>0</v>
      </c>
      <c r="J20" s="192">
        <v>0</v>
      </c>
    </row>
    <row r="21" spans="1:10" ht="27.75" customHeight="1" x14ac:dyDescent="0.25">
      <c r="A21" s="156" t="s">
        <v>526</v>
      </c>
      <c r="B21" s="28"/>
      <c r="C21" s="157" t="s">
        <v>712</v>
      </c>
      <c r="D21" s="128">
        <v>13.503</v>
      </c>
      <c r="E21" s="129">
        <v>1.1140000000000001</v>
      </c>
      <c r="F21" s="130">
        <v>0.214</v>
      </c>
      <c r="G21" s="191">
        <v>0</v>
      </c>
      <c r="H21" s="191">
        <v>0</v>
      </c>
      <c r="I21" s="250">
        <v>0</v>
      </c>
      <c r="J21" s="192">
        <v>0</v>
      </c>
    </row>
    <row r="22" spans="1:10" ht="27.75" customHeight="1" x14ac:dyDescent="0.25">
      <c r="A22" s="156" t="s">
        <v>527</v>
      </c>
      <c r="B22" s="28"/>
      <c r="C22" s="157">
        <v>0</v>
      </c>
      <c r="D22" s="128">
        <v>8.5760000000000005</v>
      </c>
      <c r="E22" s="129">
        <v>0.65800000000000003</v>
      </c>
      <c r="F22" s="130">
        <v>0.13700000000000001</v>
      </c>
      <c r="G22" s="190">
        <v>11.9</v>
      </c>
      <c r="H22" s="190">
        <v>6.98</v>
      </c>
      <c r="I22" s="193">
        <v>6.98</v>
      </c>
      <c r="J22" s="194">
        <v>0.191</v>
      </c>
    </row>
    <row r="23" spans="1:10" ht="27.75" customHeight="1" x14ac:dyDescent="0.25">
      <c r="A23" s="156" t="s">
        <v>528</v>
      </c>
      <c r="B23" s="28"/>
      <c r="C23" s="157">
        <v>0</v>
      </c>
      <c r="D23" s="128">
        <v>8.5760000000000005</v>
      </c>
      <c r="E23" s="129">
        <v>0.65800000000000003</v>
      </c>
      <c r="F23" s="130">
        <v>0.13700000000000001</v>
      </c>
      <c r="G23" s="190">
        <v>62.98</v>
      </c>
      <c r="H23" s="190">
        <v>6.98</v>
      </c>
      <c r="I23" s="193">
        <v>6.98</v>
      </c>
      <c r="J23" s="194">
        <v>0.191</v>
      </c>
    </row>
    <row r="24" spans="1:10" ht="27.75" customHeight="1" x14ac:dyDescent="0.25">
      <c r="A24" s="156" t="s">
        <v>529</v>
      </c>
      <c r="B24" s="28"/>
      <c r="C24" s="157">
        <v>0</v>
      </c>
      <c r="D24" s="128">
        <v>8.5760000000000005</v>
      </c>
      <c r="E24" s="129">
        <v>0.65800000000000003</v>
      </c>
      <c r="F24" s="130">
        <v>0.13700000000000001</v>
      </c>
      <c r="G24" s="190">
        <v>110.18</v>
      </c>
      <c r="H24" s="190">
        <v>6.98</v>
      </c>
      <c r="I24" s="193">
        <v>6.98</v>
      </c>
      <c r="J24" s="194">
        <v>0.191</v>
      </c>
    </row>
    <row r="25" spans="1:10" ht="27.75" customHeight="1" x14ac:dyDescent="0.25">
      <c r="A25" s="156" t="s">
        <v>530</v>
      </c>
      <c r="B25" s="28"/>
      <c r="C25" s="157">
        <v>0</v>
      </c>
      <c r="D25" s="128">
        <v>8.5760000000000005</v>
      </c>
      <c r="E25" s="129">
        <v>0.65800000000000003</v>
      </c>
      <c r="F25" s="130">
        <v>0.13700000000000001</v>
      </c>
      <c r="G25" s="190">
        <v>178.71</v>
      </c>
      <c r="H25" s="190">
        <v>6.98</v>
      </c>
      <c r="I25" s="193">
        <v>6.98</v>
      </c>
      <c r="J25" s="194">
        <v>0.191</v>
      </c>
    </row>
    <row r="26" spans="1:10" ht="27.75" customHeight="1" x14ac:dyDescent="0.25">
      <c r="A26" s="156" t="s">
        <v>531</v>
      </c>
      <c r="B26" s="28"/>
      <c r="C26" s="157">
        <v>0</v>
      </c>
      <c r="D26" s="128">
        <v>8.5760000000000005</v>
      </c>
      <c r="E26" s="129">
        <v>0.65800000000000003</v>
      </c>
      <c r="F26" s="130">
        <v>0.13700000000000001</v>
      </c>
      <c r="G26" s="190">
        <v>399.78</v>
      </c>
      <c r="H26" s="190">
        <v>6.98</v>
      </c>
      <c r="I26" s="193">
        <v>6.98</v>
      </c>
      <c r="J26" s="194">
        <v>0.191</v>
      </c>
    </row>
    <row r="27" spans="1:10" ht="27.75" customHeight="1" x14ac:dyDescent="0.25">
      <c r="A27" s="156" t="s">
        <v>532</v>
      </c>
      <c r="B27" s="28"/>
      <c r="C27" s="163" t="s">
        <v>120</v>
      </c>
      <c r="D27" s="131">
        <v>43.517000000000003</v>
      </c>
      <c r="E27" s="132">
        <v>2.1459999999999999</v>
      </c>
      <c r="F27" s="130">
        <v>1.2529999999999999</v>
      </c>
      <c r="G27" s="191">
        <v>0</v>
      </c>
      <c r="H27" s="191">
        <v>0</v>
      </c>
      <c r="I27" s="250">
        <v>0</v>
      </c>
      <c r="J27" s="192">
        <v>0</v>
      </c>
    </row>
    <row r="28" spans="1:10" ht="27.75" customHeight="1" x14ac:dyDescent="0.25">
      <c r="A28" s="156" t="s">
        <v>533</v>
      </c>
      <c r="B28" s="28"/>
      <c r="C28" s="163">
        <v>0</v>
      </c>
      <c r="D28" s="128">
        <v>-12.885999999999999</v>
      </c>
      <c r="E28" s="129">
        <v>-1.0629999999999999</v>
      </c>
      <c r="F28" s="130">
        <v>-0.20399999999999999</v>
      </c>
      <c r="G28" s="158">
        <v>0</v>
      </c>
      <c r="H28" s="191">
        <v>0</v>
      </c>
      <c r="I28" s="250">
        <v>0</v>
      </c>
      <c r="J28" s="192">
        <v>0</v>
      </c>
    </row>
    <row r="29" spans="1:10" ht="27.75" customHeight="1" x14ac:dyDescent="0.25">
      <c r="A29" s="156" t="s">
        <v>535</v>
      </c>
      <c r="B29" s="28"/>
      <c r="C29" s="163">
        <v>0</v>
      </c>
      <c r="D29" s="128">
        <v>-12.885999999999999</v>
      </c>
      <c r="E29" s="129">
        <v>-1.0629999999999999</v>
      </c>
      <c r="F29" s="130">
        <v>-0.20399999999999999</v>
      </c>
      <c r="G29" s="158">
        <v>0</v>
      </c>
      <c r="H29" s="191">
        <v>0</v>
      </c>
      <c r="I29" s="250">
        <v>0</v>
      </c>
      <c r="J29" s="194">
        <v>0.35499999999999998</v>
      </c>
    </row>
    <row r="30" spans="1:10" ht="27.75" customHeight="1" x14ac:dyDescent="0.25">
      <c r="A30" s="160" t="s">
        <v>536</v>
      </c>
      <c r="B30" s="28"/>
      <c r="C30" s="163" t="s">
        <v>74</v>
      </c>
      <c r="D30" s="128">
        <v>7.5359999999999996</v>
      </c>
      <c r="E30" s="129">
        <v>0.622</v>
      </c>
      <c r="F30" s="130">
        <v>0.11899999999999999</v>
      </c>
      <c r="G30" s="190">
        <v>4.88</v>
      </c>
      <c r="H30" s="191">
        <v>0</v>
      </c>
      <c r="I30" s="250">
        <v>0</v>
      </c>
      <c r="J30" s="192">
        <v>0</v>
      </c>
    </row>
    <row r="31" spans="1:10" ht="27.75" customHeight="1" x14ac:dyDescent="0.25">
      <c r="A31" s="160" t="s">
        <v>537</v>
      </c>
      <c r="B31" s="28"/>
      <c r="C31" s="163">
        <v>2</v>
      </c>
      <c r="D31" s="128">
        <v>7.5359999999999996</v>
      </c>
      <c r="E31" s="129">
        <v>0.622</v>
      </c>
      <c r="F31" s="130">
        <v>0.11899999999999999</v>
      </c>
      <c r="G31" s="191">
        <v>0</v>
      </c>
      <c r="H31" s="191">
        <v>0</v>
      </c>
      <c r="I31" s="250">
        <v>0</v>
      </c>
      <c r="J31" s="192">
        <v>0</v>
      </c>
    </row>
    <row r="32" spans="1:10" ht="27.75" customHeight="1" x14ac:dyDescent="0.25">
      <c r="A32" s="160" t="s">
        <v>538</v>
      </c>
      <c r="B32" s="28"/>
      <c r="C32" s="163" t="s">
        <v>78</v>
      </c>
      <c r="D32" s="128">
        <v>8.2469999999999999</v>
      </c>
      <c r="E32" s="129">
        <v>0.68100000000000005</v>
      </c>
      <c r="F32" s="130">
        <v>0.13100000000000001</v>
      </c>
      <c r="G32" s="190">
        <v>6.22</v>
      </c>
      <c r="H32" s="191">
        <v>0</v>
      </c>
      <c r="I32" s="250">
        <v>0</v>
      </c>
      <c r="J32" s="192">
        <v>0</v>
      </c>
    </row>
    <row r="33" spans="1:10" ht="27.75" customHeight="1" x14ac:dyDescent="0.25">
      <c r="A33" s="160" t="s">
        <v>539</v>
      </c>
      <c r="B33" s="28"/>
      <c r="C33" s="163" t="s">
        <v>78</v>
      </c>
      <c r="D33" s="128">
        <v>8.2469999999999999</v>
      </c>
      <c r="E33" s="129">
        <v>0.68100000000000005</v>
      </c>
      <c r="F33" s="130">
        <v>0.13100000000000001</v>
      </c>
      <c r="G33" s="190">
        <v>7.38</v>
      </c>
      <c r="H33" s="191">
        <v>0</v>
      </c>
      <c r="I33" s="250">
        <v>0</v>
      </c>
      <c r="J33" s="192">
        <v>0</v>
      </c>
    </row>
    <row r="34" spans="1:10" ht="27.75" customHeight="1" x14ac:dyDescent="0.25">
      <c r="A34" s="160" t="s">
        <v>540</v>
      </c>
      <c r="B34" s="28"/>
      <c r="C34" s="163" t="s">
        <v>78</v>
      </c>
      <c r="D34" s="128">
        <v>8.2469999999999999</v>
      </c>
      <c r="E34" s="129">
        <v>0.68100000000000005</v>
      </c>
      <c r="F34" s="130">
        <v>0.13100000000000001</v>
      </c>
      <c r="G34" s="190">
        <v>9.42</v>
      </c>
      <c r="H34" s="191">
        <v>0</v>
      </c>
      <c r="I34" s="250">
        <v>0</v>
      </c>
      <c r="J34" s="192">
        <v>0</v>
      </c>
    </row>
    <row r="35" spans="1:10" ht="27.75" customHeight="1" x14ac:dyDescent="0.25">
      <c r="A35" s="160" t="s">
        <v>541</v>
      </c>
      <c r="B35" s="28"/>
      <c r="C35" s="163" t="s">
        <v>78</v>
      </c>
      <c r="D35" s="128">
        <v>8.2469999999999999</v>
      </c>
      <c r="E35" s="129">
        <v>0.68100000000000005</v>
      </c>
      <c r="F35" s="130">
        <v>0.13100000000000001</v>
      </c>
      <c r="G35" s="190">
        <v>12.96</v>
      </c>
      <c r="H35" s="191">
        <v>0</v>
      </c>
      <c r="I35" s="250">
        <v>0</v>
      </c>
      <c r="J35" s="192">
        <v>0</v>
      </c>
    </row>
    <row r="36" spans="1:10" ht="27.75" customHeight="1" x14ac:dyDescent="0.25">
      <c r="A36" s="160" t="s">
        <v>542</v>
      </c>
      <c r="B36" s="28"/>
      <c r="C36" s="163" t="s">
        <v>78</v>
      </c>
      <c r="D36" s="128">
        <v>8.2469999999999999</v>
      </c>
      <c r="E36" s="129">
        <v>0.68100000000000005</v>
      </c>
      <c r="F36" s="130">
        <v>0.13100000000000001</v>
      </c>
      <c r="G36" s="190">
        <v>23.6</v>
      </c>
      <c r="H36" s="191">
        <v>0</v>
      </c>
      <c r="I36" s="250">
        <v>0</v>
      </c>
      <c r="J36" s="192">
        <v>0</v>
      </c>
    </row>
    <row r="37" spans="1:10" ht="27.75" customHeight="1" x14ac:dyDescent="0.25">
      <c r="A37" s="160" t="s">
        <v>543</v>
      </c>
      <c r="B37" s="28"/>
      <c r="C37" s="163">
        <v>4</v>
      </c>
      <c r="D37" s="128">
        <v>8.2469999999999999</v>
      </c>
      <c r="E37" s="129">
        <v>0.68100000000000005</v>
      </c>
      <c r="F37" s="130">
        <v>0.13100000000000001</v>
      </c>
      <c r="G37" s="191">
        <v>0</v>
      </c>
      <c r="H37" s="191">
        <v>0</v>
      </c>
      <c r="I37" s="250">
        <v>0</v>
      </c>
      <c r="J37" s="192">
        <v>0</v>
      </c>
    </row>
    <row r="38" spans="1:10" ht="27.75" customHeight="1" x14ac:dyDescent="0.25">
      <c r="A38" s="160" t="s">
        <v>544</v>
      </c>
      <c r="B38" s="28"/>
      <c r="C38" s="163">
        <v>0</v>
      </c>
      <c r="D38" s="128">
        <v>5.2380000000000004</v>
      </c>
      <c r="E38" s="129">
        <v>0.40200000000000002</v>
      </c>
      <c r="F38" s="130">
        <v>8.4000000000000005E-2</v>
      </c>
      <c r="G38" s="190">
        <v>7.27</v>
      </c>
      <c r="H38" s="190">
        <v>4.26</v>
      </c>
      <c r="I38" s="193">
        <v>4.26</v>
      </c>
      <c r="J38" s="194">
        <v>0.11700000000000001</v>
      </c>
    </row>
    <row r="39" spans="1:10" ht="27.75" customHeight="1" x14ac:dyDescent="0.25">
      <c r="A39" s="160" t="s">
        <v>545</v>
      </c>
      <c r="B39" s="28"/>
      <c r="C39" s="163">
        <v>0</v>
      </c>
      <c r="D39" s="128">
        <v>5.2380000000000004</v>
      </c>
      <c r="E39" s="129">
        <v>0.40200000000000002</v>
      </c>
      <c r="F39" s="130">
        <v>8.4000000000000005E-2</v>
      </c>
      <c r="G39" s="190">
        <v>38.46</v>
      </c>
      <c r="H39" s="190">
        <v>4.26</v>
      </c>
      <c r="I39" s="193">
        <v>4.26</v>
      </c>
      <c r="J39" s="194">
        <v>0.11700000000000001</v>
      </c>
    </row>
    <row r="40" spans="1:10" ht="27.75" customHeight="1" x14ac:dyDescent="0.25">
      <c r="A40" s="160" t="s">
        <v>546</v>
      </c>
      <c r="B40" s="28"/>
      <c r="C40" s="163">
        <v>0</v>
      </c>
      <c r="D40" s="128">
        <v>5.2380000000000004</v>
      </c>
      <c r="E40" s="129">
        <v>0.40200000000000002</v>
      </c>
      <c r="F40" s="130">
        <v>8.4000000000000005E-2</v>
      </c>
      <c r="G40" s="190">
        <v>67.290000000000006</v>
      </c>
      <c r="H40" s="190">
        <v>4.26</v>
      </c>
      <c r="I40" s="193">
        <v>4.26</v>
      </c>
      <c r="J40" s="194">
        <v>0.11700000000000001</v>
      </c>
    </row>
    <row r="41" spans="1:10" ht="27.75" customHeight="1" x14ac:dyDescent="0.25">
      <c r="A41" s="160" t="s">
        <v>547</v>
      </c>
      <c r="B41" s="28"/>
      <c r="C41" s="163">
        <v>0</v>
      </c>
      <c r="D41" s="128">
        <v>5.2380000000000004</v>
      </c>
      <c r="E41" s="129">
        <v>0.40200000000000002</v>
      </c>
      <c r="F41" s="130">
        <v>8.4000000000000005E-2</v>
      </c>
      <c r="G41" s="190">
        <v>109.15</v>
      </c>
      <c r="H41" s="190">
        <v>4.26</v>
      </c>
      <c r="I41" s="193">
        <v>4.26</v>
      </c>
      <c r="J41" s="194">
        <v>0.11700000000000001</v>
      </c>
    </row>
    <row r="42" spans="1:10" ht="27.75" customHeight="1" x14ac:dyDescent="0.25">
      <c r="A42" s="160" t="s">
        <v>548</v>
      </c>
      <c r="B42" s="28"/>
      <c r="C42" s="163">
        <v>0</v>
      </c>
      <c r="D42" s="128">
        <v>5.2380000000000004</v>
      </c>
      <c r="E42" s="129">
        <v>0.40200000000000002</v>
      </c>
      <c r="F42" s="130">
        <v>8.4000000000000005E-2</v>
      </c>
      <c r="G42" s="190">
        <v>244.17</v>
      </c>
      <c r="H42" s="190">
        <v>4.26</v>
      </c>
      <c r="I42" s="193">
        <v>4.26</v>
      </c>
      <c r="J42" s="194">
        <v>0.11700000000000001</v>
      </c>
    </row>
    <row r="43" spans="1:10" ht="27.75" customHeight="1" x14ac:dyDescent="0.25">
      <c r="A43" s="160" t="s">
        <v>549</v>
      </c>
      <c r="B43" s="28"/>
      <c r="C43" s="163">
        <v>0</v>
      </c>
      <c r="D43" s="128">
        <v>5.4240000000000004</v>
      </c>
      <c r="E43" s="129">
        <v>0.33400000000000002</v>
      </c>
      <c r="F43" s="130">
        <v>8.8999999999999996E-2</v>
      </c>
      <c r="G43" s="190">
        <v>8.86</v>
      </c>
      <c r="H43" s="190">
        <v>6.4</v>
      </c>
      <c r="I43" s="193">
        <v>6.4</v>
      </c>
      <c r="J43" s="194">
        <v>0.114</v>
      </c>
    </row>
    <row r="44" spans="1:10" ht="27.75" customHeight="1" x14ac:dyDescent="0.25">
      <c r="A44" s="160" t="s">
        <v>550</v>
      </c>
      <c r="B44" s="28"/>
      <c r="C44" s="163">
        <v>0</v>
      </c>
      <c r="D44" s="128">
        <v>5.4240000000000004</v>
      </c>
      <c r="E44" s="129">
        <v>0.33400000000000002</v>
      </c>
      <c r="F44" s="130">
        <v>8.8999999999999996E-2</v>
      </c>
      <c r="G44" s="190">
        <v>57.57</v>
      </c>
      <c r="H44" s="190">
        <v>6.4</v>
      </c>
      <c r="I44" s="193">
        <v>6.4</v>
      </c>
      <c r="J44" s="194">
        <v>0.114</v>
      </c>
    </row>
    <row r="45" spans="1:10" ht="27.75" customHeight="1" x14ac:dyDescent="0.25">
      <c r="A45" s="160" t="s">
        <v>551</v>
      </c>
      <c r="B45" s="28"/>
      <c r="C45" s="163">
        <v>0</v>
      </c>
      <c r="D45" s="128">
        <v>5.4240000000000004</v>
      </c>
      <c r="E45" s="129">
        <v>0.33400000000000002</v>
      </c>
      <c r="F45" s="130">
        <v>8.8999999999999996E-2</v>
      </c>
      <c r="G45" s="190">
        <v>102.59</v>
      </c>
      <c r="H45" s="190">
        <v>6.4</v>
      </c>
      <c r="I45" s="193">
        <v>6.4</v>
      </c>
      <c r="J45" s="194">
        <v>0.114</v>
      </c>
    </row>
    <row r="46" spans="1:10" ht="27.75" customHeight="1" x14ac:dyDescent="0.25">
      <c r="A46" s="160" t="s">
        <v>552</v>
      </c>
      <c r="B46" s="28"/>
      <c r="C46" s="163">
        <v>0</v>
      </c>
      <c r="D46" s="128">
        <v>5.4240000000000004</v>
      </c>
      <c r="E46" s="129">
        <v>0.33400000000000002</v>
      </c>
      <c r="F46" s="130">
        <v>8.8999999999999996E-2</v>
      </c>
      <c r="G46" s="190">
        <v>167.95</v>
      </c>
      <c r="H46" s="190">
        <v>6.4</v>
      </c>
      <c r="I46" s="193">
        <v>6.4</v>
      </c>
      <c r="J46" s="194">
        <v>0.114</v>
      </c>
    </row>
    <row r="47" spans="1:10" ht="27.75" customHeight="1" x14ac:dyDescent="0.25">
      <c r="A47" s="160" t="s">
        <v>553</v>
      </c>
      <c r="B47" s="28"/>
      <c r="C47" s="163">
        <v>0</v>
      </c>
      <c r="D47" s="128">
        <v>5.4240000000000004</v>
      </c>
      <c r="E47" s="129">
        <v>0.33400000000000002</v>
      </c>
      <c r="F47" s="130">
        <v>8.8999999999999996E-2</v>
      </c>
      <c r="G47" s="190">
        <v>378.79</v>
      </c>
      <c r="H47" s="190">
        <v>6.4</v>
      </c>
      <c r="I47" s="193">
        <v>6.4</v>
      </c>
      <c r="J47" s="194">
        <v>0.114</v>
      </c>
    </row>
    <row r="48" spans="1:10" ht="27.75" customHeight="1" x14ac:dyDescent="0.25">
      <c r="A48" s="160" t="s">
        <v>554</v>
      </c>
      <c r="B48" s="28"/>
      <c r="C48" s="163">
        <v>0</v>
      </c>
      <c r="D48" s="128">
        <v>4.5709999999999997</v>
      </c>
      <c r="E48" s="129">
        <v>0.251</v>
      </c>
      <c r="F48" s="130">
        <v>7.3999999999999996E-2</v>
      </c>
      <c r="G48" s="190">
        <v>98.93</v>
      </c>
      <c r="H48" s="190">
        <v>8.01</v>
      </c>
      <c r="I48" s="193">
        <v>8.01</v>
      </c>
      <c r="J48" s="194">
        <v>8.7999999999999995E-2</v>
      </c>
    </row>
    <row r="49" spans="1:10" ht="27.75" customHeight="1" x14ac:dyDescent="0.25">
      <c r="A49" s="160" t="s">
        <v>555</v>
      </c>
      <c r="B49" s="28"/>
      <c r="C49" s="163">
        <v>0</v>
      </c>
      <c r="D49" s="128">
        <v>4.5709999999999997</v>
      </c>
      <c r="E49" s="129">
        <v>0.251</v>
      </c>
      <c r="F49" s="130">
        <v>7.3999999999999996E-2</v>
      </c>
      <c r="G49" s="190">
        <v>531.52</v>
      </c>
      <c r="H49" s="190">
        <v>8.01</v>
      </c>
      <c r="I49" s="193">
        <v>8.01</v>
      </c>
      <c r="J49" s="194">
        <v>8.7999999999999995E-2</v>
      </c>
    </row>
    <row r="50" spans="1:10" ht="27.75" customHeight="1" x14ac:dyDescent="0.25">
      <c r="A50" s="160" t="s">
        <v>556</v>
      </c>
      <c r="B50" s="28"/>
      <c r="C50" s="163">
        <v>0</v>
      </c>
      <c r="D50" s="128">
        <v>4.5709999999999997</v>
      </c>
      <c r="E50" s="129">
        <v>0.251</v>
      </c>
      <c r="F50" s="130">
        <v>7.3999999999999996E-2</v>
      </c>
      <c r="G50" s="190">
        <v>1221.6500000000001</v>
      </c>
      <c r="H50" s="190">
        <v>8.01</v>
      </c>
      <c r="I50" s="193">
        <v>8.01</v>
      </c>
      <c r="J50" s="194">
        <v>8.7999999999999995E-2</v>
      </c>
    </row>
    <row r="51" spans="1:10" ht="27.75" customHeight="1" x14ac:dyDescent="0.25">
      <c r="A51" s="160" t="s">
        <v>557</v>
      </c>
      <c r="B51" s="28"/>
      <c r="C51" s="163">
        <v>0</v>
      </c>
      <c r="D51" s="128">
        <v>4.5709999999999997</v>
      </c>
      <c r="E51" s="129">
        <v>0.251</v>
      </c>
      <c r="F51" s="130">
        <v>7.3999999999999996E-2</v>
      </c>
      <c r="G51" s="190">
        <v>2205.17</v>
      </c>
      <c r="H51" s="190">
        <v>8.01</v>
      </c>
      <c r="I51" s="193">
        <v>8.01</v>
      </c>
      <c r="J51" s="194">
        <v>8.7999999999999995E-2</v>
      </c>
    </row>
    <row r="52" spans="1:10" ht="27.75" customHeight="1" x14ac:dyDescent="0.25">
      <c r="A52" s="160" t="s">
        <v>558</v>
      </c>
      <c r="B52" s="28"/>
      <c r="C52" s="163">
        <v>0</v>
      </c>
      <c r="D52" s="128">
        <v>4.5709999999999997</v>
      </c>
      <c r="E52" s="129">
        <v>0.251</v>
      </c>
      <c r="F52" s="130">
        <v>7.3999999999999996E-2</v>
      </c>
      <c r="G52" s="190">
        <v>5042.22</v>
      </c>
      <c r="H52" s="190">
        <v>8.01</v>
      </c>
      <c r="I52" s="193">
        <v>8.01</v>
      </c>
      <c r="J52" s="194">
        <v>8.7999999999999995E-2</v>
      </c>
    </row>
    <row r="53" spans="1:10" ht="27.75" customHeight="1" x14ac:dyDescent="0.25">
      <c r="A53" s="160" t="s">
        <v>559</v>
      </c>
      <c r="B53" s="28"/>
      <c r="C53" s="163" t="s">
        <v>120</v>
      </c>
      <c r="D53" s="131">
        <v>26.577999999999999</v>
      </c>
      <c r="E53" s="132">
        <v>1.3109999999999999</v>
      </c>
      <c r="F53" s="130">
        <v>0.76500000000000001</v>
      </c>
      <c r="G53" s="191">
        <v>0</v>
      </c>
      <c r="H53" s="191">
        <v>0</v>
      </c>
      <c r="I53" s="250">
        <v>0</v>
      </c>
      <c r="J53" s="192">
        <v>0</v>
      </c>
    </row>
    <row r="54" spans="1:10" ht="27.75" customHeight="1" x14ac:dyDescent="0.25">
      <c r="A54" s="160" t="s">
        <v>560</v>
      </c>
      <c r="B54" s="28"/>
      <c r="C54" s="163">
        <v>0</v>
      </c>
      <c r="D54" s="128">
        <v>-12.885999999999999</v>
      </c>
      <c r="E54" s="129">
        <v>-1.0629999999999999</v>
      </c>
      <c r="F54" s="130">
        <v>-0.20399999999999999</v>
      </c>
      <c r="G54" s="158">
        <v>0</v>
      </c>
      <c r="H54" s="191">
        <v>0</v>
      </c>
      <c r="I54" s="250">
        <v>0</v>
      </c>
      <c r="J54" s="192">
        <v>0</v>
      </c>
    </row>
    <row r="55" spans="1:10" ht="27.75" customHeight="1" x14ac:dyDescent="0.25">
      <c r="A55" s="160" t="s">
        <v>561</v>
      </c>
      <c r="B55" s="28"/>
      <c r="C55" s="163">
        <v>0</v>
      </c>
      <c r="D55" s="128">
        <v>-11.227</v>
      </c>
      <c r="E55" s="129">
        <v>-0.88800000000000001</v>
      </c>
      <c r="F55" s="130">
        <v>-0.17899999999999999</v>
      </c>
      <c r="G55" s="158">
        <v>0</v>
      </c>
      <c r="H55" s="191">
        <v>0</v>
      </c>
      <c r="I55" s="250">
        <v>0</v>
      </c>
      <c r="J55" s="192">
        <v>0</v>
      </c>
    </row>
    <row r="56" spans="1:10" ht="27.75" customHeight="1" x14ac:dyDescent="0.25">
      <c r="A56" s="160" t="s">
        <v>562</v>
      </c>
      <c r="B56" s="28"/>
      <c r="C56" s="163">
        <v>0</v>
      </c>
      <c r="D56" s="128">
        <v>-12.885999999999999</v>
      </c>
      <c r="E56" s="129">
        <v>-1.0629999999999999</v>
      </c>
      <c r="F56" s="130">
        <v>-0.20399999999999999</v>
      </c>
      <c r="G56" s="158">
        <v>0</v>
      </c>
      <c r="H56" s="191">
        <v>0</v>
      </c>
      <c r="I56" s="250">
        <v>0</v>
      </c>
      <c r="J56" s="194">
        <v>0.35499999999999998</v>
      </c>
    </row>
    <row r="57" spans="1:10" ht="27.75" customHeight="1" x14ac:dyDescent="0.25">
      <c r="A57" s="160" t="s">
        <v>563</v>
      </c>
      <c r="B57" s="28"/>
      <c r="C57" s="163">
        <v>0</v>
      </c>
      <c r="D57" s="128">
        <v>-11.227</v>
      </c>
      <c r="E57" s="129">
        <v>-0.88800000000000001</v>
      </c>
      <c r="F57" s="130">
        <v>-0.17899999999999999</v>
      </c>
      <c r="G57" s="158">
        <v>0</v>
      </c>
      <c r="H57" s="191">
        <v>0</v>
      </c>
      <c r="I57" s="250">
        <v>0</v>
      </c>
      <c r="J57" s="194">
        <v>0.26600000000000001</v>
      </c>
    </row>
    <row r="58" spans="1:10" ht="27.75" customHeight="1" x14ac:dyDescent="0.25">
      <c r="A58" s="160" t="s">
        <v>564</v>
      </c>
      <c r="B58" s="28"/>
      <c r="C58" s="163">
        <v>0</v>
      </c>
      <c r="D58" s="128">
        <v>-6.8109999999999999</v>
      </c>
      <c r="E58" s="129">
        <v>-0.41899999999999998</v>
      </c>
      <c r="F58" s="130">
        <v>-0.112</v>
      </c>
      <c r="G58" s="158">
        <v>0</v>
      </c>
      <c r="H58" s="191">
        <v>0</v>
      </c>
      <c r="I58" s="250">
        <v>0</v>
      </c>
      <c r="J58" s="194">
        <v>0.22700000000000001</v>
      </c>
    </row>
    <row r="59" spans="1:10" ht="27.75" customHeight="1" x14ac:dyDescent="0.25">
      <c r="A59" s="156" t="s">
        <v>565</v>
      </c>
      <c r="B59" s="28"/>
      <c r="C59" s="163" t="s">
        <v>74</v>
      </c>
      <c r="D59" s="128">
        <v>4.6950000000000003</v>
      </c>
      <c r="E59" s="129">
        <v>0.38700000000000001</v>
      </c>
      <c r="F59" s="130">
        <v>7.3999999999999996E-2</v>
      </c>
      <c r="G59" s="190">
        <v>3.04</v>
      </c>
      <c r="H59" s="191">
        <v>0</v>
      </c>
      <c r="I59" s="250">
        <v>0</v>
      </c>
      <c r="J59" s="192">
        <v>0</v>
      </c>
    </row>
    <row r="60" spans="1:10" ht="27.75" customHeight="1" x14ac:dyDescent="0.25">
      <c r="A60" s="156" t="s">
        <v>566</v>
      </c>
      <c r="B60" s="28"/>
      <c r="C60" s="163" t="s">
        <v>711</v>
      </c>
      <c r="D60" s="128">
        <v>4.6950000000000003</v>
      </c>
      <c r="E60" s="129">
        <v>0.38700000000000001</v>
      </c>
      <c r="F60" s="130">
        <v>7.3999999999999996E-2</v>
      </c>
      <c r="G60" s="191">
        <v>0</v>
      </c>
      <c r="H60" s="191">
        <v>0</v>
      </c>
      <c r="I60" s="250">
        <v>0</v>
      </c>
      <c r="J60" s="192">
        <v>0</v>
      </c>
    </row>
    <row r="61" spans="1:10" ht="27.75" customHeight="1" x14ac:dyDescent="0.25">
      <c r="A61" s="156" t="s">
        <v>567</v>
      </c>
      <c r="B61" s="28"/>
      <c r="C61" s="163" t="s">
        <v>78</v>
      </c>
      <c r="D61" s="128">
        <v>5.1369999999999996</v>
      </c>
      <c r="E61" s="129">
        <v>0.42399999999999999</v>
      </c>
      <c r="F61" s="130">
        <v>8.1000000000000003E-2</v>
      </c>
      <c r="G61" s="190">
        <v>3.88</v>
      </c>
      <c r="H61" s="191">
        <v>0</v>
      </c>
      <c r="I61" s="250">
        <v>0</v>
      </c>
      <c r="J61" s="192">
        <v>0</v>
      </c>
    </row>
    <row r="62" spans="1:10" ht="27.75" customHeight="1" x14ac:dyDescent="0.25">
      <c r="A62" s="156" t="s">
        <v>568</v>
      </c>
      <c r="B62" s="28"/>
      <c r="C62" s="163" t="s">
        <v>78</v>
      </c>
      <c r="D62" s="128">
        <v>5.1369999999999996</v>
      </c>
      <c r="E62" s="129">
        <v>0.42399999999999999</v>
      </c>
      <c r="F62" s="130">
        <v>8.1000000000000003E-2</v>
      </c>
      <c r="G62" s="190">
        <v>4.59</v>
      </c>
      <c r="H62" s="191">
        <v>0</v>
      </c>
      <c r="I62" s="250">
        <v>0</v>
      </c>
      <c r="J62" s="192">
        <v>0</v>
      </c>
    </row>
    <row r="63" spans="1:10" ht="27.75" customHeight="1" x14ac:dyDescent="0.25">
      <c r="A63" s="156" t="s">
        <v>569</v>
      </c>
      <c r="B63" s="28"/>
      <c r="C63" s="163" t="s">
        <v>78</v>
      </c>
      <c r="D63" s="128">
        <v>5.1369999999999996</v>
      </c>
      <c r="E63" s="129">
        <v>0.42399999999999999</v>
      </c>
      <c r="F63" s="130">
        <v>8.1000000000000003E-2</v>
      </c>
      <c r="G63" s="190">
        <v>5.87</v>
      </c>
      <c r="H63" s="191">
        <v>0</v>
      </c>
      <c r="I63" s="250">
        <v>0</v>
      </c>
      <c r="J63" s="192">
        <v>0</v>
      </c>
    </row>
    <row r="64" spans="1:10" ht="27.75" customHeight="1" x14ac:dyDescent="0.25">
      <c r="A64" s="156" t="s">
        <v>570</v>
      </c>
      <c r="B64" s="28"/>
      <c r="C64" s="163" t="s">
        <v>78</v>
      </c>
      <c r="D64" s="128">
        <v>5.1369999999999996</v>
      </c>
      <c r="E64" s="129">
        <v>0.42399999999999999</v>
      </c>
      <c r="F64" s="130">
        <v>8.1000000000000003E-2</v>
      </c>
      <c r="G64" s="190">
        <v>8.07</v>
      </c>
      <c r="H64" s="191">
        <v>0</v>
      </c>
      <c r="I64" s="250">
        <v>0</v>
      </c>
      <c r="J64" s="192">
        <v>0</v>
      </c>
    </row>
    <row r="65" spans="1:10" ht="27.75" customHeight="1" x14ac:dyDescent="0.25">
      <c r="A65" s="156" t="s">
        <v>571</v>
      </c>
      <c r="B65" s="28"/>
      <c r="C65" s="163" t="s">
        <v>78</v>
      </c>
      <c r="D65" s="128">
        <v>5.1369999999999996</v>
      </c>
      <c r="E65" s="129">
        <v>0.42399999999999999</v>
      </c>
      <c r="F65" s="130">
        <v>8.1000000000000003E-2</v>
      </c>
      <c r="G65" s="190">
        <v>14.7</v>
      </c>
      <c r="H65" s="191">
        <v>0</v>
      </c>
      <c r="I65" s="250">
        <v>0</v>
      </c>
      <c r="J65" s="192">
        <v>0</v>
      </c>
    </row>
    <row r="66" spans="1:10" ht="27.75" customHeight="1" x14ac:dyDescent="0.25">
      <c r="A66" s="156" t="s">
        <v>572</v>
      </c>
      <c r="B66" s="28"/>
      <c r="C66" s="163" t="s">
        <v>712</v>
      </c>
      <c r="D66" s="128">
        <v>5.1369999999999996</v>
      </c>
      <c r="E66" s="129">
        <v>0.42399999999999999</v>
      </c>
      <c r="F66" s="130">
        <v>8.1000000000000003E-2</v>
      </c>
      <c r="G66" s="191">
        <v>0</v>
      </c>
      <c r="H66" s="191">
        <v>0</v>
      </c>
      <c r="I66" s="250">
        <v>0</v>
      </c>
      <c r="J66" s="192">
        <v>0</v>
      </c>
    </row>
    <row r="67" spans="1:10" ht="27.75" customHeight="1" x14ac:dyDescent="0.25">
      <c r="A67" s="156" t="s">
        <v>573</v>
      </c>
      <c r="B67" s="28"/>
      <c r="C67" s="163">
        <v>0</v>
      </c>
      <c r="D67" s="128">
        <v>3.2629999999999999</v>
      </c>
      <c r="E67" s="129">
        <v>0.25</v>
      </c>
      <c r="F67" s="130">
        <v>5.1999999999999998E-2</v>
      </c>
      <c r="G67" s="190">
        <v>4.53</v>
      </c>
      <c r="H67" s="190">
        <v>2.66</v>
      </c>
      <c r="I67" s="193">
        <v>2.66</v>
      </c>
      <c r="J67" s="194">
        <v>7.2999999999999995E-2</v>
      </c>
    </row>
    <row r="68" spans="1:10" ht="27.75" customHeight="1" x14ac:dyDescent="0.25">
      <c r="A68" s="156" t="s">
        <v>574</v>
      </c>
      <c r="B68" s="28"/>
      <c r="C68" s="163">
        <v>0</v>
      </c>
      <c r="D68" s="128">
        <v>3.2629999999999999</v>
      </c>
      <c r="E68" s="129">
        <v>0.25</v>
      </c>
      <c r="F68" s="130">
        <v>5.1999999999999998E-2</v>
      </c>
      <c r="G68" s="190">
        <v>23.96</v>
      </c>
      <c r="H68" s="190">
        <v>2.66</v>
      </c>
      <c r="I68" s="193">
        <v>2.66</v>
      </c>
      <c r="J68" s="194">
        <v>7.2999999999999995E-2</v>
      </c>
    </row>
    <row r="69" spans="1:10" ht="27.75" customHeight="1" x14ac:dyDescent="0.25">
      <c r="A69" s="156" t="s">
        <v>575</v>
      </c>
      <c r="B69" s="28"/>
      <c r="C69" s="163">
        <v>0</v>
      </c>
      <c r="D69" s="128">
        <v>3.2629999999999999</v>
      </c>
      <c r="E69" s="129">
        <v>0.25</v>
      </c>
      <c r="F69" s="130">
        <v>5.1999999999999998E-2</v>
      </c>
      <c r="G69" s="190">
        <v>41.92</v>
      </c>
      <c r="H69" s="190">
        <v>2.66</v>
      </c>
      <c r="I69" s="193">
        <v>2.66</v>
      </c>
      <c r="J69" s="194">
        <v>7.2999999999999995E-2</v>
      </c>
    </row>
    <row r="70" spans="1:10" ht="27.75" customHeight="1" x14ac:dyDescent="0.25">
      <c r="A70" s="156" t="s">
        <v>576</v>
      </c>
      <c r="B70" s="28"/>
      <c r="C70" s="163">
        <v>0</v>
      </c>
      <c r="D70" s="128">
        <v>3.2629999999999999</v>
      </c>
      <c r="E70" s="129">
        <v>0.25</v>
      </c>
      <c r="F70" s="130">
        <v>5.1999999999999998E-2</v>
      </c>
      <c r="G70" s="190">
        <v>67.989999999999995</v>
      </c>
      <c r="H70" s="190">
        <v>2.66</v>
      </c>
      <c r="I70" s="193">
        <v>2.66</v>
      </c>
      <c r="J70" s="194">
        <v>7.2999999999999995E-2</v>
      </c>
    </row>
    <row r="71" spans="1:10" ht="27.75" customHeight="1" x14ac:dyDescent="0.25">
      <c r="A71" s="156" t="s">
        <v>577</v>
      </c>
      <c r="B71" s="28"/>
      <c r="C71" s="163">
        <v>0</v>
      </c>
      <c r="D71" s="128">
        <v>3.2629999999999999</v>
      </c>
      <c r="E71" s="129">
        <v>0.25</v>
      </c>
      <c r="F71" s="130">
        <v>5.1999999999999998E-2</v>
      </c>
      <c r="G71" s="190">
        <v>152.1</v>
      </c>
      <c r="H71" s="190">
        <v>2.66</v>
      </c>
      <c r="I71" s="193">
        <v>2.66</v>
      </c>
      <c r="J71" s="194">
        <v>7.2999999999999995E-2</v>
      </c>
    </row>
    <row r="72" spans="1:10" ht="27.75" customHeight="1" x14ac:dyDescent="0.25">
      <c r="A72" s="156" t="s">
        <v>578</v>
      </c>
      <c r="B72" s="28"/>
      <c r="C72" s="163">
        <v>0</v>
      </c>
      <c r="D72" s="128">
        <v>3.2930000000000001</v>
      </c>
      <c r="E72" s="129">
        <v>0.20300000000000001</v>
      </c>
      <c r="F72" s="130">
        <v>5.3999999999999999E-2</v>
      </c>
      <c r="G72" s="190">
        <v>5.38</v>
      </c>
      <c r="H72" s="190">
        <v>3.88</v>
      </c>
      <c r="I72" s="193">
        <v>3.88</v>
      </c>
      <c r="J72" s="194">
        <v>6.9000000000000006E-2</v>
      </c>
    </row>
    <row r="73" spans="1:10" ht="27.75" customHeight="1" x14ac:dyDescent="0.25">
      <c r="A73" s="156" t="s">
        <v>579</v>
      </c>
      <c r="B73" s="28"/>
      <c r="C73" s="163">
        <v>0</v>
      </c>
      <c r="D73" s="128">
        <v>3.2930000000000001</v>
      </c>
      <c r="E73" s="129">
        <v>0.20300000000000001</v>
      </c>
      <c r="F73" s="130">
        <v>5.3999999999999999E-2</v>
      </c>
      <c r="G73" s="190">
        <v>34.950000000000003</v>
      </c>
      <c r="H73" s="190">
        <v>3.88</v>
      </c>
      <c r="I73" s="193">
        <v>3.88</v>
      </c>
      <c r="J73" s="194">
        <v>6.9000000000000006E-2</v>
      </c>
    </row>
    <row r="74" spans="1:10" ht="27.75" customHeight="1" x14ac:dyDescent="0.25">
      <c r="A74" s="156" t="s">
        <v>580</v>
      </c>
      <c r="B74" s="28"/>
      <c r="C74" s="163">
        <v>0</v>
      </c>
      <c r="D74" s="128">
        <v>3.2930000000000001</v>
      </c>
      <c r="E74" s="129">
        <v>0.20300000000000001</v>
      </c>
      <c r="F74" s="130">
        <v>5.3999999999999999E-2</v>
      </c>
      <c r="G74" s="190">
        <v>62.27</v>
      </c>
      <c r="H74" s="190">
        <v>3.88</v>
      </c>
      <c r="I74" s="193">
        <v>3.88</v>
      </c>
      <c r="J74" s="194">
        <v>6.9000000000000006E-2</v>
      </c>
    </row>
    <row r="75" spans="1:10" ht="27.75" customHeight="1" x14ac:dyDescent="0.25">
      <c r="A75" s="156" t="s">
        <v>581</v>
      </c>
      <c r="B75" s="28"/>
      <c r="C75" s="163">
        <v>0</v>
      </c>
      <c r="D75" s="128">
        <v>3.2930000000000001</v>
      </c>
      <c r="E75" s="129">
        <v>0.20300000000000001</v>
      </c>
      <c r="F75" s="130">
        <v>5.3999999999999999E-2</v>
      </c>
      <c r="G75" s="190">
        <v>101.95</v>
      </c>
      <c r="H75" s="190">
        <v>3.88</v>
      </c>
      <c r="I75" s="193">
        <v>3.88</v>
      </c>
      <c r="J75" s="194">
        <v>6.9000000000000006E-2</v>
      </c>
    </row>
    <row r="76" spans="1:10" ht="27.75" customHeight="1" x14ac:dyDescent="0.25">
      <c r="A76" s="156" t="s">
        <v>582</v>
      </c>
      <c r="B76" s="28"/>
      <c r="C76" s="163">
        <v>0</v>
      </c>
      <c r="D76" s="128">
        <v>3.2930000000000001</v>
      </c>
      <c r="E76" s="129">
        <v>0.20300000000000001</v>
      </c>
      <c r="F76" s="130">
        <v>5.3999999999999999E-2</v>
      </c>
      <c r="G76" s="190">
        <v>229.94</v>
      </c>
      <c r="H76" s="190">
        <v>3.88</v>
      </c>
      <c r="I76" s="193">
        <v>3.88</v>
      </c>
      <c r="J76" s="194">
        <v>6.9000000000000006E-2</v>
      </c>
    </row>
    <row r="77" spans="1:10" ht="27.75" customHeight="1" x14ac:dyDescent="0.25">
      <c r="A77" s="156" t="s">
        <v>583</v>
      </c>
      <c r="B77" s="28"/>
      <c r="C77" s="163">
        <v>0</v>
      </c>
      <c r="D77" s="128">
        <v>2.726</v>
      </c>
      <c r="E77" s="129">
        <v>0.15</v>
      </c>
      <c r="F77" s="130">
        <v>4.3999999999999997E-2</v>
      </c>
      <c r="G77" s="190">
        <v>59</v>
      </c>
      <c r="H77" s="190">
        <v>4.78</v>
      </c>
      <c r="I77" s="193">
        <v>4.78</v>
      </c>
      <c r="J77" s="194">
        <v>5.1999999999999998E-2</v>
      </c>
    </row>
    <row r="78" spans="1:10" ht="27.75" customHeight="1" x14ac:dyDescent="0.25">
      <c r="A78" s="156" t="s">
        <v>584</v>
      </c>
      <c r="B78" s="28"/>
      <c r="C78" s="163">
        <v>0</v>
      </c>
      <c r="D78" s="128">
        <v>2.726</v>
      </c>
      <c r="E78" s="129">
        <v>0.15</v>
      </c>
      <c r="F78" s="130">
        <v>4.3999999999999997E-2</v>
      </c>
      <c r="G78" s="190">
        <v>316.95999999999998</v>
      </c>
      <c r="H78" s="190">
        <v>4.78</v>
      </c>
      <c r="I78" s="193">
        <v>4.78</v>
      </c>
      <c r="J78" s="194">
        <v>5.1999999999999998E-2</v>
      </c>
    </row>
    <row r="79" spans="1:10" ht="27.75" customHeight="1" x14ac:dyDescent="0.25">
      <c r="A79" s="156" t="s">
        <v>585</v>
      </c>
      <c r="B79" s="28"/>
      <c r="C79" s="163">
        <v>0</v>
      </c>
      <c r="D79" s="128">
        <v>2.726</v>
      </c>
      <c r="E79" s="129">
        <v>0.15</v>
      </c>
      <c r="F79" s="130">
        <v>4.3999999999999997E-2</v>
      </c>
      <c r="G79" s="190">
        <v>728.51</v>
      </c>
      <c r="H79" s="190">
        <v>4.78</v>
      </c>
      <c r="I79" s="193">
        <v>4.78</v>
      </c>
      <c r="J79" s="194">
        <v>5.1999999999999998E-2</v>
      </c>
    </row>
    <row r="80" spans="1:10" ht="27.75" customHeight="1" x14ac:dyDescent="0.25">
      <c r="A80" s="156" t="s">
        <v>586</v>
      </c>
      <c r="B80" s="28"/>
      <c r="C80" s="163">
        <v>0</v>
      </c>
      <c r="D80" s="128">
        <v>2.726</v>
      </c>
      <c r="E80" s="129">
        <v>0.15</v>
      </c>
      <c r="F80" s="130">
        <v>4.3999999999999997E-2</v>
      </c>
      <c r="G80" s="190">
        <v>1315.02</v>
      </c>
      <c r="H80" s="190">
        <v>4.78</v>
      </c>
      <c r="I80" s="193">
        <v>4.78</v>
      </c>
      <c r="J80" s="194">
        <v>5.1999999999999998E-2</v>
      </c>
    </row>
    <row r="81" spans="1:10" ht="27.75" customHeight="1" x14ac:dyDescent="0.25">
      <c r="A81" s="156" t="s">
        <v>587</v>
      </c>
      <c r="B81" s="28"/>
      <c r="C81" s="163">
        <v>0</v>
      </c>
      <c r="D81" s="128">
        <v>2.726</v>
      </c>
      <c r="E81" s="129">
        <v>0.15</v>
      </c>
      <c r="F81" s="130">
        <v>4.3999999999999997E-2</v>
      </c>
      <c r="G81" s="190">
        <v>3006.85</v>
      </c>
      <c r="H81" s="190">
        <v>4.78</v>
      </c>
      <c r="I81" s="193">
        <v>4.78</v>
      </c>
      <c r="J81" s="194">
        <v>5.1999999999999998E-2</v>
      </c>
    </row>
    <row r="82" spans="1:10" ht="27.75" customHeight="1" x14ac:dyDescent="0.25">
      <c r="A82" s="156" t="s">
        <v>588</v>
      </c>
      <c r="B82" s="28"/>
      <c r="C82" s="163" t="s">
        <v>120</v>
      </c>
      <c r="D82" s="131">
        <v>16.556999999999999</v>
      </c>
      <c r="E82" s="132">
        <v>0.81599999999999995</v>
      </c>
      <c r="F82" s="130">
        <v>0.47699999999999998</v>
      </c>
      <c r="G82" s="191">
        <v>0</v>
      </c>
      <c r="H82" s="191">
        <v>0</v>
      </c>
      <c r="I82" s="250">
        <v>0</v>
      </c>
      <c r="J82" s="192">
        <v>0</v>
      </c>
    </row>
    <row r="83" spans="1:10" ht="27.75" customHeight="1" x14ac:dyDescent="0.25">
      <c r="A83" s="156" t="s">
        <v>589</v>
      </c>
      <c r="B83" s="28"/>
      <c r="C83" s="163">
        <v>0</v>
      </c>
      <c r="D83" s="128">
        <v>-4.9660000000000002</v>
      </c>
      <c r="E83" s="129">
        <v>-0.41</v>
      </c>
      <c r="F83" s="130">
        <v>-7.9000000000000001E-2</v>
      </c>
      <c r="G83" s="158">
        <v>0</v>
      </c>
      <c r="H83" s="191">
        <v>0</v>
      </c>
      <c r="I83" s="250">
        <v>0</v>
      </c>
      <c r="J83" s="192">
        <v>0</v>
      </c>
    </row>
    <row r="84" spans="1:10" ht="27.75" customHeight="1" x14ac:dyDescent="0.25">
      <c r="A84" s="156" t="s">
        <v>590</v>
      </c>
      <c r="B84" s="28"/>
      <c r="C84" s="163">
        <v>0</v>
      </c>
      <c r="D84" s="128">
        <v>-5.141</v>
      </c>
      <c r="E84" s="129">
        <v>-0.40699999999999997</v>
      </c>
      <c r="F84" s="130">
        <v>-8.2000000000000003E-2</v>
      </c>
      <c r="G84" s="158">
        <v>0</v>
      </c>
      <c r="H84" s="191">
        <v>0</v>
      </c>
      <c r="I84" s="250">
        <v>0</v>
      </c>
      <c r="J84" s="192">
        <v>0</v>
      </c>
    </row>
    <row r="85" spans="1:10" ht="27.75" customHeight="1" x14ac:dyDescent="0.25">
      <c r="A85" s="156" t="s">
        <v>591</v>
      </c>
      <c r="B85" s="28"/>
      <c r="C85" s="163">
        <v>0</v>
      </c>
      <c r="D85" s="128">
        <v>-4.9660000000000002</v>
      </c>
      <c r="E85" s="129">
        <v>-0.41</v>
      </c>
      <c r="F85" s="130">
        <v>-7.9000000000000001E-2</v>
      </c>
      <c r="G85" s="158">
        <v>0</v>
      </c>
      <c r="H85" s="191">
        <v>0</v>
      </c>
      <c r="I85" s="250">
        <v>0</v>
      </c>
      <c r="J85" s="194">
        <v>0.13700000000000001</v>
      </c>
    </row>
    <row r="86" spans="1:10" ht="27.75" customHeight="1" x14ac:dyDescent="0.25">
      <c r="A86" s="156" t="s">
        <v>592</v>
      </c>
      <c r="B86" s="28"/>
      <c r="C86" s="163">
        <v>0</v>
      </c>
      <c r="D86" s="128">
        <v>-5.141</v>
      </c>
      <c r="E86" s="129">
        <v>-0.40699999999999997</v>
      </c>
      <c r="F86" s="130">
        <v>-8.2000000000000003E-2</v>
      </c>
      <c r="G86" s="158">
        <v>0</v>
      </c>
      <c r="H86" s="191">
        <v>0</v>
      </c>
      <c r="I86" s="250">
        <v>0</v>
      </c>
      <c r="J86" s="194">
        <v>0.122</v>
      </c>
    </row>
    <row r="87" spans="1:10" ht="27.75" customHeight="1" x14ac:dyDescent="0.25">
      <c r="A87" s="156" t="s">
        <v>593</v>
      </c>
      <c r="B87" s="28"/>
      <c r="C87" s="163">
        <v>0</v>
      </c>
      <c r="D87" s="128">
        <v>-6.8109999999999999</v>
      </c>
      <c r="E87" s="129">
        <v>-0.41899999999999998</v>
      </c>
      <c r="F87" s="130">
        <v>-0.112</v>
      </c>
      <c r="G87" s="190">
        <v>80.63</v>
      </c>
      <c r="H87" s="191">
        <v>0</v>
      </c>
      <c r="I87" s="250">
        <v>0</v>
      </c>
      <c r="J87" s="194">
        <v>0.22700000000000001</v>
      </c>
    </row>
    <row r="88" spans="1:10" ht="27.75" customHeight="1" x14ac:dyDescent="0.25">
      <c r="A88" s="156" t="s">
        <v>594</v>
      </c>
      <c r="B88" s="28"/>
      <c r="C88" s="163" t="s">
        <v>74</v>
      </c>
      <c r="D88" s="128">
        <v>3.7450000000000001</v>
      </c>
      <c r="E88" s="129">
        <v>0.309</v>
      </c>
      <c r="F88" s="130">
        <v>5.8999999999999997E-2</v>
      </c>
      <c r="G88" s="190">
        <v>2.4300000000000002</v>
      </c>
      <c r="H88" s="191">
        <v>0</v>
      </c>
      <c r="I88" s="250">
        <v>0</v>
      </c>
      <c r="J88" s="192">
        <v>0</v>
      </c>
    </row>
    <row r="89" spans="1:10" ht="27.75" customHeight="1" x14ac:dyDescent="0.25">
      <c r="A89" s="156" t="s">
        <v>595</v>
      </c>
      <c r="B89" s="28"/>
      <c r="C89" s="163" t="s">
        <v>711</v>
      </c>
      <c r="D89" s="128">
        <v>3.7450000000000001</v>
      </c>
      <c r="E89" s="129">
        <v>0.309</v>
      </c>
      <c r="F89" s="130">
        <v>5.8999999999999997E-2</v>
      </c>
      <c r="G89" s="191">
        <v>0</v>
      </c>
      <c r="H89" s="191">
        <v>0</v>
      </c>
      <c r="I89" s="250">
        <v>0</v>
      </c>
      <c r="J89" s="192">
        <v>0</v>
      </c>
    </row>
    <row r="90" spans="1:10" ht="27.75" customHeight="1" x14ac:dyDescent="0.25">
      <c r="A90" s="156" t="s">
        <v>596</v>
      </c>
      <c r="B90" s="28"/>
      <c r="C90" s="163" t="s">
        <v>78</v>
      </c>
      <c r="D90" s="128">
        <v>4.0979999999999999</v>
      </c>
      <c r="E90" s="129">
        <v>0.33800000000000002</v>
      </c>
      <c r="F90" s="130">
        <v>6.5000000000000002E-2</v>
      </c>
      <c r="G90" s="190">
        <v>3.09</v>
      </c>
      <c r="H90" s="191">
        <v>0</v>
      </c>
      <c r="I90" s="250">
        <v>0</v>
      </c>
      <c r="J90" s="192">
        <v>0</v>
      </c>
    </row>
    <row r="91" spans="1:10" ht="27.75" customHeight="1" x14ac:dyDescent="0.25">
      <c r="A91" s="156" t="s">
        <v>597</v>
      </c>
      <c r="B91" s="28"/>
      <c r="C91" s="163" t="s">
        <v>78</v>
      </c>
      <c r="D91" s="128">
        <v>4.0979999999999999</v>
      </c>
      <c r="E91" s="129">
        <v>0.33800000000000002</v>
      </c>
      <c r="F91" s="130">
        <v>6.5000000000000002E-2</v>
      </c>
      <c r="G91" s="190">
        <v>3.66</v>
      </c>
      <c r="H91" s="191">
        <v>0</v>
      </c>
      <c r="I91" s="250">
        <v>0</v>
      </c>
      <c r="J91" s="192">
        <v>0</v>
      </c>
    </row>
    <row r="92" spans="1:10" ht="27.75" customHeight="1" x14ac:dyDescent="0.25">
      <c r="A92" s="156" t="s">
        <v>598</v>
      </c>
      <c r="B92" s="28"/>
      <c r="C92" s="163" t="s">
        <v>78</v>
      </c>
      <c r="D92" s="128">
        <v>4.0979999999999999</v>
      </c>
      <c r="E92" s="129">
        <v>0.33800000000000002</v>
      </c>
      <c r="F92" s="130">
        <v>6.5000000000000002E-2</v>
      </c>
      <c r="G92" s="190">
        <v>4.68</v>
      </c>
      <c r="H92" s="191">
        <v>0</v>
      </c>
      <c r="I92" s="250">
        <v>0</v>
      </c>
      <c r="J92" s="192">
        <v>0</v>
      </c>
    </row>
    <row r="93" spans="1:10" ht="27.75" customHeight="1" x14ac:dyDescent="0.25">
      <c r="A93" s="156" t="s">
        <v>599</v>
      </c>
      <c r="B93" s="28"/>
      <c r="C93" s="163" t="s">
        <v>78</v>
      </c>
      <c r="D93" s="128">
        <v>4.0979999999999999</v>
      </c>
      <c r="E93" s="129">
        <v>0.33800000000000002</v>
      </c>
      <c r="F93" s="130">
        <v>6.5000000000000002E-2</v>
      </c>
      <c r="G93" s="190">
        <v>6.44</v>
      </c>
      <c r="H93" s="191">
        <v>0</v>
      </c>
      <c r="I93" s="250">
        <v>0</v>
      </c>
      <c r="J93" s="192">
        <v>0</v>
      </c>
    </row>
    <row r="94" spans="1:10" ht="27.75" customHeight="1" x14ac:dyDescent="0.25">
      <c r="A94" s="156" t="s">
        <v>600</v>
      </c>
      <c r="B94" s="28"/>
      <c r="C94" s="163" t="s">
        <v>78</v>
      </c>
      <c r="D94" s="128">
        <v>4.0979999999999999</v>
      </c>
      <c r="E94" s="129">
        <v>0.33800000000000002</v>
      </c>
      <c r="F94" s="130">
        <v>6.5000000000000002E-2</v>
      </c>
      <c r="G94" s="190">
        <v>11.72</v>
      </c>
      <c r="H94" s="191">
        <v>0</v>
      </c>
      <c r="I94" s="250">
        <v>0</v>
      </c>
      <c r="J94" s="192">
        <v>0</v>
      </c>
    </row>
    <row r="95" spans="1:10" ht="27.75" customHeight="1" x14ac:dyDescent="0.25">
      <c r="A95" s="156" t="s">
        <v>601</v>
      </c>
      <c r="B95" s="28"/>
      <c r="C95" s="163" t="s">
        <v>712</v>
      </c>
      <c r="D95" s="128">
        <v>4.0979999999999999</v>
      </c>
      <c r="E95" s="129">
        <v>0.33800000000000002</v>
      </c>
      <c r="F95" s="130">
        <v>6.5000000000000002E-2</v>
      </c>
      <c r="G95" s="191">
        <v>0</v>
      </c>
      <c r="H95" s="191">
        <v>0</v>
      </c>
      <c r="I95" s="250">
        <v>0</v>
      </c>
      <c r="J95" s="192">
        <v>0</v>
      </c>
    </row>
    <row r="96" spans="1:10" ht="27.75" customHeight="1" x14ac:dyDescent="0.25">
      <c r="A96" s="156" t="s">
        <v>602</v>
      </c>
      <c r="B96" s="28"/>
      <c r="C96" s="163">
        <v>0</v>
      </c>
      <c r="D96" s="128">
        <v>2.6030000000000002</v>
      </c>
      <c r="E96" s="129">
        <v>0.2</v>
      </c>
      <c r="F96" s="130">
        <v>4.2000000000000003E-2</v>
      </c>
      <c r="G96" s="190">
        <v>3.61</v>
      </c>
      <c r="H96" s="190">
        <v>2.12</v>
      </c>
      <c r="I96" s="193">
        <v>2.12</v>
      </c>
      <c r="J96" s="194">
        <v>5.8000000000000003E-2</v>
      </c>
    </row>
    <row r="97" spans="1:10" ht="27.75" customHeight="1" x14ac:dyDescent="0.25">
      <c r="A97" s="156" t="s">
        <v>603</v>
      </c>
      <c r="B97" s="28"/>
      <c r="C97" s="163">
        <v>0</v>
      </c>
      <c r="D97" s="128">
        <v>2.6030000000000002</v>
      </c>
      <c r="E97" s="129">
        <v>0.2</v>
      </c>
      <c r="F97" s="130">
        <v>4.2000000000000003E-2</v>
      </c>
      <c r="G97" s="190">
        <v>19.11</v>
      </c>
      <c r="H97" s="190">
        <v>2.12</v>
      </c>
      <c r="I97" s="193">
        <v>2.12</v>
      </c>
      <c r="J97" s="194">
        <v>5.8000000000000003E-2</v>
      </c>
    </row>
    <row r="98" spans="1:10" ht="27.75" customHeight="1" x14ac:dyDescent="0.25">
      <c r="A98" s="156" t="s">
        <v>604</v>
      </c>
      <c r="B98" s="28"/>
      <c r="C98" s="163">
        <v>0</v>
      </c>
      <c r="D98" s="128">
        <v>2.6030000000000002</v>
      </c>
      <c r="E98" s="129">
        <v>0.2</v>
      </c>
      <c r="F98" s="130">
        <v>4.2000000000000003E-2</v>
      </c>
      <c r="G98" s="190">
        <v>33.43</v>
      </c>
      <c r="H98" s="190">
        <v>2.12</v>
      </c>
      <c r="I98" s="193">
        <v>2.12</v>
      </c>
      <c r="J98" s="194">
        <v>5.8000000000000003E-2</v>
      </c>
    </row>
    <row r="99" spans="1:10" ht="27.75" customHeight="1" x14ac:dyDescent="0.25">
      <c r="A99" s="156" t="s">
        <v>605</v>
      </c>
      <c r="B99" s="28"/>
      <c r="C99" s="163">
        <v>0</v>
      </c>
      <c r="D99" s="128">
        <v>2.6030000000000002</v>
      </c>
      <c r="E99" s="129">
        <v>0.2</v>
      </c>
      <c r="F99" s="130">
        <v>4.2000000000000003E-2</v>
      </c>
      <c r="G99" s="190">
        <v>54.23</v>
      </c>
      <c r="H99" s="190">
        <v>2.12</v>
      </c>
      <c r="I99" s="193">
        <v>2.12</v>
      </c>
      <c r="J99" s="194">
        <v>5.8000000000000003E-2</v>
      </c>
    </row>
    <row r="100" spans="1:10" ht="27.75" customHeight="1" x14ac:dyDescent="0.25">
      <c r="A100" s="156" t="s">
        <v>606</v>
      </c>
      <c r="B100" s="28"/>
      <c r="C100" s="163">
        <v>0</v>
      </c>
      <c r="D100" s="128">
        <v>2.6030000000000002</v>
      </c>
      <c r="E100" s="129">
        <v>0.2</v>
      </c>
      <c r="F100" s="130">
        <v>4.2000000000000003E-2</v>
      </c>
      <c r="G100" s="190">
        <v>121.32</v>
      </c>
      <c r="H100" s="190">
        <v>2.12</v>
      </c>
      <c r="I100" s="193">
        <v>2.12</v>
      </c>
      <c r="J100" s="194">
        <v>5.8000000000000003E-2</v>
      </c>
    </row>
    <row r="101" spans="1:10" ht="27.75" customHeight="1" x14ac:dyDescent="0.25">
      <c r="A101" s="156" t="s">
        <v>607</v>
      </c>
      <c r="B101" s="28"/>
      <c r="C101" s="163">
        <v>0</v>
      </c>
      <c r="D101" s="128">
        <v>2.6259999999999999</v>
      </c>
      <c r="E101" s="129">
        <v>0.16200000000000001</v>
      </c>
      <c r="F101" s="130">
        <v>4.2999999999999997E-2</v>
      </c>
      <c r="G101" s="190">
        <v>4.29</v>
      </c>
      <c r="H101" s="190">
        <v>3.1</v>
      </c>
      <c r="I101" s="193">
        <v>3.1</v>
      </c>
      <c r="J101" s="194">
        <v>5.5E-2</v>
      </c>
    </row>
    <row r="102" spans="1:10" ht="27.75" customHeight="1" x14ac:dyDescent="0.25">
      <c r="A102" s="156" t="s">
        <v>608</v>
      </c>
      <c r="B102" s="28"/>
      <c r="C102" s="163">
        <v>0</v>
      </c>
      <c r="D102" s="128">
        <v>2.6259999999999999</v>
      </c>
      <c r="E102" s="129">
        <v>0.16200000000000001</v>
      </c>
      <c r="F102" s="130">
        <v>4.2999999999999997E-2</v>
      </c>
      <c r="G102" s="190">
        <v>27.87</v>
      </c>
      <c r="H102" s="190">
        <v>3.1</v>
      </c>
      <c r="I102" s="193">
        <v>3.1</v>
      </c>
      <c r="J102" s="194">
        <v>5.5E-2</v>
      </c>
    </row>
    <row r="103" spans="1:10" ht="27.75" customHeight="1" x14ac:dyDescent="0.25">
      <c r="A103" s="156" t="s">
        <v>609</v>
      </c>
      <c r="B103" s="28"/>
      <c r="C103" s="163">
        <v>0</v>
      </c>
      <c r="D103" s="128">
        <v>2.6259999999999999</v>
      </c>
      <c r="E103" s="129">
        <v>0.16200000000000001</v>
      </c>
      <c r="F103" s="130">
        <v>4.2999999999999997E-2</v>
      </c>
      <c r="G103" s="190">
        <v>49.67</v>
      </c>
      <c r="H103" s="190">
        <v>3.1</v>
      </c>
      <c r="I103" s="193">
        <v>3.1</v>
      </c>
      <c r="J103" s="194">
        <v>5.5E-2</v>
      </c>
    </row>
    <row r="104" spans="1:10" ht="27.75" customHeight="1" x14ac:dyDescent="0.25">
      <c r="A104" s="156" t="s">
        <v>610</v>
      </c>
      <c r="B104" s="28"/>
      <c r="C104" s="163">
        <v>0</v>
      </c>
      <c r="D104" s="128">
        <v>2.6259999999999999</v>
      </c>
      <c r="E104" s="129">
        <v>0.16200000000000001</v>
      </c>
      <c r="F104" s="130">
        <v>4.2999999999999997E-2</v>
      </c>
      <c r="G104" s="190">
        <v>81.319999999999993</v>
      </c>
      <c r="H104" s="190">
        <v>3.1</v>
      </c>
      <c r="I104" s="193">
        <v>3.1</v>
      </c>
      <c r="J104" s="194">
        <v>5.5E-2</v>
      </c>
    </row>
    <row r="105" spans="1:10" ht="27.75" customHeight="1" x14ac:dyDescent="0.25">
      <c r="A105" s="156" t="s">
        <v>611</v>
      </c>
      <c r="B105" s="28"/>
      <c r="C105" s="163">
        <v>0</v>
      </c>
      <c r="D105" s="128">
        <v>2.6259999999999999</v>
      </c>
      <c r="E105" s="129">
        <v>0.16200000000000001</v>
      </c>
      <c r="F105" s="130">
        <v>4.2999999999999997E-2</v>
      </c>
      <c r="G105" s="190">
        <v>183.4</v>
      </c>
      <c r="H105" s="190">
        <v>3.1</v>
      </c>
      <c r="I105" s="193">
        <v>3.1</v>
      </c>
      <c r="J105" s="194">
        <v>5.5E-2</v>
      </c>
    </row>
    <row r="106" spans="1:10" ht="27.75" customHeight="1" x14ac:dyDescent="0.25">
      <c r="A106" s="156" t="s">
        <v>612</v>
      </c>
      <c r="B106" s="28"/>
      <c r="C106" s="163">
        <v>0</v>
      </c>
      <c r="D106" s="128">
        <v>2.1739999999999999</v>
      </c>
      <c r="E106" s="129">
        <v>0.11899999999999999</v>
      </c>
      <c r="F106" s="130">
        <v>3.5000000000000003E-2</v>
      </c>
      <c r="G106" s="190">
        <v>47.05</v>
      </c>
      <c r="H106" s="190">
        <v>3.81</v>
      </c>
      <c r="I106" s="193">
        <v>3.81</v>
      </c>
      <c r="J106" s="194">
        <v>4.2000000000000003E-2</v>
      </c>
    </row>
    <row r="107" spans="1:10" ht="27.75" customHeight="1" x14ac:dyDescent="0.25">
      <c r="A107" s="156" t="s">
        <v>613</v>
      </c>
      <c r="B107" s="28"/>
      <c r="C107" s="163">
        <v>0</v>
      </c>
      <c r="D107" s="128">
        <v>2.1739999999999999</v>
      </c>
      <c r="E107" s="129">
        <v>0.11899999999999999</v>
      </c>
      <c r="F107" s="130">
        <v>3.5000000000000003E-2</v>
      </c>
      <c r="G107" s="190">
        <v>252.81</v>
      </c>
      <c r="H107" s="190">
        <v>3.81</v>
      </c>
      <c r="I107" s="193">
        <v>3.81</v>
      </c>
      <c r="J107" s="194">
        <v>4.2000000000000003E-2</v>
      </c>
    </row>
    <row r="108" spans="1:10" ht="27.75" customHeight="1" x14ac:dyDescent="0.25">
      <c r="A108" s="156" t="s">
        <v>614</v>
      </c>
      <c r="B108" s="28"/>
      <c r="C108" s="163">
        <v>0</v>
      </c>
      <c r="D108" s="128">
        <v>2.1739999999999999</v>
      </c>
      <c r="E108" s="129">
        <v>0.11899999999999999</v>
      </c>
      <c r="F108" s="130">
        <v>3.5000000000000003E-2</v>
      </c>
      <c r="G108" s="190">
        <v>581.05999999999995</v>
      </c>
      <c r="H108" s="190">
        <v>3.81</v>
      </c>
      <c r="I108" s="193">
        <v>3.81</v>
      </c>
      <c r="J108" s="194">
        <v>4.2000000000000003E-2</v>
      </c>
    </row>
    <row r="109" spans="1:10" ht="27.75" customHeight="1" x14ac:dyDescent="0.25">
      <c r="A109" s="156" t="s">
        <v>615</v>
      </c>
      <c r="B109" s="28"/>
      <c r="C109" s="163">
        <v>0</v>
      </c>
      <c r="D109" s="128">
        <v>2.1739999999999999</v>
      </c>
      <c r="E109" s="129">
        <v>0.11899999999999999</v>
      </c>
      <c r="F109" s="130">
        <v>3.5000000000000003E-2</v>
      </c>
      <c r="G109" s="190">
        <v>1048.8699999999999</v>
      </c>
      <c r="H109" s="190">
        <v>3.81</v>
      </c>
      <c r="I109" s="193">
        <v>3.81</v>
      </c>
      <c r="J109" s="194">
        <v>4.2000000000000003E-2</v>
      </c>
    </row>
    <row r="110" spans="1:10" ht="27.75" customHeight="1" x14ac:dyDescent="0.25">
      <c r="A110" s="156" t="s">
        <v>616</v>
      </c>
      <c r="B110" s="28"/>
      <c r="C110" s="163">
        <v>0</v>
      </c>
      <c r="D110" s="128">
        <v>2.1739999999999999</v>
      </c>
      <c r="E110" s="129">
        <v>0.11899999999999999</v>
      </c>
      <c r="F110" s="130">
        <v>3.5000000000000003E-2</v>
      </c>
      <c r="G110" s="190">
        <v>2398.2800000000002</v>
      </c>
      <c r="H110" s="190">
        <v>3.81</v>
      </c>
      <c r="I110" s="193">
        <v>3.81</v>
      </c>
      <c r="J110" s="194">
        <v>4.2000000000000003E-2</v>
      </c>
    </row>
    <row r="111" spans="1:10" ht="27.75" customHeight="1" x14ac:dyDescent="0.25">
      <c r="A111" s="156" t="s">
        <v>617</v>
      </c>
      <c r="B111" s="28"/>
      <c r="C111" s="163" t="s">
        <v>120</v>
      </c>
      <c r="D111" s="131">
        <v>13.206</v>
      </c>
      <c r="E111" s="132">
        <v>0.65100000000000002</v>
      </c>
      <c r="F111" s="130">
        <v>0.38</v>
      </c>
      <c r="G111" s="191">
        <v>0</v>
      </c>
      <c r="H111" s="191">
        <v>0</v>
      </c>
      <c r="I111" s="250">
        <v>0</v>
      </c>
      <c r="J111" s="192">
        <v>0</v>
      </c>
    </row>
    <row r="112" spans="1:10" ht="27.75" customHeight="1" x14ac:dyDescent="0.25">
      <c r="A112" s="156" t="s">
        <v>618</v>
      </c>
      <c r="B112" s="28"/>
      <c r="C112" s="163">
        <v>0</v>
      </c>
      <c r="D112" s="128">
        <v>-3.9609999999999999</v>
      </c>
      <c r="E112" s="129">
        <v>-0.32700000000000001</v>
      </c>
      <c r="F112" s="130">
        <v>-6.3E-2</v>
      </c>
      <c r="G112" s="158">
        <v>0</v>
      </c>
      <c r="H112" s="191">
        <v>0</v>
      </c>
      <c r="I112" s="250">
        <v>0</v>
      </c>
      <c r="J112" s="192">
        <v>0</v>
      </c>
    </row>
    <row r="113" spans="1:10" ht="27.75" customHeight="1" x14ac:dyDescent="0.25">
      <c r="A113" s="156" t="s">
        <v>619</v>
      </c>
      <c r="B113" s="28"/>
      <c r="C113" s="163">
        <v>0</v>
      </c>
      <c r="D113" s="128">
        <v>-4.101</v>
      </c>
      <c r="E113" s="129">
        <v>-0.32400000000000001</v>
      </c>
      <c r="F113" s="130">
        <v>-6.5000000000000002E-2</v>
      </c>
      <c r="G113" s="158">
        <v>0</v>
      </c>
      <c r="H113" s="191">
        <v>0</v>
      </c>
      <c r="I113" s="250">
        <v>0</v>
      </c>
      <c r="J113" s="192">
        <v>0</v>
      </c>
    </row>
    <row r="114" spans="1:10" ht="27.75" customHeight="1" x14ac:dyDescent="0.25">
      <c r="A114" s="156" t="s">
        <v>620</v>
      </c>
      <c r="B114" s="28"/>
      <c r="C114" s="163">
        <v>0</v>
      </c>
      <c r="D114" s="128">
        <v>-3.9609999999999999</v>
      </c>
      <c r="E114" s="129">
        <v>-0.32700000000000001</v>
      </c>
      <c r="F114" s="130">
        <v>-6.3E-2</v>
      </c>
      <c r="G114" s="158">
        <v>0</v>
      </c>
      <c r="H114" s="191">
        <v>0</v>
      </c>
      <c r="I114" s="250">
        <v>0</v>
      </c>
      <c r="J114" s="194">
        <v>0.109</v>
      </c>
    </row>
    <row r="115" spans="1:10" ht="27.75" customHeight="1" x14ac:dyDescent="0.25">
      <c r="A115" s="156" t="s">
        <v>621</v>
      </c>
      <c r="B115" s="28"/>
      <c r="C115" s="163">
        <v>0</v>
      </c>
      <c r="D115" s="128">
        <v>-4.101</v>
      </c>
      <c r="E115" s="129">
        <v>-0.32400000000000001</v>
      </c>
      <c r="F115" s="130">
        <v>-6.5000000000000002E-2</v>
      </c>
      <c r="G115" s="158">
        <v>0</v>
      </c>
      <c r="H115" s="191">
        <v>0</v>
      </c>
      <c r="I115" s="250">
        <v>0</v>
      </c>
      <c r="J115" s="194">
        <v>9.7000000000000003E-2</v>
      </c>
    </row>
    <row r="116" spans="1:10" ht="27.75" customHeight="1" x14ac:dyDescent="0.25">
      <c r="A116" s="156" t="s">
        <v>622</v>
      </c>
      <c r="B116" s="28"/>
      <c r="C116" s="163">
        <v>0</v>
      </c>
      <c r="D116" s="128">
        <v>-5.4329999999999998</v>
      </c>
      <c r="E116" s="129">
        <v>-0.33400000000000002</v>
      </c>
      <c r="F116" s="130">
        <v>-8.8999999999999996E-2</v>
      </c>
      <c r="G116" s="190">
        <v>64.31</v>
      </c>
      <c r="H116" s="191">
        <v>0</v>
      </c>
      <c r="I116" s="250">
        <v>0</v>
      </c>
      <c r="J116" s="194">
        <v>0.18099999999999999</v>
      </c>
    </row>
    <row r="117" spans="1:10" ht="27.75" customHeight="1" x14ac:dyDescent="0.25">
      <c r="A117" s="156" t="s">
        <v>623</v>
      </c>
      <c r="B117" s="28"/>
      <c r="C117" s="163" t="s">
        <v>74</v>
      </c>
      <c r="D117" s="128">
        <v>3.1379999999999999</v>
      </c>
      <c r="E117" s="129">
        <v>0.25900000000000001</v>
      </c>
      <c r="F117" s="130">
        <v>0.05</v>
      </c>
      <c r="G117" s="190">
        <v>2.0299999999999998</v>
      </c>
      <c r="H117" s="191">
        <v>0</v>
      </c>
      <c r="I117" s="250">
        <v>0</v>
      </c>
      <c r="J117" s="192">
        <v>0</v>
      </c>
    </row>
    <row r="118" spans="1:10" ht="27.75" customHeight="1" x14ac:dyDescent="0.25">
      <c r="A118" s="156" t="s">
        <v>624</v>
      </c>
      <c r="B118" s="28"/>
      <c r="C118" s="163" t="s">
        <v>711</v>
      </c>
      <c r="D118" s="128">
        <v>3.1379999999999999</v>
      </c>
      <c r="E118" s="129">
        <v>0.25900000000000001</v>
      </c>
      <c r="F118" s="130">
        <v>0.05</v>
      </c>
      <c r="G118" s="191">
        <v>0</v>
      </c>
      <c r="H118" s="191">
        <v>0</v>
      </c>
      <c r="I118" s="250">
        <v>0</v>
      </c>
      <c r="J118" s="192">
        <v>0</v>
      </c>
    </row>
    <row r="119" spans="1:10" ht="27.75" customHeight="1" x14ac:dyDescent="0.25">
      <c r="A119" s="156" t="s">
        <v>625</v>
      </c>
      <c r="B119" s="28"/>
      <c r="C119" s="163" t="s">
        <v>78</v>
      </c>
      <c r="D119" s="128">
        <v>3.4340000000000002</v>
      </c>
      <c r="E119" s="129">
        <v>0.28299999999999997</v>
      </c>
      <c r="F119" s="130">
        <v>5.3999999999999999E-2</v>
      </c>
      <c r="G119" s="190">
        <v>2.59</v>
      </c>
      <c r="H119" s="191">
        <v>0</v>
      </c>
      <c r="I119" s="250">
        <v>0</v>
      </c>
      <c r="J119" s="192">
        <v>0</v>
      </c>
    </row>
    <row r="120" spans="1:10" ht="27.75" customHeight="1" x14ac:dyDescent="0.25">
      <c r="A120" s="156" t="s">
        <v>626</v>
      </c>
      <c r="B120" s="28"/>
      <c r="C120" s="163" t="s">
        <v>78</v>
      </c>
      <c r="D120" s="128">
        <v>3.4340000000000002</v>
      </c>
      <c r="E120" s="129">
        <v>0.28299999999999997</v>
      </c>
      <c r="F120" s="130">
        <v>5.3999999999999999E-2</v>
      </c>
      <c r="G120" s="190">
        <v>3.07</v>
      </c>
      <c r="H120" s="191">
        <v>0</v>
      </c>
      <c r="I120" s="250">
        <v>0</v>
      </c>
      <c r="J120" s="192">
        <v>0</v>
      </c>
    </row>
    <row r="121" spans="1:10" ht="27.75" customHeight="1" x14ac:dyDescent="0.25">
      <c r="A121" s="156" t="s">
        <v>627</v>
      </c>
      <c r="B121" s="28"/>
      <c r="C121" s="163" t="s">
        <v>78</v>
      </c>
      <c r="D121" s="128">
        <v>3.4340000000000002</v>
      </c>
      <c r="E121" s="129">
        <v>0.28299999999999997</v>
      </c>
      <c r="F121" s="130">
        <v>5.3999999999999999E-2</v>
      </c>
      <c r="G121" s="190">
        <v>3.92</v>
      </c>
      <c r="H121" s="191">
        <v>0</v>
      </c>
      <c r="I121" s="250">
        <v>0</v>
      </c>
      <c r="J121" s="192">
        <v>0</v>
      </c>
    </row>
    <row r="122" spans="1:10" ht="27.75" customHeight="1" x14ac:dyDescent="0.25">
      <c r="A122" s="156" t="s">
        <v>628</v>
      </c>
      <c r="B122" s="28"/>
      <c r="C122" s="163" t="s">
        <v>78</v>
      </c>
      <c r="D122" s="128">
        <v>3.4340000000000002</v>
      </c>
      <c r="E122" s="129">
        <v>0.28299999999999997</v>
      </c>
      <c r="F122" s="130">
        <v>5.3999999999999999E-2</v>
      </c>
      <c r="G122" s="190">
        <v>5.4</v>
      </c>
      <c r="H122" s="191">
        <v>0</v>
      </c>
      <c r="I122" s="250">
        <v>0</v>
      </c>
      <c r="J122" s="192">
        <v>0</v>
      </c>
    </row>
    <row r="123" spans="1:10" ht="27.75" customHeight="1" x14ac:dyDescent="0.25">
      <c r="A123" s="156" t="s">
        <v>629</v>
      </c>
      <c r="B123" s="28"/>
      <c r="C123" s="163" t="s">
        <v>78</v>
      </c>
      <c r="D123" s="128">
        <v>3.4340000000000002</v>
      </c>
      <c r="E123" s="129">
        <v>0.28299999999999997</v>
      </c>
      <c r="F123" s="130">
        <v>5.3999999999999999E-2</v>
      </c>
      <c r="G123" s="190">
        <v>9.83</v>
      </c>
      <c r="H123" s="191">
        <v>0</v>
      </c>
      <c r="I123" s="250">
        <v>0</v>
      </c>
      <c r="J123" s="192">
        <v>0</v>
      </c>
    </row>
    <row r="124" spans="1:10" ht="27.75" customHeight="1" x14ac:dyDescent="0.25">
      <c r="A124" s="156" t="s">
        <v>630</v>
      </c>
      <c r="B124" s="28"/>
      <c r="C124" s="163" t="s">
        <v>712</v>
      </c>
      <c r="D124" s="128">
        <v>3.4340000000000002</v>
      </c>
      <c r="E124" s="129">
        <v>0.28299999999999997</v>
      </c>
      <c r="F124" s="130">
        <v>5.3999999999999999E-2</v>
      </c>
      <c r="G124" s="191">
        <v>0</v>
      </c>
      <c r="H124" s="191">
        <v>0</v>
      </c>
      <c r="I124" s="250">
        <v>0</v>
      </c>
      <c r="J124" s="192">
        <v>0</v>
      </c>
    </row>
    <row r="125" spans="1:10" ht="27.75" customHeight="1" x14ac:dyDescent="0.25">
      <c r="A125" s="156" t="s">
        <v>631</v>
      </c>
      <c r="B125" s="28"/>
      <c r="C125" s="163">
        <v>0</v>
      </c>
      <c r="D125" s="128">
        <v>2.181</v>
      </c>
      <c r="E125" s="129">
        <v>0.16700000000000001</v>
      </c>
      <c r="F125" s="130">
        <v>3.5000000000000003E-2</v>
      </c>
      <c r="G125" s="190">
        <v>3.03</v>
      </c>
      <c r="H125" s="190">
        <v>1.78</v>
      </c>
      <c r="I125" s="193">
        <v>1.78</v>
      </c>
      <c r="J125" s="194">
        <v>4.9000000000000002E-2</v>
      </c>
    </row>
    <row r="126" spans="1:10" ht="27.75" customHeight="1" x14ac:dyDescent="0.25">
      <c r="A126" s="156" t="s">
        <v>632</v>
      </c>
      <c r="B126" s="28"/>
      <c r="C126" s="163">
        <v>0</v>
      </c>
      <c r="D126" s="128">
        <v>2.181</v>
      </c>
      <c r="E126" s="129">
        <v>0.16700000000000001</v>
      </c>
      <c r="F126" s="130">
        <v>3.5000000000000003E-2</v>
      </c>
      <c r="G126" s="190">
        <v>16.02</v>
      </c>
      <c r="H126" s="190">
        <v>1.78</v>
      </c>
      <c r="I126" s="193">
        <v>1.78</v>
      </c>
      <c r="J126" s="194">
        <v>4.9000000000000002E-2</v>
      </c>
    </row>
    <row r="127" spans="1:10" ht="27.75" customHeight="1" x14ac:dyDescent="0.25">
      <c r="A127" s="156" t="s">
        <v>633</v>
      </c>
      <c r="B127" s="28"/>
      <c r="C127" s="163">
        <v>0</v>
      </c>
      <c r="D127" s="128">
        <v>2.181</v>
      </c>
      <c r="E127" s="129">
        <v>0.16700000000000001</v>
      </c>
      <c r="F127" s="130">
        <v>3.5000000000000003E-2</v>
      </c>
      <c r="G127" s="190">
        <v>28.02</v>
      </c>
      <c r="H127" s="190">
        <v>1.78</v>
      </c>
      <c r="I127" s="193">
        <v>1.78</v>
      </c>
      <c r="J127" s="194">
        <v>4.9000000000000002E-2</v>
      </c>
    </row>
    <row r="128" spans="1:10" ht="27.75" customHeight="1" x14ac:dyDescent="0.25">
      <c r="A128" s="156" t="s">
        <v>634</v>
      </c>
      <c r="B128" s="28"/>
      <c r="C128" s="163">
        <v>0</v>
      </c>
      <c r="D128" s="128">
        <v>2.181</v>
      </c>
      <c r="E128" s="129">
        <v>0.16700000000000001</v>
      </c>
      <c r="F128" s="130">
        <v>3.5000000000000003E-2</v>
      </c>
      <c r="G128" s="190">
        <v>45.45</v>
      </c>
      <c r="H128" s="190">
        <v>1.78</v>
      </c>
      <c r="I128" s="193">
        <v>1.78</v>
      </c>
      <c r="J128" s="194">
        <v>4.9000000000000002E-2</v>
      </c>
    </row>
    <row r="129" spans="1:10" ht="27.75" customHeight="1" x14ac:dyDescent="0.25">
      <c r="A129" s="156" t="s">
        <v>635</v>
      </c>
      <c r="B129" s="28"/>
      <c r="C129" s="163">
        <v>0</v>
      </c>
      <c r="D129" s="128">
        <v>2.181</v>
      </c>
      <c r="E129" s="129">
        <v>0.16700000000000001</v>
      </c>
      <c r="F129" s="130">
        <v>3.5000000000000003E-2</v>
      </c>
      <c r="G129" s="190">
        <v>101.67</v>
      </c>
      <c r="H129" s="190">
        <v>1.78</v>
      </c>
      <c r="I129" s="193">
        <v>1.78</v>
      </c>
      <c r="J129" s="194">
        <v>4.9000000000000002E-2</v>
      </c>
    </row>
    <row r="130" spans="1:10" ht="27.75" customHeight="1" x14ac:dyDescent="0.25">
      <c r="A130" s="156" t="s">
        <v>636</v>
      </c>
      <c r="B130" s="28"/>
      <c r="C130" s="163">
        <v>0</v>
      </c>
      <c r="D130" s="128">
        <v>2.2010000000000001</v>
      </c>
      <c r="E130" s="129">
        <v>0.13500000000000001</v>
      </c>
      <c r="F130" s="130">
        <v>3.5999999999999997E-2</v>
      </c>
      <c r="G130" s="190">
        <v>3.59</v>
      </c>
      <c r="H130" s="190">
        <v>2.6</v>
      </c>
      <c r="I130" s="193">
        <v>2.6</v>
      </c>
      <c r="J130" s="194">
        <v>4.5999999999999999E-2</v>
      </c>
    </row>
    <row r="131" spans="1:10" ht="27.75" customHeight="1" x14ac:dyDescent="0.25">
      <c r="A131" s="156" t="s">
        <v>637</v>
      </c>
      <c r="B131" s="28"/>
      <c r="C131" s="163">
        <v>0</v>
      </c>
      <c r="D131" s="128">
        <v>2.2010000000000001</v>
      </c>
      <c r="E131" s="129">
        <v>0.13500000000000001</v>
      </c>
      <c r="F131" s="130">
        <v>3.5999999999999997E-2</v>
      </c>
      <c r="G131" s="190">
        <v>23.36</v>
      </c>
      <c r="H131" s="190">
        <v>2.6</v>
      </c>
      <c r="I131" s="193">
        <v>2.6</v>
      </c>
      <c r="J131" s="194">
        <v>4.5999999999999999E-2</v>
      </c>
    </row>
    <row r="132" spans="1:10" ht="27.75" customHeight="1" x14ac:dyDescent="0.25">
      <c r="A132" s="156" t="s">
        <v>638</v>
      </c>
      <c r="B132" s="28"/>
      <c r="C132" s="163">
        <v>0</v>
      </c>
      <c r="D132" s="128">
        <v>2.2010000000000001</v>
      </c>
      <c r="E132" s="129">
        <v>0.13500000000000001</v>
      </c>
      <c r="F132" s="130">
        <v>3.5999999999999997E-2</v>
      </c>
      <c r="G132" s="190">
        <v>41.63</v>
      </c>
      <c r="H132" s="190">
        <v>2.6</v>
      </c>
      <c r="I132" s="193">
        <v>2.6</v>
      </c>
      <c r="J132" s="194">
        <v>4.5999999999999999E-2</v>
      </c>
    </row>
    <row r="133" spans="1:10" ht="27.75" customHeight="1" x14ac:dyDescent="0.25">
      <c r="A133" s="156" t="s">
        <v>639</v>
      </c>
      <c r="B133" s="28"/>
      <c r="C133" s="163">
        <v>0</v>
      </c>
      <c r="D133" s="128">
        <v>2.2010000000000001</v>
      </c>
      <c r="E133" s="129">
        <v>0.13500000000000001</v>
      </c>
      <c r="F133" s="130">
        <v>3.5999999999999997E-2</v>
      </c>
      <c r="G133" s="190">
        <v>68.150000000000006</v>
      </c>
      <c r="H133" s="190">
        <v>2.6</v>
      </c>
      <c r="I133" s="193">
        <v>2.6</v>
      </c>
      <c r="J133" s="194">
        <v>4.5999999999999999E-2</v>
      </c>
    </row>
    <row r="134" spans="1:10" ht="27.75" customHeight="1" x14ac:dyDescent="0.25">
      <c r="A134" s="156" t="s">
        <v>640</v>
      </c>
      <c r="B134" s="28"/>
      <c r="C134" s="163">
        <v>0</v>
      </c>
      <c r="D134" s="128">
        <v>2.2010000000000001</v>
      </c>
      <c r="E134" s="129">
        <v>0.13500000000000001</v>
      </c>
      <c r="F134" s="130">
        <v>3.5999999999999997E-2</v>
      </c>
      <c r="G134" s="190">
        <v>153.69999999999999</v>
      </c>
      <c r="H134" s="190">
        <v>2.6</v>
      </c>
      <c r="I134" s="193">
        <v>2.6</v>
      </c>
      <c r="J134" s="194">
        <v>4.5999999999999999E-2</v>
      </c>
    </row>
    <row r="135" spans="1:10" ht="27.75" customHeight="1" x14ac:dyDescent="0.25">
      <c r="A135" s="156" t="s">
        <v>641</v>
      </c>
      <c r="B135" s="28"/>
      <c r="C135" s="163">
        <v>0</v>
      </c>
      <c r="D135" s="128">
        <v>1.8220000000000001</v>
      </c>
      <c r="E135" s="129">
        <v>0.1</v>
      </c>
      <c r="F135" s="130">
        <v>2.9000000000000001E-2</v>
      </c>
      <c r="G135" s="190">
        <v>39.44</v>
      </c>
      <c r="H135" s="190">
        <v>3.19</v>
      </c>
      <c r="I135" s="193">
        <v>3.19</v>
      </c>
      <c r="J135" s="194">
        <v>3.5000000000000003E-2</v>
      </c>
    </row>
    <row r="136" spans="1:10" ht="27.75" customHeight="1" x14ac:dyDescent="0.25">
      <c r="A136" s="156" t="s">
        <v>642</v>
      </c>
      <c r="B136" s="28"/>
      <c r="C136" s="163">
        <v>0</v>
      </c>
      <c r="D136" s="128">
        <v>1.8220000000000001</v>
      </c>
      <c r="E136" s="129">
        <v>0.1</v>
      </c>
      <c r="F136" s="130">
        <v>2.9000000000000001E-2</v>
      </c>
      <c r="G136" s="190">
        <v>211.87</v>
      </c>
      <c r="H136" s="190">
        <v>3.19</v>
      </c>
      <c r="I136" s="193">
        <v>3.19</v>
      </c>
      <c r="J136" s="194">
        <v>3.5000000000000003E-2</v>
      </c>
    </row>
    <row r="137" spans="1:10" ht="27.75" customHeight="1" x14ac:dyDescent="0.25">
      <c r="A137" s="156" t="s">
        <v>643</v>
      </c>
      <c r="B137" s="28"/>
      <c r="C137" s="163">
        <v>0</v>
      </c>
      <c r="D137" s="128">
        <v>1.8220000000000001</v>
      </c>
      <c r="E137" s="129">
        <v>0.1</v>
      </c>
      <c r="F137" s="130">
        <v>2.9000000000000001E-2</v>
      </c>
      <c r="G137" s="190">
        <v>486.97</v>
      </c>
      <c r="H137" s="190">
        <v>3.19</v>
      </c>
      <c r="I137" s="193">
        <v>3.19</v>
      </c>
      <c r="J137" s="194">
        <v>3.5000000000000003E-2</v>
      </c>
    </row>
    <row r="138" spans="1:10" ht="27.75" customHeight="1" x14ac:dyDescent="0.25">
      <c r="A138" s="156" t="s">
        <v>644</v>
      </c>
      <c r="B138" s="28"/>
      <c r="C138" s="163">
        <v>0</v>
      </c>
      <c r="D138" s="128">
        <v>1.8220000000000001</v>
      </c>
      <c r="E138" s="129">
        <v>0.1</v>
      </c>
      <c r="F138" s="130">
        <v>2.9000000000000001E-2</v>
      </c>
      <c r="G138" s="190">
        <v>879.03</v>
      </c>
      <c r="H138" s="190">
        <v>3.19</v>
      </c>
      <c r="I138" s="193">
        <v>3.19</v>
      </c>
      <c r="J138" s="194">
        <v>3.5000000000000003E-2</v>
      </c>
    </row>
    <row r="139" spans="1:10" ht="27.75" customHeight="1" x14ac:dyDescent="0.25">
      <c r="A139" s="156" t="s">
        <v>645</v>
      </c>
      <c r="B139" s="28"/>
      <c r="C139" s="163">
        <v>0</v>
      </c>
      <c r="D139" s="128">
        <v>1.8220000000000001</v>
      </c>
      <c r="E139" s="129">
        <v>0.1</v>
      </c>
      <c r="F139" s="130">
        <v>2.9000000000000001E-2</v>
      </c>
      <c r="G139" s="190">
        <v>2009.93</v>
      </c>
      <c r="H139" s="190">
        <v>3.19</v>
      </c>
      <c r="I139" s="193">
        <v>3.19</v>
      </c>
      <c r="J139" s="194">
        <v>3.5000000000000003E-2</v>
      </c>
    </row>
    <row r="140" spans="1:10" ht="27.75" customHeight="1" x14ac:dyDescent="0.25">
      <c r="A140" s="156" t="s">
        <v>646</v>
      </c>
      <c r="B140" s="28"/>
      <c r="C140" s="163" t="s">
        <v>120</v>
      </c>
      <c r="D140" s="131">
        <v>11.068</v>
      </c>
      <c r="E140" s="132">
        <v>0.54600000000000004</v>
      </c>
      <c r="F140" s="130">
        <v>0.31900000000000001</v>
      </c>
      <c r="G140" s="191">
        <v>0</v>
      </c>
      <c r="H140" s="191">
        <v>0</v>
      </c>
      <c r="I140" s="250">
        <v>0</v>
      </c>
      <c r="J140" s="192">
        <v>0</v>
      </c>
    </row>
    <row r="141" spans="1:10" ht="27.75" customHeight="1" x14ac:dyDescent="0.25">
      <c r="A141" s="156" t="s">
        <v>647</v>
      </c>
      <c r="B141" s="28"/>
      <c r="C141" s="163">
        <v>0</v>
      </c>
      <c r="D141" s="128">
        <v>-3.319</v>
      </c>
      <c r="E141" s="129">
        <v>-0.27400000000000002</v>
      </c>
      <c r="F141" s="130">
        <v>-5.2999999999999999E-2</v>
      </c>
      <c r="G141" s="158">
        <v>0</v>
      </c>
      <c r="H141" s="191">
        <v>0</v>
      </c>
      <c r="I141" s="250">
        <v>0</v>
      </c>
      <c r="J141" s="192">
        <v>0</v>
      </c>
    </row>
    <row r="142" spans="1:10" ht="27.75" customHeight="1" x14ac:dyDescent="0.25">
      <c r="A142" s="156" t="s">
        <v>648</v>
      </c>
      <c r="B142" s="28"/>
      <c r="C142" s="163">
        <v>0</v>
      </c>
      <c r="D142" s="128">
        <v>-3.4369999999999998</v>
      </c>
      <c r="E142" s="129">
        <v>-0.27200000000000002</v>
      </c>
      <c r="F142" s="130">
        <v>-5.5E-2</v>
      </c>
      <c r="G142" s="158">
        <v>0</v>
      </c>
      <c r="H142" s="191">
        <v>0</v>
      </c>
      <c r="I142" s="250">
        <v>0</v>
      </c>
      <c r="J142" s="192">
        <v>0</v>
      </c>
    </row>
    <row r="143" spans="1:10" ht="27.75" customHeight="1" x14ac:dyDescent="0.25">
      <c r="A143" s="156" t="s">
        <v>649</v>
      </c>
      <c r="B143" s="28"/>
      <c r="C143" s="163">
        <v>0</v>
      </c>
      <c r="D143" s="128">
        <v>-3.319</v>
      </c>
      <c r="E143" s="129">
        <v>-0.27400000000000002</v>
      </c>
      <c r="F143" s="130">
        <v>-5.2999999999999999E-2</v>
      </c>
      <c r="G143" s="158">
        <v>0</v>
      </c>
      <c r="H143" s="191">
        <v>0</v>
      </c>
      <c r="I143" s="250">
        <v>0</v>
      </c>
      <c r="J143" s="194">
        <v>9.0999999999999998E-2</v>
      </c>
    </row>
    <row r="144" spans="1:10" ht="27.75" customHeight="1" x14ac:dyDescent="0.25">
      <c r="A144" s="156" t="s">
        <v>650</v>
      </c>
      <c r="B144" s="28"/>
      <c r="C144" s="163">
        <v>0</v>
      </c>
      <c r="D144" s="128">
        <v>-3.4369999999999998</v>
      </c>
      <c r="E144" s="129">
        <v>-0.27200000000000002</v>
      </c>
      <c r="F144" s="130">
        <v>-5.5E-2</v>
      </c>
      <c r="G144" s="158">
        <v>0</v>
      </c>
      <c r="H144" s="191">
        <v>0</v>
      </c>
      <c r="I144" s="250">
        <v>0</v>
      </c>
      <c r="J144" s="194">
        <v>8.1000000000000003E-2</v>
      </c>
    </row>
    <row r="145" spans="1:10" ht="27.75" customHeight="1" x14ac:dyDescent="0.25">
      <c r="A145" s="156" t="s">
        <v>651</v>
      </c>
      <c r="B145" s="28"/>
      <c r="C145" s="163">
        <v>0</v>
      </c>
      <c r="D145" s="128">
        <v>-4.5529999999999999</v>
      </c>
      <c r="E145" s="129">
        <v>-0.28000000000000003</v>
      </c>
      <c r="F145" s="130">
        <v>-7.4999999999999997E-2</v>
      </c>
      <c r="G145" s="190">
        <v>53.9</v>
      </c>
      <c r="H145" s="191">
        <v>0</v>
      </c>
      <c r="I145" s="250">
        <v>0</v>
      </c>
      <c r="J145" s="194">
        <v>0.152</v>
      </c>
    </row>
    <row r="146" spans="1:10" ht="27.75" customHeight="1" x14ac:dyDescent="0.25">
      <c r="A146" s="156" t="s">
        <v>652</v>
      </c>
      <c r="B146" s="28"/>
      <c r="C146" s="163" t="s">
        <v>74</v>
      </c>
      <c r="D146" s="128">
        <v>1.776</v>
      </c>
      <c r="E146" s="129">
        <v>0.14699999999999999</v>
      </c>
      <c r="F146" s="130">
        <v>2.8000000000000001E-2</v>
      </c>
      <c r="G146" s="190">
        <v>1.1499999999999999</v>
      </c>
      <c r="H146" s="191">
        <v>0</v>
      </c>
      <c r="I146" s="250">
        <v>0</v>
      </c>
      <c r="J146" s="192">
        <v>0</v>
      </c>
    </row>
    <row r="147" spans="1:10" ht="27.75" customHeight="1" x14ac:dyDescent="0.25">
      <c r="A147" s="156" t="s">
        <v>653</v>
      </c>
      <c r="B147" s="28"/>
      <c r="C147" s="163" t="s">
        <v>711</v>
      </c>
      <c r="D147" s="128">
        <v>1.776</v>
      </c>
      <c r="E147" s="129">
        <v>0.14699999999999999</v>
      </c>
      <c r="F147" s="130">
        <v>2.8000000000000001E-2</v>
      </c>
      <c r="G147" s="191">
        <v>0</v>
      </c>
      <c r="H147" s="191">
        <v>0</v>
      </c>
      <c r="I147" s="250">
        <v>0</v>
      </c>
      <c r="J147" s="192">
        <v>0</v>
      </c>
    </row>
    <row r="148" spans="1:10" ht="27.75" customHeight="1" x14ac:dyDescent="0.25">
      <c r="A148" s="156" t="s">
        <v>654</v>
      </c>
      <c r="B148" s="28"/>
      <c r="C148" s="163" t="s">
        <v>78</v>
      </c>
      <c r="D148" s="128">
        <v>1.9430000000000001</v>
      </c>
      <c r="E148" s="129">
        <v>0.16</v>
      </c>
      <c r="F148" s="130">
        <v>3.1E-2</v>
      </c>
      <c r="G148" s="190">
        <v>1.47</v>
      </c>
      <c r="H148" s="191">
        <v>0</v>
      </c>
      <c r="I148" s="250">
        <v>0</v>
      </c>
      <c r="J148" s="192">
        <v>0</v>
      </c>
    </row>
    <row r="149" spans="1:10" ht="27.75" customHeight="1" x14ac:dyDescent="0.25">
      <c r="A149" s="156" t="s">
        <v>655</v>
      </c>
      <c r="B149" s="28"/>
      <c r="C149" s="163" t="s">
        <v>78</v>
      </c>
      <c r="D149" s="128">
        <v>1.9430000000000001</v>
      </c>
      <c r="E149" s="129">
        <v>0.16</v>
      </c>
      <c r="F149" s="130">
        <v>3.1E-2</v>
      </c>
      <c r="G149" s="190">
        <v>1.74</v>
      </c>
      <c r="H149" s="191">
        <v>0</v>
      </c>
      <c r="I149" s="250">
        <v>0</v>
      </c>
      <c r="J149" s="192">
        <v>0</v>
      </c>
    </row>
    <row r="150" spans="1:10" ht="27.75" customHeight="1" x14ac:dyDescent="0.25">
      <c r="A150" s="156" t="s">
        <v>656</v>
      </c>
      <c r="B150" s="28"/>
      <c r="C150" s="163" t="s">
        <v>78</v>
      </c>
      <c r="D150" s="128">
        <v>1.9430000000000001</v>
      </c>
      <c r="E150" s="129">
        <v>0.16</v>
      </c>
      <c r="F150" s="130">
        <v>3.1E-2</v>
      </c>
      <c r="G150" s="190">
        <v>2.2200000000000002</v>
      </c>
      <c r="H150" s="191">
        <v>0</v>
      </c>
      <c r="I150" s="250">
        <v>0</v>
      </c>
      <c r="J150" s="192">
        <v>0</v>
      </c>
    </row>
    <row r="151" spans="1:10" ht="27.75" customHeight="1" x14ac:dyDescent="0.25">
      <c r="A151" s="156" t="s">
        <v>657</v>
      </c>
      <c r="B151" s="28"/>
      <c r="C151" s="163" t="s">
        <v>78</v>
      </c>
      <c r="D151" s="128">
        <v>1.9430000000000001</v>
      </c>
      <c r="E151" s="129">
        <v>0.16</v>
      </c>
      <c r="F151" s="130">
        <v>3.1E-2</v>
      </c>
      <c r="G151" s="190">
        <v>3.05</v>
      </c>
      <c r="H151" s="191">
        <v>0</v>
      </c>
      <c r="I151" s="250">
        <v>0</v>
      </c>
      <c r="J151" s="192">
        <v>0</v>
      </c>
    </row>
    <row r="152" spans="1:10" ht="27.75" customHeight="1" x14ac:dyDescent="0.25">
      <c r="A152" s="156" t="s">
        <v>658</v>
      </c>
      <c r="B152" s="28"/>
      <c r="C152" s="163" t="s">
        <v>78</v>
      </c>
      <c r="D152" s="128">
        <v>1.9430000000000001</v>
      </c>
      <c r="E152" s="129">
        <v>0.16</v>
      </c>
      <c r="F152" s="130">
        <v>3.1E-2</v>
      </c>
      <c r="G152" s="190">
        <v>5.56</v>
      </c>
      <c r="H152" s="191">
        <v>0</v>
      </c>
      <c r="I152" s="250">
        <v>0</v>
      </c>
      <c r="J152" s="192">
        <v>0</v>
      </c>
    </row>
    <row r="153" spans="1:10" ht="27.75" customHeight="1" x14ac:dyDescent="0.25">
      <c r="A153" s="156" t="s">
        <v>659</v>
      </c>
      <c r="B153" s="28"/>
      <c r="C153" s="163" t="s">
        <v>712</v>
      </c>
      <c r="D153" s="128">
        <v>1.9430000000000001</v>
      </c>
      <c r="E153" s="129">
        <v>0.16</v>
      </c>
      <c r="F153" s="130">
        <v>3.1E-2</v>
      </c>
      <c r="G153" s="191">
        <v>0</v>
      </c>
      <c r="H153" s="191">
        <v>0</v>
      </c>
      <c r="I153" s="250">
        <v>0</v>
      </c>
      <c r="J153" s="192">
        <v>0</v>
      </c>
    </row>
    <row r="154" spans="1:10" ht="27.75" customHeight="1" x14ac:dyDescent="0.25">
      <c r="A154" s="156" t="s">
        <v>660</v>
      </c>
      <c r="B154" s="28"/>
      <c r="C154" s="163">
        <v>0</v>
      </c>
      <c r="D154" s="128">
        <v>1.234</v>
      </c>
      <c r="E154" s="129">
        <v>9.5000000000000001E-2</v>
      </c>
      <c r="F154" s="130">
        <v>0.02</v>
      </c>
      <c r="G154" s="190">
        <v>1.71</v>
      </c>
      <c r="H154" s="190">
        <v>1</v>
      </c>
      <c r="I154" s="193">
        <v>1</v>
      </c>
      <c r="J154" s="194">
        <v>2.8000000000000001E-2</v>
      </c>
    </row>
    <row r="155" spans="1:10" ht="27.75" customHeight="1" x14ac:dyDescent="0.25">
      <c r="A155" s="156" t="s">
        <v>661</v>
      </c>
      <c r="B155" s="28"/>
      <c r="C155" s="163">
        <v>0</v>
      </c>
      <c r="D155" s="128">
        <v>1.234</v>
      </c>
      <c r="E155" s="129">
        <v>9.5000000000000001E-2</v>
      </c>
      <c r="F155" s="130">
        <v>0.02</v>
      </c>
      <c r="G155" s="190">
        <v>9.06</v>
      </c>
      <c r="H155" s="190">
        <v>1</v>
      </c>
      <c r="I155" s="193">
        <v>1</v>
      </c>
      <c r="J155" s="194">
        <v>2.8000000000000001E-2</v>
      </c>
    </row>
    <row r="156" spans="1:10" ht="27.75" customHeight="1" x14ac:dyDescent="0.25">
      <c r="A156" s="156" t="s">
        <v>662</v>
      </c>
      <c r="B156" s="28"/>
      <c r="C156" s="163">
        <v>0</v>
      </c>
      <c r="D156" s="128">
        <v>1.234</v>
      </c>
      <c r="E156" s="129">
        <v>9.5000000000000001E-2</v>
      </c>
      <c r="F156" s="130">
        <v>0.02</v>
      </c>
      <c r="G156" s="190">
        <v>15.86</v>
      </c>
      <c r="H156" s="190">
        <v>1</v>
      </c>
      <c r="I156" s="193">
        <v>1</v>
      </c>
      <c r="J156" s="194">
        <v>2.8000000000000001E-2</v>
      </c>
    </row>
    <row r="157" spans="1:10" ht="27.75" customHeight="1" x14ac:dyDescent="0.25">
      <c r="A157" s="156" t="s">
        <v>663</v>
      </c>
      <c r="B157" s="28"/>
      <c r="C157" s="163">
        <v>0</v>
      </c>
      <c r="D157" s="128">
        <v>1.234</v>
      </c>
      <c r="E157" s="129">
        <v>9.5000000000000001E-2</v>
      </c>
      <c r="F157" s="130">
        <v>0.02</v>
      </c>
      <c r="G157" s="190">
        <v>25.72</v>
      </c>
      <c r="H157" s="190">
        <v>1</v>
      </c>
      <c r="I157" s="193">
        <v>1</v>
      </c>
      <c r="J157" s="194">
        <v>2.8000000000000001E-2</v>
      </c>
    </row>
    <row r="158" spans="1:10" ht="27.75" customHeight="1" x14ac:dyDescent="0.25">
      <c r="A158" s="156" t="s">
        <v>664</v>
      </c>
      <c r="B158" s="28"/>
      <c r="C158" s="163">
        <v>0</v>
      </c>
      <c r="D158" s="128">
        <v>1.234</v>
      </c>
      <c r="E158" s="129">
        <v>9.5000000000000001E-2</v>
      </c>
      <c r="F158" s="130">
        <v>0.02</v>
      </c>
      <c r="G158" s="190">
        <v>57.54</v>
      </c>
      <c r="H158" s="190">
        <v>1</v>
      </c>
      <c r="I158" s="193">
        <v>1</v>
      </c>
      <c r="J158" s="194">
        <v>2.8000000000000001E-2</v>
      </c>
    </row>
    <row r="159" spans="1:10" ht="27.75" customHeight="1" x14ac:dyDescent="0.25">
      <c r="A159" s="156" t="s">
        <v>665</v>
      </c>
      <c r="B159" s="28"/>
      <c r="C159" s="163">
        <v>0</v>
      </c>
      <c r="D159" s="128">
        <v>1.246</v>
      </c>
      <c r="E159" s="129">
        <v>7.6999999999999999E-2</v>
      </c>
      <c r="F159" s="130">
        <v>0.02</v>
      </c>
      <c r="G159" s="190">
        <v>2.0299999999999998</v>
      </c>
      <c r="H159" s="190">
        <v>1.47</v>
      </c>
      <c r="I159" s="193">
        <v>1.47</v>
      </c>
      <c r="J159" s="194">
        <v>2.5999999999999999E-2</v>
      </c>
    </row>
    <row r="160" spans="1:10" ht="27.75" customHeight="1" x14ac:dyDescent="0.25">
      <c r="A160" s="156" t="s">
        <v>666</v>
      </c>
      <c r="B160" s="28"/>
      <c r="C160" s="163">
        <v>0</v>
      </c>
      <c r="D160" s="128">
        <v>1.246</v>
      </c>
      <c r="E160" s="129">
        <v>7.6999999999999999E-2</v>
      </c>
      <c r="F160" s="130">
        <v>0.02</v>
      </c>
      <c r="G160" s="190">
        <v>13.22</v>
      </c>
      <c r="H160" s="190">
        <v>1.47</v>
      </c>
      <c r="I160" s="193">
        <v>1.47</v>
      </c>
      <c r="J160" s="194">
        <v>2.5999999999999999E-2</v>
      </c>
    </row>
    <row r="161" spans="1:10" ht="27.75" customHeight="1" x14ac:dyDescent="0.25">
      <c r="A161" s="156" t="s">
        <v>667</v>
      </c>
      <c r="B161" s="28"/>
      <c r="C161" s="163">
        <v>0</v>
      </c>
      <c r="D161" s="128">
        <v>1.246</v>
      </c>
      <c r="E161" s="129">
        <v>7.6999999999999999E-2</v>
      </c>
      <c r="F161" s="130">
        <v>0.02</v>
      </c>
      <c r="G161" s="190">
        <v>23.56</v>
      </c>
      <c r="H161" s="190">
        <v>1.47</v>
      </c>
      <c r="I161" s="193">
        <v>1.47</v>
      </c>
      <c r="J161" s="194">
        <v>2.5999999999999999E-2</v>
      </c>
    </row>
    <row r="162" spans="1:10" ht="27.75" customHeight="1" x14ac:dyDescent="0.25">
      <c r="A162" s="156" t="s">
        <v>668</v>
      </c>
      <c r="B162" s="28"/>
      <c r="C162" s="163">
        <v>0</v>
      </c>
      <c r="D162" s="128">
        <v>1.246</v>
      </c>
      <c r="E162" s="129">
        <v>7.6999999999999999E-2</v>
      </c>
      <c r="F162" s="130">
        <v>0.02</v>
      </c>
      <c r="G162" s="190">
        <v>38.57</v>
      </c>
      <c r="H162" s="190">
        <v>1.47</v>
      </c>
      <c r="I162" s="193">
        <v>1.47</v>
      </c>
      <c r="J162" s="194">
        <v>2.5999999999999999E-2</v>
      </c>
    </row>
    <row r="163" spans="1:10" ht="27.75" customHeight="1" x14ac:dyDescent="0.25">
      <c r="A163" s="156" t="s">
        <v>669</v>
      </c>
      <c r="B163" s="28"/>
      <c r="C163" s="163">
        <v>0</v>
      </c>
      <c r="D163" s="128">
        <v>1.246</v>
      </c>
      <c r="E163" s="129">
        <v>7.6999999999999999E-2</v>
      </c>
      <c r="F163" s="130">
        <v>0.02</v>
      </c>
      <c r="G163" s="190">
        <v>86.98</v>
      </c>
      <c r="H163" s="190">
        <v>1.47</v>
      </c>
      <c r="I163" s="193">
        <v>1.47</v>
      </c>
      <c r="J163" s="194">
        <v>2.5999999999999999E-2</v>
      </c>
    </row>
    <row r="164" spans="1:10" ht="27.75" customHeight="1" x14ac:dyDescent="0.25">
      <c r="A164" s="156" t="s">
        <v>670</v>
      </c>
      <c r="B164" s="28"/>
      <c r="C164" s="163">
        <v>0</v>
      </c>
      <c r="D164" s="128">
        <v>1.0309999999999999</v>
      </c>
      <c r="E164" s="129">
        <v>5.7000000000000002E-2</v>
      </c>
      <c r="F164" s="130">
        <v>1.7000000000000001E-2</v>
      </c>
      <c r="G164" s="190">
        <v>22.32</v>
      </c>
      <c r="H164" s="190">
        <v>1.81</v>
      </c>
      <c r="I164" s="193">
        <v>1.81</v>
      </c>
      <c r="J164" s="194">
        <v>0.02</v>
      </c>
    </row>
    <row r="165" spans="1:10" ht="27.75" customHeight="1" x14ac:dyDescent="0.25">
      <c r="A165" s="156" t="s">
        <v>671</v>
      </c>
      <c r="B165" s="28"/>
      <c r="C165" s="163">
        <v>0</v>
      </c>
      <c r="D165" s="128">
        <v>1.0309999999999999</v>
      </c>
      <c r="E165" s="129">
        <v>5.7000000000000002E-2</v>
      </c>
      <c r="F165" s="130">
        <v>1.7000000000000001E-2</v>
      </c>
      <c r="G165" s="190">
        <v>119.9</v>
      </c>
      <c r="H165" s="190">
        <v>1.81</v>
      </c>
      <c r="I165" s="193">
        <v>1.81</v>
      </c>
      <c r="J165" s="194">
        <v>0.02</v>
      </c>
    </row>
    <row r="166" spans="1:10" ht="27.75" customHeight="1" x14ac:dyDescent="0.25">
      <c r="A166" s="156" t="s">
        <v>672</v>
      </c>
      <c r="B166" s="28"/>
      <c r="C166" s="163">
        <v>0</v>
      </c>
      <c r="D166" s="128">
        <v>1.0309999999999999</v>
      </c>
      <c r="E166" s="129">
        <v>5.7000000000000002E-2</v>
      </c>
      <c r="F166" s="130">
        <v>1.7000000000000001E-2</v>
      </c>
      <c r="G166" s="190">
        <v>275.58999999999997</v>
      </c>
      <c r="H166" s="190">
        <v>1.81</v>
      </c>
      <c r="I166" s="193">
        <v>1.81</v>
      </c>
      <c r="J166" s="194">
        <v>0.02</v>
      </c>
    </row>
    <row r="167" spans="1:10" ht="27.75" customHeight="1" x14ac:dyDescent="0.25">
      <c r="A167" s="156" t="s">
        <v>673</v>
      </c>
      <c r="B167" s="28"/>
      <c r="C167" s="163">
        <v>0</v>
      </c>
      <c r="D167" s="128">
        <v>1.0309999999999999</v>
      </c>
      <c r="E167" s="129">
        <v>5.7000000000000002E-2</v>
      </c>
      <c r="F167" s="130">
        <v>1.7000000000000001E-2</v>
      </c>
      <c r="G167" s="190">
        <v>497.46</v>
      </c>
      <c r="H167" s="190">
        <v>1.81</v>
      </c>
      <c r="I167" s="193">
        <v>1.81</v>
      </c>
      <c r="J167" s="194">
        <v>0.02</v>
      </c>
    </row>
    <row r="168" spans="1:10" ht="27.75" customHeight="1" x14ac:dyDescent="0.25">
      <c r="A168" s="156" t="s">
        <v>674</v>
      </c>
      <c r="B168" s="28"/>
      <c r="C168" s="163">
        <v>0</v>
      </c>
      <c r="D168" s="128">
        <v>1.0309999999999999</v>
      </c>
      <c r="E168" s="129">
        <v>5.7000000000000002E-2</v>
      </c>
      <c r="F168" s="130">
        <v>1.7000000000000001E-2</v>
      </c>
      <c r="G168" s="190">
        <v>1137.47</v>
      </c>
      <c r="H168" s="190">
        <v>1.81</v>
      </c>
      <c r="I168" s="193">
        <v>1.81</v>
      </c>
      <c r="J168" s="194">
        <v>0.02</v>
      </c>
    </row>
    <row r="169" spans="1:10" ht="27.75" customHeight="1" x14ac:dyDescent="0.25">
      <c r="A169" s="156" t="s">
        <v>675</v>
      </c>
      <c r="B169" s="28"/>
      <c r="C169" s="163" t="s">
        <v>120</v>
      </c>
      <c r="D169" s="131">
        <v>6.2629999999999999</v>
      </c>
      <c r="E169" s="132">
        <v>0.309</v>
      </c>
      <c r="F169" s="130">
        <v>0.18</v>
      </c>
      <c r="G169" s="191">
        <v>0</v>
      </c>
      <c r="H169" s="191">
        <v>0</v>
      </c>
      <c r="I169" s="250">
        <v>0</v>
      </c>
      <c r="J169" s="192">
        <v>0</v>
      </c>
    </row>
    <row r="170" spans="1:10" ht="27.75" customHeight="1" x14ac:dyDescent="0.25">
      <c r="A170" s="156" t="s">
        <v>676</v>
      </c>
      <c r="B170" s="28"/>
      <c r="C170" s="163">
        <v>0</v>
      </c>
      <c r="D170" s="128">
        <v>-1.8779999999999999</v>
      </c>
      <c r="E170" s="129">
        <v>-0.155</v>
      </c>
      <c r="F170" s="130">
        <v>-0.03</v>
      </c>
      <c r="G170" s="158">
        <v>0</v>
      </c>
      <c r="H170" s="191">
        <v>0</v>
      </c>
      <c r="I170" s="250">
        <v>0</v>
      </c>
      <c r="J170" s="192">
        <v>0</v>
      </c>
    </row>
    <row r="171" spans="1:10" ht="27.75" customHeight="1" x14ac:dyDescent="0.25">
      <c r="A171" s="156" t="s">
        <v>677</v>
      </c>
      <c r="B171" s="28"/>
      <c r="C171" s="163">
        <v>0</v>
      </c>
      <c r="D171" s="128">
        <v>-1.9450000000000001</v>
      </c>
      <c r="E171" s="129">
        <v>-0.154</v>
      </c>
      <c r="F171" s="130">
        <v>-3.1E-2</v>
      </c>
      <c r="G171" s="158">
        <v>0</v>
      </c>
      <c r="H171" s="191">
        <v>0</v>
      </c>
      <c r="I171" s="250">
        <v>0</v>
      </c>
      <c r="J171" s="192">
        <v>0</v>
      </c>
    </row>
    <row r="172" spans="1:10" ht="27.75" customHeight="1" x14ac:dyDescent="0.25">
      <c r="A172" s="156" t="s">
        <v>678</v>
      </c>
      <c r="B172" s="28"/>
      <c r="C172" s="163">
        <v>0</v>
      </c>
      <c r="D172" s="128">
        <v>-1.8779999999999999</v>
      </c>
      <c r="E172" s="129">
        <v>-0.155</v>
      </c>
      <c r="F172" s="130">
        <v>-0.03</v>
      </c>
      <c r="G172" s="158">
        <v>0</v>
      </c>
      <c r="H172" s="191">
        <v>0</v>
      </c>
      <c r="I172" s="250">
        <v>0</v>
      </c>
      <c r="J172" s="194">
        <v>5.1999999999999998E-2</v>
      </c>
    </row>
    <row r="173" spans="1:10" ht="27.75" customHeight="1" x14ac:dyDescent="0.25">
      <c r="A173" s="156" t="s">
        <v>679</v>
      </c>
      <c r="B173" s="28"/>
      <c r="C173" s="163">
        <v>0</v>
      </c>
      <c r="D173" s="128">
        <v>-1.9450000000000001</v>
      </c>
      <c r="E173" s="129">
        <v>-0.154</v>
      </c>
      <c r="F173" s="130">
        <v>-3.1E-2</v>
      </c>
      <c r="G173" s="158">
        <v>0</v>
      </c>
      <c r="H173" s="191">
        <v>0</v>
      </c>
      <c r="I173" s="250">
        <v>0</v>
      </c>
      <c r="J173" s="194">
        <v>4.5999999999999999E-2</v>
      </c>
    </row>
    <row r="174" spans="1:10" ht="27.75" customHeight="1" x14ac:dyDescent="0.25">
      <c r="A174" s="156" t="s">
        <v>680</v>
      </c>
      <c r="B174" s="28"/>
      <c r="C174" s="163">
        <v>0</v>
      </c>
      <c r="D174" s="128">
        <v>-2.577</v>
      </c>
      <c r="E174" s="129">
        <v>-0.159</v>
      </c>
      <c r="F174" s="130">
        <v>-4.2000000000000003E-2</v>
      </c>
      <c r="G174" s="190">
        <v>30.5</v>
      </c>
      <c r="H174" s="191">
        <v>0</v>
      </c>
      <c r="I174" s="250">
        <v>0</v>
      </c>
      <c r="J174" s="194">
        <v>8.5999999999999993E-2</v>
      </c>
    </row>
    <row r="175" spans="1:10" ht="27.75" customHeight="1" x14ac:dyDescent="0.25">
      <c r="A175" s="156" t="s">
        <v>681</v>
      </c>
      <c r="B175" s="28"/>
      <c r="C175" s="163" t="s">
        <v>74</v>
      </c>
      <c r="D175" s="128">
        <v>0.51800000000000002</v>
      </c>
      <c r="E175" s="129">
        <v>4.2999999999999997E-2</v>
      </c>
      <c r="F175" s="130">
        <v>8.0000000000000002E-3</v>
      </c>
      <c r="G175" s="190">
        <v>0.34</v>
      </c>
      <c r="H175" s="191">
        <v>0</v>
      </c>
      <c r="I175" s="250">
        <v>0</v>
      </c>
      <c r="J175" s="192">
        <v>0</v>
      </c>
    </row>
    <row r="176" spans="1:10" ht="27.75" customHeight="1" x14ac:dyDescent="0.25">
      <c r="A176" s="156" t="s">
        <v>682</v>
      </c>
      <c r="B176" s="28"/>
      <c r="C176" s="163" t="s">
        <v>711</v>
      </c>
      <c r="D176" s="128">
        <v>0.51800000000000002</v>
      </c>
      <c r="E176" s="129">
        <v>4.2999999999999997E-2</v>
      </c>
      <c r="F176" s="130">
        <v>8.0000000000000002E-3</v>
      </c>
      <c r="G176" s="191">
        <v>0</v>
      </c>
      <c r="H176" s="191">
        <v>0</v>
      </c>
      <c r="I176" s="250">
        <v>0</v>
      </c>
      <c r="J176" s="192">
        <v>0</v>
      </c>
    </row>
    <row r="177" spans="1:10" ht="27.75" customHeight="1" x14ac:dyDescent="0.25">
      <c r="A177" s="156" t="s">
        <v>683</v>
      </c>
      <c r="B177" s="28"/>
      <c r="C177" s="163" t="s">
        <v>78</v>
      </c>
      <c r="D177" s="128">
        <v>0.56699999999999995</v>
      </c>
      <c r="E177" s="129">
        <v>4.7E-2</v>
      </c>
      <c r="F177" s="130">
        <v>8.9999999999999993E-3</v>
      </c>
      <c r="G177" s="190">
        <v>0.43</v>
      </c>
      <c r="H177" s="191">
        <v>0</v>
      </c>
      <c r="I177" s="250">
        <v>0</v>
      </c>
      <c r="J177" s="192">
        <v>0</v>
      </c>
    </row>
    <row r="178" spans="1:10" ht="27.75" customHeight="1" x14ac:dyDescent="0.25">
      <c r="A178" s="156" t="s">
        <v>684</v>
      </c>
      <c r="B178" s="28"/>
      <c r="C178" s="163" t="s">
        <v>78</v>
      </c>
      <c r="D178" s="128">
        <v>0.56699999999999995</v>
      </c>
      <c r="E178" s="129">
        <v>4.7E-2</v>
      </c>
      <c r="F178" s="130">
        <v>8.9999999999999993E-3</v>
      </c>
      <c r="G178" s="190">
        <v>0.51</v>
      </c>
      <c r="H178" s="191">
        <v>0</v>
      </c>
      <c r="I178" s="250">
        <v>0</v>
      </c>
      <c r="J178" s="192">
        <v>0</v>
      </c>
    </row>
    <row r="179" spans="1:10" ht="27.75" customHeight="1" x14ac:dyDescent="0.25">
      <c r="A179" s="156" t="s">
        <v>685</v>
      </c>
      <c r="B179" s="28"/>
      <c r="C179" s="163" t="s">
        <v>78</v>
      </c>
      <c r="D179" s="128">
        <v>0.56699999999999995</v>
      </c>
      <c r="E179" s="129">
        <v>4.7E-2</v>
      </c>
      <c r="F179" s="130">
        <v>8.9999999999999993E-3</v>
      </c>
      <c r="G179" s="190">
        <v>0.65</v>
      </c>
      <c r="H179" s="191">
        <v>0</v>
      </c>
      <c r="I179" s="250">
        <v>0</v>
      </c>
      <c r="J179" s="192">
        <v>0</v>
      </c>
    </row>
    <row r="180" spans="1:10" ht="27.75" customHeight="1" x14ac:dyDescent="0.25">
      <c r="A180" s="156" t="s">
        <v>686</v>
      </c>
      <c r="B180" s="28"/>
      <c r="C180" s="163" t="s">
        <v>78</v>
      </c>
      <c r="D180" s="128">
        <v>0.56699999999999995</v>
      </c>
      <c r="E180" s="129">
        <v>4.7E-2</v>
      </c>
      <c r="F180" s="130">
        <v>8.9999999999999993E-3</v>
      </c>
      <c r="G180" s="190">
        <v>0.89</v>
      </c>
      <c r="H180" s="191">
        <v>0</v>
      </c>
      <c r="I180" s="250">
        <v>0</v>
      </c>
      <c r="J180" s="192">
        <v>0</v>
      </c>
    </row>
    <row r="181" spans="1:10" ht="27.75" customHeight="1" x14ac:dyDescent="0.25">
      <c r="A181" s="156" t="s">
        <v>687</v>
      </c>
      <c r="B181" s="28"/>
      <c r="C181" s="163" t="s">
        <v>78</v>
      </c>
      <c r="D181" s="128">
        <v>0.56699999999999995</v>
      </c>
      <c r="E181" s="129">
        <v>4.7E-2</v>
      </c>
      <c r="F181" s="130">
        <v>8.9999999999999993E-3</v>
      </c>
      <c r="G181" s="190">
        <v>1.62</v>
      </c>
      <c r="H181" s="191">
        <v>0</v>
      </c>
      <c r="I181" s="250">
        <v>0</v>
      </c>
      <c r="J181" s="192">
        <v>0</v>
      </c>
    </row>
    <row r="182" spans="1:10" ht="27.75" customHeight="1" x14ac:dyDescent="0.25">
      <c r="A182" s="156" t="s">
        <v>688</v>
      </c>
      <c r="B182" s="28"/>
      <c r="C182" s="163" t="s">
        <v>712</v>
      </c>
      <c r="D182" s="128">
        <v>0.56699999999999995</v>
      </c>
      <c r="E182" s="129">
        <v>4.7E-2</v>
      </c>
      <c r="F182" s="130">
        <v>8.9999999999999993E-3</v>
      </c>
      <c r="G182" s="191">
        <v>0</v>
      </c>
      <c r="H182" s="191">
        <v>0</v>
      </c>
      <c r="I182" s="250">
        <v>0</v>
      </c>
      <c r="J182" s="192">
        <v>0</v>
      </c>
    </row>
    <row r="183" spans="1:10" ht="27.75" customHeight="1" x14ac:dyDescent="0.25">
      <c r="A183" s="156" t="s">
        <v>689</v>
      </c>
      <c r="B183" s="28"/>
      <c r="C183" s="163">
        <v>0</v>
      </c>
      <c r="D183" s="128">
        <v>0.36</v>
      </c>
      <c r="E183" s="129">
        <v>2.8000000000000001E-2</v>
      </c>
      <c r="F183" s="130">
        <v>6.0000000000000001E-3</v>
      </c>
      <c r="G183" s="190">
        <v>0.5</v>
      </c>
      <c r="H183" s="190">
        <v>0.28999999999999998</v>
      </c>
      <c r="I183" s="193">
        <v>0.28999999999999998</v>
      </c>
      <c r="J183" s="194">
        <v>8.0000000000000002E-3</v>
      </c>
    </row>
    <row r="184" spans="1:10" ht="27.75" customHeight="1" x14ac:dyDescent="0.25">
      <c r="A184" s="156" t="s">
        <v>690</v>
      </c>
      <c r="B184" s="28"/>
      <c r="C184" s="163">
        <v>0</v>
      </c>
      <c r="D184" s="128">
        <v>0.36</v>
      </c>
      <c r="E184" s="129">
        <v>2.8000000000000001E-2</v>
      </c>
      <c r="F184" s="130">
        <v>6.0000000000000001E-3</v>
      </c>
      <c r="G184" s="190">
        <v>2.64</v>
      </c>
      <c r="H184" s="190">
        <v>0.28999999999999998</v>
      </c>
      <c r="I184" s="193">
        <v>0.28999999999999998</v>
      </c>
      <c r="J184" s="194">
        <v>8.0000000000000002E-3</v>
      </c>
    </row>
    <row r="185" spans="1:10" ht="27.75" customHeight="1" x14ac:dyDescent="0.25">
      <c r="A185" s="156" t="s">
        <v>691</v>
      </c>
      <c r="B185" s="28"/>
      <c r="C185" s="163">
        <v>0</v>
      </c>
      <c r="D185" s="128">
        <v>0.36</v>
      </c>
      <c r="E185" s="129">
        <v>2.8000000000000001E-2</v>
      </c>
      <c r="F185" s="130">
        <v>6.0000000000000001E-3</v>
      </c>
      <c r="G185" s="190">
        <v>4.63</v>
      </c>
      <c r="H185" s="190">
        <v>0.28999999999999998</v>
      </c>
      <c r="I185" s="193">
        <v>0.28999999999999998</v>
      </c>
      <c r="J185" s="194">
        <v>8.0000000000000002E-3</v>
      </c>
    </row>
    <row r="186" spans="1:10" ht="27.75" customHeight="1" x14ac:dyDescent="0.25">
      <c r="A186" s="156" t="s">
        <v>692</v>
      </c>
      <c r="B186" s="28"/>
      <c r="C186" s="163">
        <v>0</v>
      </c>
      <c r="D186" s="128">
        <v>0.36</v>
      </c>
      <c r="E186" s="129">
        <v>2.8000000000000001E-2</v>
      </c>
      <c r="F186" s="130">
        <v>6.0000000000000001E-3</v>
      </c>
      <c r="G186" s="190">
        <v>7.5</v>
      </c>
      <c r="H186" s="190">
        <v>0.28999999999999998</v>
      </c>
      <c r="I186" s="193">
        <v>0.28999999999999998</v>
      </c>
      <c r="J186" s="194">
        <v>8.0000000000000002E-3</v>
      </c>
    </row>
    <row r="187" spans="1:10" ht="27.75" customHeight="1" x14ac:dyDescent="0.25">
      <c r="A187" s="156" t="s">
        <v>693</v>
      </c>
      <c r="B187" s="28"/>
      <c r="C187" s="163">
        <v>0</v>
      </c>
      <c r="D187" s="128">
        <v>0.36</v>
      </c>
      <c r="E187" s="129">
        <v>2.8000000000000001E-2</v>
      </c>
      <c r="F187" s="130">
        <v>6.0000000000000001E-3</v>
      </c>
      <c r="G187" s="190">
        <v>16.79</v>
      </c>
      <c r="H187" s="190">
        <v>0.28999999999999998</v>
      </c>
      <c r="I187" s="193">
        <v>0.28999999999999998</v>
      </c>
      <c r="J187" s="194">
        <v>8.0000000000000002E-3</v>
      </c>
    </row>
    <row r="188" spans="1:10" ht="27.75" customHeight="1" x14ac:dyDescent="0.25">
      <c r="A188" s="156" t="s">
        <v>694</v>
      </c>
      <c r="B188" s="28"/>
      <c r="C188" s="163">
        <v>0</v>
      </c>
      <c r="D188" s="128">
        <v>0.36299999999999999</v>
      </c>
      <c r="E188" s="129">
        <v>2.1999999999999999E-2</v>
      </c>
      <c r="F188" s="130">
        <v>6.0000000000000001E-3</v>
      </c>
      <c r="G188" s="190">
        <v>0.59</v>
      </c>
      <c r="H188" s="190">
        <v>0.43</v>
      </c>
      <c r="I188" s="193">
        <v>0.43</v>
      </c>
      <c r="J188" s="194">
        <v>8.0000000000000002E-3</v>
      </c>
    </row>
    <row r="189" spans="1:10" ht="27.75" customHeight="1" x14ac:dyDescent="0.25">
      <c r="A189" s="156" t="s">
        <v>695</v>
      </c>
      <c r="B189" s="28"/>
      <c r="C189" s="163">
        <v>0</v>
      </c>
      <c r="D189" s="128">
        <v>0.36299999999999999</v>
      </c>
      <c r="E189" s="129">
        <v>2.1999999999999999E-2</v>
      </c>
      <c r="F189" s="130">
        <v>6.0000000000000001E-3</v>
      </c>
      <c r="G189" s="190">
        <v>3.86</v>
      </c>
      <c r="H189" s="190">
        <v>0.43</v>
      </c>
      <c r="I189" s="193">
        <v>0.43</v>
      </c>
      <c r="J189" s="194">
        <v>8.0000000000000002E-3</v>
      </c>
    </row>
    <row r="190" spans="1:10" ht="27.75" customHeight="1" x14ac:dyDescent="0.25">
      <c r="A190" s="156" t="s">
        <v>696</v>
      </c>
      <c r="B190" s="28"/>
      <c r="C190" s="163">
        <v>0</v>
      </c>
      <c r="D190" s="128">
        <v>0.36299999999999999</v>
      </c>
      <c r="E190" s="129">
        <v>2.1999999999999999E-2</v>
      </c>
      <c r="F190" s="130">
        <v>6.0000000000000001E-3</v>
      </c>
      <c r="G190" s="190">
        <v>6.87</v>
      </c>
      <c r="H190" s="190">
        <v>0.43</v>
      </c>
      <c r="I190" s="193">
        <v>0.43</v>
      </c>
      <c r="J190" s="194">
        <v>8.0000000000000002E-3</v>
      </c>
    </row>
    <row r="191" spans="1:10" ht="27.75" customHeight="1" x14ac:dyDescent="0.25">
      <c r="A191" s="156" t="s">
        <v>697</v>
      </c>
      <c r="B191" s="28"/>
      <c r="C191" s="163">
        <v>0</v>
      </c>
      <c r="D191" s="128">
        <v>0.36299999999999999</v>
      </c>
      <c r="E191" s="129">
        <v>2.1999999999999999E-2</v>
      </c>
      <c r="F191" s="130">
        <v>6.0000000000000001E-3</v>
      </c>
      <c r="G191" s="190">
        <v>11.25</v>
      </c>
      <c r="H191" s="190">
        <v>0.43</v>
      </c>
      <c r="I191" s="193">
        <v>0.43</v>
      </c>
      <c r="J191" s="194">
        <v>8.0000000000000002E-3</v>
      </c>
    </row>
    <row r="192" spans="1:10" ht="27.75" customHeight="1" x14ac:dyDescent="0.25">
      <c r="A192" s="156" t="s">
        <v>698</v>
      </c>
      <c r="B192" s="28"/>
      <c r="C192" s="163">
        <v>0</v>
      </c>
      <c r="D192" s="128">
        <v>0.36299999999999999</v>
      </c>
      <c r="E192" s="129">
        <v>2.1999999999999999E-2</v>
      </c>
      <c r="F192" s="130">
        <v>6.0000000000000001E-3</v>
      </c>
      <c r="G192" s="190">
        <v>25.38</v>
      </c>
      <c r="H192" s="190">
        <v>0.43</v>
      </c>
      <c r="I192" s="193">
        <v>0.43</v>
      </c>
      <c r="J192" s="194">
        <v>8.0000000000000002E-3</v>
      </c>
    </row>
    <row r="193" spans="1:10" ht="27.75" customHeight="1" x14ac:dyDescent="0.25">
      <c r="A193" s="156" t="s">
        <v>699</v>
      </c>
      <c r="B193" s="28"/>
      <c r="C193" s="163">
        <v>0</v>
      </c>
      <c r="D193" s="128">
        <v>0.30099999999999999</v>
      </c>
      <c r="E193" s="129">
        <v>1.7000000000000001E-2</v>
      </c>
      <c r="F193" s="130">
        <v>5.0000000000000001E-3</v>
      </c>
      <c r="G193" s="190">
        <v>6.51</v>
      </c>
      <c r="H193" s="190">
        <v>0.53</v>
      </c>
      <c r="I193" s="193">
        <v>0.53</v>
      </c>
      <c r="J193" s="194">
        <v>6.0000000000000001E-3</v>
      </c>
    </row>
    <row r="194" spans="1:10" ht="27.75" customHeight="1" x14ac:dyDescent="0.25">
      <c r="A194" s="156" t="s">
        <v>700</v>
      </c>
      <c r="B194" s="28"/>
      <c r="C194" s="163">
        <v>0</v>
      </c>
      <c r="D194" s="128">
        <v>0.30099999999999999</v>
      </c>
      <c r="E194" s="129">
        <v>1.7000000000000001E-2</v>
      </c>
      <c r="F194" s="130">
        <v>5.0000000000000001E-3</v>
      </c>
      <c r="G194" s="190">
        <v>34.979999999999997</v>
      </c>
      <c r="H194" s="190">
        <v>0.53</v>
      </c>
      <c r="I194" s="193">
        <v>0.53</v>
      </c>
      <c r="J194" s="194">
        <v>6.0000000000000001E-3</v>
      </c>
    </row>
    <row r="195" spans="1:10" ht="27.75" customHeight="1" x14ac:dyDescent="0.25">
      <c r="A195" s="156" t="s">
        <v>701</v>
      </c>
      <c r="B195" s="28"/>
      <c r="C195" s="163">
        <v>0</v>
      </c>
      <c r="D195" s="128">
        <v>0.30099999999999999</v>
      </c>
      <c r="E195" s="129">
        <v>1.7000000000000001E-2</v>
      </c>
      <c r="F195" s="130">
        <v>5.0000000000000001E-3</v>
      </c>
      <c r="G195" s="190">
        <v>80.41</v>
      </c>
      <c r="H195" s="190">
        <v>0.53</v>
      </c>
      <c r="I195" s="193">
        <v>0.53</v>
      </c>
      <c r="J195" s="194">
        <v>6.0000000000000001E-3</v>
      </c>
    </row>
    <row r="196" spans="1:10" ht="27.75" customHeight="1" x14ac:dyDescent="0.25">
      <c r="A196" s="156" t="s">
        <v>702</v>
      </c>
      <c r="B196" s="28"/>
      <c r="C196" s="163">
        <v>0</v>
      </c>
      <c r="D196" s="128">
        <v>0.30099999999999999</v>
      </c>
      <c r="E196" s="129">
        <v>1.7000000000000001E-2</v>
      </c>
      <c r="F196" s="130">
        <v>5.0000000000000001E-3</v>
      </c>
      <c r="G196" s="190">
        <v>145.13999999999999</v>
      </c>
      <c r="H196" s="190">
        <v>0.53</v>
      </c>
      <c r="I196" s="193">
        <v>0.53</v>
      </c>
      <c r="J196" s="194">
        <v>6.0000000000000001E-3</v>
      </c>
    </row>
    <row r="197" spans="1:10" ht="27.75" customHeight="1" x14ac:dyDescent="0.25">
      <c r="A197" s="156" t="s">
        <v>703</v>
      </c>
      <c r="B197" s="28"/>
      <c r="C197" s="163">
        <v>0</v>
      </c>
      <c r="D197" s="128">
        <v>0.30099999999999999</v>
      </c>
      <c r="E197" s="129">
        <v>1.7000000000000001E-2</v>
      </c>
      <c r="F197" s="130">
        <v>5.0000000000000001E-3</v>
      </c>
      <c r="G197" s="190">
        <v>331.87</v>
      </c>
      <c r="H197" s="190">
        <v>0.53</v>
      </c>
      <c r="I197" s="193">
        <v>0.53</v>
      </c>
      <c r="J197" s="194">
        <v>6.0000000000000001E-3</v>
      </c>
    </row>
    <row r="198" spans="1:10" ht="27.75" customHeight="1" x14ac:dyDescent="0.25">
      <c r="A198" s="156" t="s">
        <v>704</v>
      </c>
      <c r="B198" s="28"/>
      <c r="C198" s="163" t="s">
        <v>120</v>
      </c>
      <c r="D198" s="131">
        <v>1.827</v>
      </c>
      <c r="E198" s="132">
        <v>0.09</v>
      </c>
      <c r="F198" s="130">
        <v>5.2999999999999999E-2</v>
      </c>
      <c r="G198" s="191">
        <v>0</v>
      </c>
      <c r="H198" s="191">
        <v>0</v>
      </c>
      <c r="I198" s="250">
        <v>0</v>
      </c>
      <c r="J198" s="192">
        <v>0</v>
      </c>
    </row>
    <row r="199" spans="1:10" ht="27.75" customHeight="1" x14ac:dyDescent="0.25">
      <c r="A199" s="156" t="s">
        <v>705</v>
      </c>
      <c r="B199" s="28"/>
      <c r="C199" s="163">
        <v>0</v>
      </c>
      <c r="D199" s="128">
        <v>-0.54800000000000004</v>
      </c>
      <c r="E199" s="129">
        <v>-4.4999999999999998E-2</v>
      </c>
      <c r="F199" s="130">
        <v>-8.9999999999999993E-3</v>
      </c>
      <c r="G199" s="158">
        <v>0</v>
      </c>
      <c r="H199" s="191">
        <v>0</v>
      </c>
      <c r="I199" s="250">
        <v>0</v>
      </c>
      <c r="J199" s="192">
        <v>0</v>
      </c>
    </row>
    <row r="200" spans="1:10" ht="27.75" customHeight="1" x14ac:dyDescent="0.25">
      <c r="A200" s="156" t="s">
        <v>706</v>
      </c>
      <c r="B200" s="28"/>
      <c r="C200" s="163">
        <v>0</v>
      </c>
      <c r="D200" s="128">
        <v>-0.56699999999999995</v>
      </c>
      <c r="E200" s="129">
        <v>-4.4999999999999998E-2</v>
      </c>
      <c r="F200" s="130">
        <v>-8.9999999999999993E-3</v>
      </c>
      <c r="G200" s="158">
        <v>0</v>
      </c>
      <c r="H200" s="191">
        <v>0</v>
      </c>
      <c r="I200" s="250">
        <v>0</v>
      </c>
      <c r="J200" s="192">
        <v>0</v>
      </c>
    </row>
    <row r="201" spans="1:10" ht="27.75" customHeight="1" x14ac:dyDescent="0.25">
      <c r="A201" s="156" t="s">
        <v>707</v>
      </c>
      <c r="B201" s="28"/>
      <c r="C201" s="163">
        <v>0</v>
      </c>
      <c r="D201" s="128">
        <v>-0.54800000000000004</v>
      </c>
      <c r="E201" s="129">
        <v>-4.4999999999999998E-2</v>
      </c>
      <c r="F201" s="130">
        <v>-8.9999999999999993E-3</v>
      </c>
      <c r="G201" s="158">
        <v>0</v>
      </c>
      <c r="H201" s="191">
        <v>0</v>
      </c>
      <c r="I201" s="250">
        <v>0</v>
      </c>
      <c r="J201" s="194">
        <v>1.4999999999999999E-2</v>
      </c>
    </row>
    <row r="202" spans="1:10" ht="27.75" customHeight="1" x14ac:dyDescent="0.25">
      <c r="A202" s="156" t="s">
        <v>708</v>
      </c>
      <c r="B202" s="28"/>
      <c r="C202" s="163">
        <v>0</v>
      </c>
      <c r="D202" s="128">
        <v>-0.56699999999999995</v>
      </c>
      <c r="E202" s="129">
        <v>-4.4999999999999998E-2</v>
      </c>
      <c r="F202" s="130">
        <v>-8.9999999999999993E-3</v>
      </c>
      <c r="G202" s="158">
        <v>0</v>
      </c>
      <c r="H202" s="191">
        <v>0</v>
      </c>
      <c r="I202" s="250">
        <v>0</v>
      </c>
      <c r="J202" s="194">
        <v>1.2999999999999999E-2</v>
      </c>
    </row>
    <row r="203" spans="1:10" ht="27.75" customHeight="1" x14ac:dyDescent="0.25">
      <c r="A203" s="156" t="s">
        <v>709</v>
      </c>
      <c r="B203" s="28"/>
      <c r="C203" s="163">
        <v>0</v>
      </c>
      <c r="D203" s="128">
        <v>-0.752</v>
      </c>
      <c r="E203" s="129">
        <v>-4.5999999999999999E-2</v>
      </c>
      <c r="F203" s="130">
        <v>-1.2E-2</v>
      </c>
      <c r="G203" s="190">
        <v>8.9</v>
      </c>
      <c r="H203" s="191">
        <v>0</v>
      </c>
      <c r="I203" s="250">
        <v>0</v>
      </c>
      <c r="J203" s="194">
        <v>2.5000000000000001E-2</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362D2620-7265-4A00-879E-85DEDA670647}"/>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03697-259B-4DDD-AF8C-77E33D8A8707}">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NGED South West Area (GSP Group _L)"</f>
        <v>Southern Electric Power Distribution plc - Effective from 1 April 2026 - Final LDNO tariffs in NGED South West Area (GSP Group _L)</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78" t="s">
        <v>44</v>
      </c>
      <c r="B5" s="83" t="s">
        <v>45</v>
      </c>
      <c r="C5" s="93" t="s">
        <v>46</v>
      </c>
      <c r="D5" s="80" t="s">
        <v>47</v>
      </c>
      <c r="E5" s="87"/>
      <c r="F5" s="355"/>
      <c r="G5" s="356"/>
      <c r="H5" s="84" t="s">
        <v>48</v>
      </c>
      <c r="I5" s="85" t="s">
        <v>49</v>
      </c>
      <c r="J5" s="80" t="s">
        <v>47</v>
      </c>
      <c r="K5" s="87"/>
      <c r="L5" s="4"/>
      <c r="M5" s="4"/>
    </row>
    <row r="6" spans="1:13" ht="56.25" customHeight="1" x14ac:dyDescent="0.25">
      <c r="A6" s="81" t="s">
        <v>50</v>
      </c>
      <c r="B6" s="197" t="s">
        <v>410</v>
      </c>
      <c r="C6" s="198" t="s">
        <v>411</v>
      </c>
      <c r="D6" s="199" t="s">
        <v>412</v>
      </c>
      <c r="E6" s="87"/>
      <c r="F6" s="357" t="s">
        <v>719</v>
      </c>
      <c r="G6" s="357"/>
      <c r="H6" s="197" t="s">
        <v>410</v>
      </c>
      <c r="I6" s="198" t="s">
        <v>411</v>
      </c>
      <c r="J6" s="198" t="s">
        <v>412</v>
      </c>
      <c r="K6" s="87"/>
      <c r="L6" s="4"/>
      <c r="M6" s="4"/>
    </row>
    <row r="7" spans="1:13" ht="56.25" customHeight="1" x14ac:dyDescent="0.25">
      <c r="A7" s="81" t="s">
        <v>55</v>
      </c>
      <c r="B7" s="200" t="s">
        <v>710</v>
      </c>
      <c r="C7" s="202" t="s">
        <v>413</v>
      </c>
      <c r="D7" s="199" t="s">
        <v>414</v>
      </c>
      <c r="E7" s="87"/>
      <c r="F7" s="357" t="s">
        <v>720</v>
      </c>
      <c r="G7" s="357"/>
      <c r="H7" s="200" t="s">
        <v>710</v>
      </c>
      <c r="I7" s="198" t="s">
        <v>416</v>
      </c>
      <c r="J7" s="198" t="s">
        <v>412</v>
      </c>
      <c r="K7" s="87"/>
      <c r="L7" s="4"/>
      <c r="M7" s="4"/>
    </row>
    <row r="8" spans="1:13" ht="55.5" customHeight="1" x14ac:dyDescent="0.25">
      <c r="A8" s="82" t="s">
        <v>59</v>
      </c>
      <c r="B8" s="362" t="s">
        <v>60</v>
      </c>
      <c r="C8" s="363"/>
      <c r="D8" s="364"/>
      <c r="E8" s="87"/>
      <c r="F8" s="357" t="s">
        <v>55</v>
      </c>
      <c r="G8" s="357"/>
      <c r="H8" s="200" t="s">
        <v>710</v>
      </c>
      <c r="I8" s="198" t="s">
        <v>413</v>
      </c>
      <c r="J8" s="198" t="s">
        <v>414</v>
      </c>
      <c r="K8" s="87"/>
      <c r="L8" s="4"/>
      <c r="M8" s="4"/>
    </row>
    <row r="9" spans="1:13" s="79" customFormat="1" ht="55.5" customHeight="1" x14ac:dyDescent="0.25">
      <c r="E9" s="91"/>
      <c r="F9" s="423" t="s">
        <v>59</v>
      </c>
      <c r="G9" s="424"/>
      <c r="H9" s="399" t="s">
        <v>60</v>
      </c>
      <c r="I9" s="400"/>
      <c r="J9" s="401"/>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157" t="s">
        <v>721</v>
      </c>
      <c r="D14" s="187">
        <v>14.031000000000001</v>
      </c>
      <c r="E14" s="188">
        <v>1.119</v>
      </c>
      <c r="F14" s="189">
        <v>0.122</v>
      </c>
      <c r="G14" s="190">
        <v>7.75</v>
      </c>
      <c r="H14" s="191">
        <v>0</v>
      </c>
      <c r="I14" s="250">
        <v>0</v>
      </c>
      <c r="J14" s="192">
        <v>0</v>
      </c>
    </row>
    <row r="15" spans="1:13" ht="27.75" customHeight="1" x14ac:dyDescent="0.25">
      <c r="A15" s="156" t="s">
        <v>520</v>
      </c>
      <c r="B15" s="28"/>
      <c r="C15" s="157">
        <v>2</v>
      </c>
      <c r="D15" s="187">
        <v>14.031000000000001</v>
      </c>
      <c r="E15" s="188">
        <v>1.119</v>
      </c>
      <c r="F15" s="189">
        <v>0.122</v>
      </c>
      <c r="G15" s="191">
        <v>0</v>
      </c>
      <c r="H15" s="191">
        <v>0</v>
      </c>
      <c r="I15" s="250">
        <v>0</v>
      </c>
      <c r="J15" s="192">
        <v>0</v>
      </c>
    </row>
    <row r="16" spans="1:13" ht="27.75" customHeight="1" x14ac:dyDescent="0.25">
      <c r="A16" s="156" t="s">
        <v>521</v>
      </c>
      <c r="B16" s="28"/>
      <c r="C16" s="157" t="s">
        <v>722</v>
      </c>
      <c r="D16" s="187">
        <v>14.926</v>
      </c>
      <c r="E16" s="188">
        <v>1.19</v>
      </c>
      <c r="F16" s="189">
        <v>0.13</v>
      </c>
      <c r="G16" s="190">
        <v>10.73</v>
      </c>
      <c r="H16" s="191">
        <v>0</v>
      </c>
      <c r="I16" s="250">
        <v>0</v>
      </c>
      <c r="J16" s="192">
        <v>0</v>
      </c>
    </row>
    <row r="17" spans="1:10" ht="27.75" customHeight="1" x14ac:dyDescent="0.25">
      <c r="A17" s="156" t="s">
        <v>522</v>
      </c>
      <c r="B17" s="28"/>
      <c r="C17" s="157" t="s">
        <v>722</v>
      </c>
      <c r="D17" s="187">
        <v>14.926</v>
      </c>
      <c r="E17" s="188">
        <v>1.19</v>
      </c>
      <c r="F17" s="189">
        <v>0.13</v>
      </c>
      <c r="G17" s="190">
        <v>11.11</v>
      </c>
      <c r="H17" s="191">
        <v>0</v>
      </c>
      <c r="I17" s="250">
        <v>0</v>
      </c>
      <c r="J17" s="192">
        <v>0</v>
      </c>
    </row>
    <row r="18" spans="1:10" ht="27.75" customHeight="1" x14ac:dyDescent="0.25">
      <c r="A18" s="156" t="s">
        <v>523</v>
      </c>
      <c r="B18" s="28"/>
      <c r="C18" s="157" t="s">
        <v>722</v>
      </c>
      <c r="D18" s="187">
        <v>14.926</v>
      </c>
      <c r="E18" s="188">
        <v>1.19</v>
      </c>
      <c r="F18" s="189">
        <v>0.13</v>
      </c>
      <c r="G18" s="190">
        <v>12.28</v>
      </c>
      <c r="H18" s="191">
        <v>0</v>
      </c>
      <c r="I18" s="250">
        <v>0</v>
      </c>
      <c r="J18" s="192">
        <v>0</v>
      </c>
    </row>
    <row r="19" spans="1:10" ht="27.75" customHeight="1" x14ac:dyDescent="0.25">
      <c r="A19" s="156" t="s">
        <v>524</v>
      </c>
      <c r="B19" s="28"/>
      <c r="C19" s="157" t="s">
        <v>722</v>
      </c>
      <c r="D19" s="187">
        <v>14.926</v>
      </c>
      <c r="E19" s="188">
        <v>1.19</v>
      </c>
      <c r="F19" s="189">
        <v>0.13</v>
      </c>
      <c r="G19" s="190">
        <v>13.85</v>
      </c>
      <c r="H19" s="191">
        <v>0</v>
      </c>
      <c r="I19" s="250">
        <v>0</v>
      </c>
      <c r="J19" s="192">
        <v>0</v>
      </c>
    </row>
    <row r="20" spans="1:10" ht="27.75" customHeight="1" x14ac:dyDescent="0.25">
      <c r="A20" s="156" t="s">
        <v>525</v>
      </c>
      <c r="B20" s="28"/>
      <c r="C20" s="157" t="s">
        <v>722</v>
      </c>
      <c r="D20" s="187">
        <v>14.926</v>
      </c>
      <c r="E20" s="188">
        <v>1.19</v>
      </c>
      <c r="F20" s="189">
        <v>0.13</v>
      </c>
      <c r="G20" s="190">
        <v>18.309999999999999</v>
      </c>
      <c r="H20" s="191">
        <v>0</v>
      </c>
      <c r="I20" s="250">
        <v>0</v>
      </c>
      <c r="J20" s="192">
        <v>0</v>
      </c>
    </row>
    <row r="21" spans="1:10" ht="27.75" customHeight="1" x14ac:dyDescent="0.25">
      <c r="A21" s="156" t="s">
        <v>526</v>
      </c>
      <c r="B21" s="28"/>
      <c r="C21" s="157">
        <v>4</v>
      </c>
      <c r="D21" s="187">
        <v>14.926</v>
      </c>
      <c r="E21" s="188">
        <v>1.19</v>
      </c>
      <c r="F21" s="189">
        <v>0.13</v>
      </c>
      <c r="G21" s="191">
        <v>0</v>
      </c>
      <c r="H21" s="191">
        <v>0</v>
      </c>
      <c r="I21" s="250">
        <v>0</v>
      </c>
      <c r="J21" s="192">
        <v>0</v>
      </c>
    </row>
    <row r="22" spans="1:10" ht="27.75" customHeight="1" x14ac:dyDescent="0.25">
      <c r="A22" s="156" t="s">
        <v>527</v>
      </c>
      <c r="B22" s="28"/>
      <c r="C22" s="157">
        <v>0</v>
      </c>
      <c r="D22" s="187">
        <v>9.1470000000000002</v>
      </c>
      <c r="E22" s="188">
        <v>0.65700000000000003</v>
      </c>
      <c r="F22" s="189">
        <v>7.0000000000000007E-2</v>
      </c>
      <c r="G22" s="190">
        <v>10.68</v>
      </c>
      <c r="H22" s="190">
        <v>7.51</v>
      </c>
      <c r="I22" s="193">
        <v>7.51</v>
      </c>
      <c r="J22" s="194">
        <v>0.13300000000000001</v>
      </c>
    </row>
    <row r="23" spans="1:10" ht="27.75" customHeight="1" x14ac:dyDescent="0.25">
      <c r="A23" s="156" t="s">
        <v>528</v>
      </c>
      <c r="B23" s="28"/>
      <c r="C23" s="157">
        <v>0</v>
      </c>
      <c r="D23" s="187">
        <v>9.1470000000000002</v>
      </c>
      <c r="E23" s="188">
        <v>0.65700000000000003</v>
      </c>
      <c r="F23" s="189">
        <v>7.0000000000000007E-2</v>
      </c>
      <c r="G23" s="190">
        <v>25.6</v>
      </c>
      <c r="H23" s="190">
        <v>7.51</v>
      </c>
      <c r="I23" s="193">
        <v>7.51</v>
      </c>
      <c r="J23" s="194">
        <v>0.13300000000000001</v>
      </c>
    </row>
    <row r="24" spans="1:10" ht="27.75" customHeight="1" x14ac:dyDescent="0.25">
      <c r="A24" s="156" t="s">
        <v>529</v>
      </c>
      <c r="B24" s="28"/>
      <c r="C24" s="157">
        <v>0</v>
      </c>
      <c r="D24" s="187">
        <v>9.1470000000000002</v>
      </c>
      <c r="E24" s="188">
        <v>0.65700000000000003</v>
      </c>
      <c r="F24" s="189">
        <v>7.0000000000000007E-2</v>
      </c>
      <c r="G24" s="190">
        <v>37.49</v>
      </c>
      <c r="H24" s="190">
        <v>7.51</v>
      </c>
      <c r="I24" s="193">
        <v>7.51</v>
      </c>
      <c r="J24" s="194">
        <v>0.13300000000000001</v>
      </c>
    </row>
    <row r="25" spans="1:10" ht="27.75" customHeight="1" x14ac:dyDescent="0.25">
      <c r="A25" s="156" t="s">
        <v>530</v>
      </c>
      <c r="B25" s="28"/>
      <c r="C25" s="157">
        <v>0</v>
      </c>
      <c r="D25" s="187">
        <v>9.1470000000000002</v>
      </c>
      <c r="E25" s="188">
        <v>0.65700000000000003</v>
      </c>
      <c r="F25" s="189">
        <v>7.0000000000000007E-2</v>
      </c>
      <c r="G25" s="190">
        <v>53.55</v>
      </c>
      <c r="H25" s="190">
        <v>7.51</v>
      </c>
      <c r="I25" s="193">
        <v>7.51</v>
      </c>
      <c r="J25" s="194">
        <v>0.13300000000000001</v>
      </c>
    </row>
    <row r="26" spans="1:10" ht="27.75" customHeight="1" x14ac:dyDescent="0.25">
      <c r="A26" s="156" t="s">
        <v>531</v>
      </c>
      <c r="B26" s="28"/>
      <c r="C26" s="157">
        <v>0</v>
      </c>
      <c r="D26" s="187">
        <v>9.1470000000000002</v>
      </c>
      <c r="E26" s="188">
        <v>0.65700000000000003</v>
      </c>
      <c r="F26" s="189">
        <v>7.0000000000000007E-2</v>
      </c>
      <c r="G26" s="190">
        <v>105.63</v>
      </c>
      <c r="H26" s="190">
        <v>7.51</v>
      </c>
      <c r="I26" s="193">
        <v>7.51</v>
      </c>
      <c r="J26" s="194">
        <v>0.13300000000000001</v>
      </c>
    </row>
    <row r="27" spans="1:10" ht="27.75" customHeight="1" x14ac:dyDescent="0.25">
      <c r="A27" s="156" t="s">
        <v>532</v>
      </c>
      <c r="B27" s="28"/>
      <c r="C27" s="163" t="s">
        <v>120</v>
      </c>
      <c r="D27" s="195">
        <v>42.087000000000003</v>
      </c>
      <c r="E27" s="196">
        <v>2.181</v>
      </c>
      <c r="F27" s="189">
        <v>0.94599999999999995</v>
      </c>
      <c r="G27" s="191">
        <v>0</v>
      </c>
      <c r="H27" s="191">
        <v>0</v>
      </c>
      <c r="I27" s="250">
        <v>0</v>
      </c>
      <c r="J27" s="192">
        <v>0</v>
      </c>
    </row>
    <row r="28" spans="1:10" ht="27.75" customHeight="1" x14ac:dyDescent="0.25">
      <c r="A28" s="156" t="s">
        <v>533</v>
      </c>
      <c r="B28" s="28"/>
      <c r="C28" s="163">
        <v>0</v>
      </c>
      <c r="D28" s="187">
        <v>-14.503</v>
      </c>
      <c r="E28" s="188">
        <v>-1.1559999999999999</v>
      </c>
      <c r="F28" s="189">
        <v>-0.126</v>
      </c>
      <c r="G28" s="158">
        <v>0</v>
      </c>
      <c r="H28" s="191">
        <v>0</v>
      </c>
      <c r="I28" s="250">
        <v>0</v>
      </c>
      <c r="J28" s="192">
        <v>0</v>
      </c>
    </row>
    <row r="29" spans="1:10" ht="27.75" customHeight="1" x14ac:dyDescent="0.25">
      <c r="A29" s="156" t="s">
        <v>535</v>
      </c>
      <c r="B29" s="28"/>
      <c r="C29" s="163">
        <v>0</v>
      </c>
      <c r="D29" s="187">
        <v>-14.503</v>
      </c>
      <c r="E29" s="188">
        <v>-1.1559999999999999</v>
      </c>
      <c r="F29" s="189">
        <v>-0.126</v>
      </c>
      <c r="G29" s="158">
        <v>0</v>
      </c>
      <c r="H29" s="191">
        <v>0</v>
      </c>
      <c r="I29" s="250">
        <v>0</v>
      </c>
      <c r="J29" s="194">
        <v>0.26400000000000001</v>
      </c>
    </row>
    <row r="30" spans="1:10" ht="27.75" customHeight="1" x14ac:dyDescent="0.25">
      <c r="A30" s="160" t="s">
        <v>536</v>
      </c>
      <c r="B30" s="28"/>
      <c r="C30" s="163" t="s">
        <v>721</v>
      </c>
      <c r="D30" s="187">
        <v>9.3689999999999998</v>
      </c>
      <c r="E30" s="188">
        <v>0.747</v>
      </c>
      <c r="F30" s="189">
        <v>8.2000000000000003E-2</v>
      </c>
      <c r="G30" s="190">
        <v>5.18</v>
      </c>
      <c r="H30" s="191">
        <v>0</v>
      </c>
      <c r="I30" s="250">
        <v>0</v>
      </c>
      <c r="J30" s="192">
        <v>0</v>
      </c>
    </row>
    <row r="31" spans="1:10" ht="27.75" customHeight="1" x14ac:dyDescent="0.25">
      <c r="A31" s="160" t="s">
        <v>537</v>
      </c>
      <c r="B31" s="28"/>
      <c r="C31" s="163">
        <v>2</v>
      </c>
      <c r="D31" s="187">
        <v>9.3689999999999998</v>
      </c>
      <c r="E31" s="188">
        <v>0.747</v>
      </c>
      <c r="F31" s="189">
        <v>8.2000000000000003E-2</v>
      </c>
      <c r="G31" s="191">
        <v>0</v>
      </c>
      <c r="H31" s="191">
        <v>0</v>
      </c>
      <c r="I31" s="250">
        <v>0</v>
      </c>
      <c r="J31" s="192">
        <v>0</v>
      </c>
    </row>
    <row r="32" spans="1:10" ht="27.75" customHeight="1" x14ac:dyDescent="0.25">
      <c r="A32" s="160" t="s">
        <v>538</v>
      </c>
      <c r="B32" s="28"/>
      <c r="C32" s="163" t="s">
        <v>722</v>
      </c>
      <c r="D32" s="187">
        <v>9.9659999999999993</v>
      </c>
      <c r="E32" s="188">
        <v>0.79500000000000004</v>
      </c>
      <c r="F32" s="189">
        <v>8.6999999999999994E-2</v>
      </c>
      <c r="G32" s="190">
        <v>7.17</v>
      </c>
      <c r="H32" s="191">
        <v>0</v>
      </c>
      <c r="I32" s="250">
        <v>0</v>
      </c>
      <c r="J32" s="192">
        <v>0</v>
      </c>
    </row>
    <row r="33" spans="1:10" ht="27.75" customHeight="1" x14ac:dyDescent="0.25">
      <c r="A33" s="160" t="s">
        <v>539</v>
      </c>
      <c r="B33" s="28"/>
      <c r="C33" s="163" t="s">
        <v>722</v>
      </c>
      <c r="D33" s="187">
        <v>9.9659999999999993</v>
      </c>
      <c r="E33" s="188">
        <v>0.79500000000000004</v>
      </c>
      <c r="F33" s="189">
        <v>8.6999999999999994E-2</v>
      </c>
      <c r="G33" s="190">
        <v>7.42</v>
      </c>
      <c r="H33" s="191">
        <v>0</v>
      </c>
      <c r="I33" s="250">
        <v>0</v>
      </c>
      <c r="J33" s="192">
        <v>0</v>
      </c>
    </row>
    <row r="34" spans="1:10" ht="27.75" customHeight="1" x14ac:dyDescent="0.25">
      <c r="A34" s="160" t="s">
        <v>540</v>
      </c>
      <c r="B34" s="28"/>
      <c r="C34" s="163" t="s">
        <v>722</v>
      </c>
      <c r="D34" s="187">
        <v>9.9659999999999993</v>
      </c>
      <c r="E34" s="188">
        <v>0.79500000000000004</v>
      </c>
      <c r="F34" s="189">
        <v>8.6999999999999994E-2</v>
      </c>
      <c r="G34" s="190">
        <v>8.1999999999999993</v>
      </c>
      <c r="H34" s="191">
        <v>0</v>
      </c>
      <c r="I34" s="250">
        <v>0</v>
      </c>
      <c r="J34" s="192">
        <v>0</v>
      </c>
    </row>
    <row r="35" spans="1:10" ht="27.75" customHeight="1" x14ac:dyDescent="0.25">
      <c r="A35" s="160" t="s">
        <v>541</v>
      </c>
      <c r="B35" s="28"/>
      <c r="C35" s="163" t="s">
        <v>722</v>
      </c>
      <c r="D35" s="187">
        <v>9.9659999999999993</v>
      </c>
      <c r="E35" s="188">
        <v>0.79500000000000004</v>
      </c>
      <c r="F35" s="189">
        <v>8.6999999999999994E-2</v>
      </c>
      <c r="G35" s="190">
        <v>9.25</v>
      </c>
      <c r="H35" s="191">
        <v>0</v>
      </c>
      <c r="I35" s="250">
        <v>0</v>
      </c>
      <c r="J35" s="192">
        <v>0</v>
      </c>
    </row>
    <row r="36" spans="1:10" ht="27.75" customHeight="1" x14ac:dyDescent="0.25">
      <c r="A36" s="160" t="s">
        <v>542</v>
      </c>
      <c r="B36" s="28"/>
      <c r="C36" s="163" t="s">
        <v>722</v>
      </c>
      <c r="D36" s="187">
        <v>9.9659999999999993</v>
      </c>
      <c r="E36" s="188">
        <v>0.79500000000000004</v>
      </c>
      <c r="F36" s="189">
        <v>8.6999999999999994E-2</v>
      </c>
      <c r="G36" s="190">
        <v>12.23</v>
      </c>
      <c r="H36" s="191">
        <v>0</v>
      </c>
      <c r="I36" s="250">
        <v>0</v>
      </c>
      <c r="J36" s="192">
        <v>0</v>
      </c>
    </row>
    <row r="37" spans="1:10" ht="27.75" customHeight="1" x14ac:dyDescent="0.25">
      <c r="A37" s="160" t="s">
        <v>543</v>
      </c>
      <c r="B37" s="28"/>
      <c r="C37" s="163">
        <v>4</v>
      </c>
      <c r="D37" s="187">
        <v>9.9659999999999993</v>
      </c>
      <c r="E37" s="188">
        <v>0.79500000000000004</v>
      </c>
      <c r="F37" s="189">
        <v>8.6999999999999994E-2</v>
      </c>
      <c r="G37" s="191">
        <v>0</v>
      </c>
      <c r="H37" s="191">
        <v>0</v>
      </c>
      <c r="I37" s="250">
        <v>0</v>
      </c>
      <c r="J37" s="192">
        <v>0</v>
      </c>
    </row>
    <row r="38" spans="1:10" ht="27.75" customHeight="1" x14ac:dyDescent="0.25">
      <c r="A38" s="160" t="s">
        <v>544</v>
      </c>
      <c r="B38" s="28"/>
      <c r="C38" s="163">
        <v>0</v>
      </c>
      <c r="D38" s="187">
        <v>6.1070000000000002</v>
      </c>
      <c r="E38" s="188">
        <v>0.438</v>
      </c>
      <c r="F38" s="189">
        <v>4.7E-2</v>
      </c>
      <c r="G38" s="190">
        <v>7.13</v>
      </c>
      <c r="H38" s="190">
        <v>5.01</v>
      </c>
      <c r="I38" s="193">
        <v>5.01</v>
      </c>
      <c r="J38" s="194">
        <v>8.8999999999999996E-2</v>
      </c>
    </row>
    <row r="39" spans="1:10" ht="27.75" customHeight="1" x14ac:dyDescent="0.25">
      <c r="A39" s="160" t="s">
        <v>545</v>
      </c>
      <c r="B39" s="28"/>
      <c r="C39" s="163">
        <v>0</v>
      </c>
      <c r="D39" s="187">
        <v>6.1070000000000002</v>
      </c>
      <c r="E39" s="188">
        <v>0.438</v>
      </c>
      <c r="F39" s="189">
        <v>4.7E-2</v>
      </c>
      <c r="G39" s="190">
        <v>17.09</v>
      </c>
      <c r="H39" s="190">
        <v>5.01</v>
      </c>
      <c r="I39" s="193">
        <v>5.01</v>
      </c>
      <c r="J39" s="194">
        <v>8.8999999999999996E-2</v>
      </c>
    </row>
    <row r="40" spans="1:10" ht="27.75" customHeight="1" x14ac:dyDescent="0.25">
      <c r="A40" s="160" t="s">
        <v>546</v>
      </c>
      <c r="B40" s="28"/>
      <c r="C40" s="163">
        <v>0</v>
      </c>
      <c r="D40" s="187">
        <v>6.1070000000000002</v>
      </c>
      <c r="E40" s="188">
        <v>0.438</v>
      </c>
      <c r="F40" s="189">
        <v>4.7E-2</v>
      </c>
      <c r="G40" s="190">
        <v>25.03</v>
      </c>
      <c r="H40" s="190">
        <v>5.01</v>
      </c>
      <c r="I40" s="193">
        <v>5.01</v>
      </c>
      <c r="J40" s="194">
        <v>8.8999999999999996E-2</v>
      </c>
    </row>
    <row r="41" spans="1:10" ht="27.75" customHeight="1" x14ac:dyDescent="0.25">
      <c r="A41" s="160" t="s">
        <v>547</v>
      </c>
      <c r="B41" s="28"/>
      <c r="C41" s="163">
        <v>0</v>
      </c>
      <c r="D41" s="187">
        <v>6.1070000000000002</v>
      </c>
      <c r="E41" s="188">
        <v>0.438</v>
      </c>
      <c r="F41" s="189">
        <v>4.7E-2</v>
      </c>
      <c r="G41" s="190">
        <v>35.75</v>
      </c>
      <c r="H41" s="190">
        <v>5.01</v>
      </c>
      <c r="I41" s="193">
        <v>5.01</v>
      </c>
      <c r="J41" s="194">
        <v>8.8999999999999996E-2</v>
      </c>
    </row>
    <row r="42" spans="1:10" ht="27.75" customHeight="1" x14ac:dyDescent="0.25">
      <c r="A42" s="160" t="s">
        <v>548</v>
      </c>
      <c r="B42" s="28"/>
      <c r="C42" s="163">
        <v>0</v>
      </c>
      <c r="D42" s="187">
        <v>6.1070000000000002</v>
      </c>
      <c r="E42" s="188">
        <v>0.438</v>
      </c>
      <c r="F42" s="189">
        <v>4.7E-2</v>
      </c>
      <c r="G42" s="190">
        <v>70.53</v>
      </c>
      <c r="H42" s="190">
        <v>5.01</v>
      </c>
      <c r="I42" s="193">
        <v>5.01</v>
      </c>
      <c r="J42" s="194">
        <v>8.8999999999999996E-2</v>
      </c>
    </row>
    <row r="43" spans="1:10" ht="27.75" customHeight="1" x14ac:dyDescent="0.25">
      <c r="A43" s="160" t="s">
        <v>549</v>
      </c>
      <c r="B43" s="28"/>
      <c r="C43" s="163">
        <v>0</v>
      </c>
      <c r="D43" s="187">
        <v>6.4580000000000002</v>
      </c>
      <c r="E43" s="188">
        <v>0.34100000000000003</v>
      </c>
      <c r="F43" s="189">
        <v>3.4000000000000002E-2</v>
      </c>
      <c r="G43" s="190">
        <v>9.31</v>
      </c>
      <c r="H43" s="190">
        <v>7.22</v>
      </c>
      <c r="I43" s="193">
        <v>7.22</v>
      </c>
      <c r="J43" s="194">
        <v>8.1000000000000003E-2</v>
      </c>
    </row>
    <row r="44" spans="1:10" ht="27.75" customHeight="1" x14ac:dyDescent="0.25">
      <c r="A44" s="160" t="s">
        <v>550</v>
      </c>
      <c r="B44" s="28"/>
      <c r="C44" s="163">
        <v>0</v>
      </c>
      <c r="D44" s="187">
        <v>6.4580000000000002</v>
      </c>
      <c r="E44" s="188">
        <v>0.34100000000000003</v>
      </c>
      <c r="F44" s="189">
        <v>3.4000000000000002E-2</v>
      </c>
      <c r="G44" s="190">
        <v>25.98</v>
      </c>
      <c r="H44" s="190">
        <v>7.22</v>
      </c>
      <c r="I44" s="193">
        <v>7.22</v>
      </c>
      <c r="J44" s="194">
        <v>8.1000000000000003E-2</v>
      </c>
    </row>
    <row r="45" spans="1:10" ht="27.75" customHeight="1" x14ac:dyDescent="0.25">
      <c r="A45" s="160" t="s">
        <v>551</v>
      </c>
      <c r="B45" s="28"/>
      <c r="C45" s="163">
        <v>0</v>
      </c>
      <c r="D45" s="187">
        <v>6.4580000000000002</v>
      </c>
      <c r="E45" s="188">
        <v>0.34100000000000003</v>
      </c>
      <c r="F45" s="189">
        <v>3.4000000000000002E-2</v>
      </c>
      <c r="G45" s="190">
        <v>39.270000000000003</v>
      </c>
      <c r="H45" s="190">
        <v>7.22</v>
      </c>
      <c r="I45" s="193">
        <v>7.22</v>
      </c>
      <c r="J45" s="194">
        <v>8.1000000000000003E-2</v>
      </c>
    </row>
    <row r="46" spans="1:10" ht="27.75" customHeight="1" x14ac:dyDescent="0.25">
      <c r="A46" s="160" t="s">
        <v>552</v>
      </c>
      <c r="B46" s="28"/>
      <c r="C46" s="163">
        <v>0</v>
      </c>
      <c r="D46" s="187">
        <v>6.4580000000000002</v>
      </c>
      <c r="E46" s="188">
        <v>0.34100000000000003</v>
      </c>
      <c r="F46" s="189">
        <v>3.4000000000000002E-2</v>
      </c>
      <c r="G46" s="190">
        <v>57.21</v>
      </c>
      <c r="H46" s="190">
        <v>7.22</v>
      </c>
      <c r="I46" s="193">
        <v>7.22</v>
      </c>
      <c r="J46" s="194">
        <v>8.1000000000000003E-2</v>
      </c>
    </row>
    <row r="47" spans="1:10" ht="27.75" customHeight="1" x14ac:dyDescent="0.25">
      <c r="A47" s="160" t="s">
        <v>553</v>
      </c>
      <c r="B47" s="28"/>
      <c r="C47" s="163">
        <v>0</v>
      </c>
      <c r="D47" s="187">
        <v>6.4580000000000002</v>
      </c>
      <c r="E47" s="188">
        <v>0.34100000000000003</v>
      </c>
      <c r="F47" s="189">
        <v>3.4000000000000002E-2</v>
      </c>
      <c r="G47" s="190">
        <v>115.41</v>
      </c>
      <c r="H47" s="190">
        <v>7.22</v>
      </c>
      <c r="I47" s="193">
        <v>7.22</v>
      </c>
      <c r="J47" s="194">
        <v>8.1000000000000003E-2</v>
      </c>
    </row>
    <row r="48" spans="1:10" ht="27.75" customHeight="1" x14ac:dyDescent="0.25">
      <c r="A48" s="160" t="s">
        <v>554</v>
      </c>
      <c r="B48" s="28"/>
      <c r="C48" s="163">
        <v>0</v>
      </c>
      <c r="D48" s="187">
        <v>5.9379999999999997</v>
      </c>
      <c r="E48" s="188">
        <v>0.248</v>
      </c>
      <c r="F48" s="189">
        <v>2.3E-2</v>
      </c>
      <c r="G48" s="190">
        <v>102.3</v>
      </c>
      <c r="H48" s="190">
        <v>8.25</v>
      </c>
      <c r="I48" s="193">
        <v>8.25</v>
      </c>
      <c r="J48" s="194">
        <v>6.7000000000000004E-2</v>
      </c>
    </row>
    <row r="49" spans="1:10" ht="27.75" customHeight="1" x14ac:dyDescent="0.25">
      <c r="A49" s="160" t="s">
        <v>555</v>
      </c>
      <c r="B49" s="28"/>
      <c r="C49" s="163">
        <v>0</v>
      </c>
      <c r="D49" s="187">
        <v>5.9379999999999997</v>
      </c>
      <c r="E49" s="188">
        <v>0.248</v>
      </c>
      <c r="F49" s="189">
        <v>2.3E-2</v>
      </c>
      <c r="G49" s="190">
        <v>244.86</v>
      </c>
      <c r="H49" s="190">
        <v>8.25</v>
      </c>
      <c r="I49" s="193">
        <v>8.25</v>
      </c>
      <c r="J49" s="194">
        <v>6.7000000000000004E-2</v>
      </c>
    </row>
    <row r="50" spans="1:10" ht="27.75" customHeight="1" x14ac:dyDescent="0.25">
      <c r="A50" s="160" t="s">
        <v>556</v>
      </c>
      <c r="B50" s="28"/>
      <c r="C50" s="163">
        <v>0</v>
      </c>
      <c r="D50" s="187">
        <v>5.9379999999999997</v>
      </c>
      <c r="E50" s="188">
        <v>0.248</v>
      </c>
      <c r="F50" s="189">
        <v>2.3E-2</v>
      </c>
      <c r="G50" s="190">
        <v>430.59</v>
      </c>
      <c r="H50" s="190">
        <v>8.25</v>
      </c>
      <c r="I50" s="193">
        <v>8.25</v>
      </c>
      <c r="J50" s="194">
        <v>6.7000000000000004E-2</v>
      </c>
    </row>
    <row r="51" spans="1:10" ht="27.75" customHeight="1" x14ac:dyDescent="0.25">
      <c r="A51" s="160" t="s">
        <v>557</v>
      </c>
      <c r="B51" s="28"/>
      <c r="C51" s="163">
        <v>0</v>
      </c>
      <c r="D51" s="187">
        <v>5.9379999999999997</v>
      </c>
      <c r="E51" s="188">
        <v>0.248</v>
      </c>
      <c r="F51" s="189">
        <v>2.3E-2</v>
      </c>
      <c r="G51" s="190">
        <v>833.22</v>
      </c>
      <c r="H51" s="190">
        <v>8.25</v>
      </c>
      <c r="I51" s="193">
        <v>8.25</v>
      </c>
      <c r="J51" s="194">
        <v>6.7000000000000004E-2</v>
      </c>
    </row>
    <row r="52" spans="1:10" ht="27.75" customHeight="1" x14ac:dyDescent="0.25">
      <c r="A52" s="160" t="s">
        <v>558</v>
      </c>
      <c r="B52" s="28"/>
      <c r="C52" s="163">
        <v>0</v>
      </c>
      <c r="D52" s="187">
        <v>5.9379999999999997</v>
      </c>
      <c r="E52" s="188">
        <v>0.248</v>
      </c>
      <c r="F52" s="189">
        <v>2.3E-2</v>
      </c>
      <c r="G52" s="190">
        <v>1564.7</v>
      </c>
      <c r="H52" s="190">
        <v>8.25</v>
      </c>
      <c r="I52" s="193">
        <v>8.25</v>
      </c>
      <c r="J52" s="194">
        <v>6.7000000000000004E-2</v>
      </c>
    </row>
    <row r="53" spans="1:10" ht="27.75" customHeight="1" x14ac:dyDescent="0.25">
      <c r="A53" s="160" t="s">
        <v>559</v>
      </c>
      <c r="B53" s="28"/>
      <c r="C53" s="163" t="s">
        <v>120</v>
      </c>
      <c r="D53" s="195">
        <v>28.102</v>
      </c>
      <c r="E53" s="196">
        <v>1.4570000000000001</v>
      </c>
      <c r="F53" s="189">
        <v>0.63200000000000001</v>
      </c>
      <c r="G53" s="191">
        <v>0</v>
      </c>
      <c r="H53" s="191">
        <v>0</v>
      </c>
      <c r="I53" s="250">
        <v>0</v>
      </c>
      <c r="J53" s="192">
        <v>0</v>
      </c>
    </row>
    <row r="54" spans="1:10" ht="27.75" customHeight="1" x14ac:dyDescent="0.25">
      <c r="A54" s="160" t="s">
        <v>560</v>
      </c>
      <c r="B54" s="28"/>
      <c r="C54" s="163">
        <v>0</v>
      </c>
      <c r="D54" s="187">
        <v>-14.503</v>
      </c>
      <c r="E54" s="188">
        <v>-1.1559999999999999</v>
      </c>
      <c r="F54" s="189">
        <v>-0.126</v>
      </c>
      <c r="G54" s="158">
        <v>0</v>
      </c>
      <c r="H54" s="191">
        <v>0</v>
      </c>
      <c r="I54" s="250">
        <v>0</v>
      </c>
      <c r="J54" s="192">
        <v>0</v>
      </c>
    </row>
    <row r="55" spans="1:10" ht="27.75" customHeight="1" x14ac:dyDescent="0.25">
      <c r="A55" s="160" t="s">
        <v>561</v>
      </c>
      <c r="B55" s="28"/>
      <c r="C55" s="163">
        <v>0</v>
      </c>
      <c r="D55" s="187">
        <v>-12.444000000000001</v>
      </c>
      <c r="E55" s="188">
        <v>-0.93100000000000005</v>
      </c>
      <c r="F55" s="189">
        <v>-0.10100000000000001</v>
      </c>
      <c r="G55" s="158">
        <v>0</v>
      </c>
      <c r="H55" s="191">
        <v>0</v>
      </c>
      <c r="I55" s="250">
        <v>0</v>
      </c>
      <c r="J55" s="192">
        <v>0</v>
      </c>
    </row>
    <row r="56" spans="1:10" ht="27.75" customHeight="1" x14ac:dyDescent="0.25">
      <c r="A56" s="160" t="s">
        <v>562</v>
      </c>
      <c r="B56" s="28"/>
      <c r="C56" s="163">
        <v>0</v>
      </c>
      <c r="D56" s="187">
        <v>-14.503</v>
      </c>
      <c r="E56" s="188">
        <v>-1.1559999999999999</v>
      </c>
      <c r="F56" s="189">
        <v>-0.126</v>
      </c>
      <c r="G56" s="158">
        <v>0</v>
      </c>
      <c r="H56" s="191">
        <v>0</v>
      </c>
      <c r="I56" s="250">
        <v>0</v>
      </c>
      <c r="J56" s="194">
        <v>0.26400000000000001</v>
      </c>
    </row>
    <row r="57" spans="1:10" ht="27.75" customHeight="1" x14ac:dyDescent="0.25">
      <c r="A57" s="160" t="s">
        <v>563</v>
      </c>
      <c r="B57" s="28"/>
      <c r="C57" s="163">
        <v>0</v>
      </c>
      <c r="D57" s="187">
        <v>-12.444000000000001</v>
      </c>
      <c r="E57" s="188">
        <v>-0.93100000000000005</v>
      </c>
      <c r="F57" s="189">
        <v>-0.10100000000000001</v>
      </c>
      <c r="G57" s="158">
        <v>0</v>
      </c>
      <c r="H57" s="191">
        <v>0</v>
      </c>
      <c r="I57" s="250">
        <v>0</v>
      </c>
      <c r="J57" s="194">
        <v>0.189</v>
      </c>
    </row>
    <row r="58" spans="1:10" ht="27.75" customHeight="1" x14ac:dyDescent="0.25">
      <c r="A58" s="160" t="s">
        <v>564</v>
      </c>
      <c r="B58" s="28"/>
      <c r="C58" s="163">
        <v>0</v>
      </c>
      <c r="D58" s="187">
        <v>-7.7859999999999996</v>
      </c>
      <c r="E58" s="188">
        <v>-0.41199999999999998</v>
      </c>
      <c r="F58" s="189">
        <v>-4.1000000000000002E-2</v>
      </c>
      <c r="G58" s="158">
        <v>0</v>
      </c>
      <c r="H58" s="191">
        <v>0</v>
      </c>
      <c r="I58" s="250">
        <v>0</v>
      </c>
      <c r="J58" s="194">
        <v>0.159</v>
      </c>
    </row>
    <row r="59" spans="1:10" ht="27.75" customHeight="1" x14ac:dyDescent="0.25">
      <c r="A59" s="156" t="s">
        <v>565</v>
      </c>
      <c r="B59" s="28"/>
      <c r="C59" s="163" t="s">
        <v>721</v>
      </c>
      <c r="D59" s="187">
        <v>6.5149999999999997</v>
      </c>
      <c r="E59" s="188">
        <v>0.51900000000000002</v>
      </c>
      <c r="F59" s="189">
        <v>5.7000000000000002E-2</v>
      </c>
      <c r="G59" s="190">
        <v>3.6</v>
      </c>
      <c r="H59" s="191">
        <v>0</v>
      </c>
      <c r="I59" s="250">
        <v>0</v>
      </c>
      <c r="J59" s="192">
        <v>0</v>
      </c>
    </row>
    <row r="60" spans="1:10" ht="27.75" customHeight="1" x14ac:dyDescent="0.25">
      <c r="A60" s="156" t="s">
        <v>566</v>
      </c>
      <c r="B60" s="28"/>
      <c r="C60" s="163" t="s">
        <v>711</v>
      </c>
      <c r="D60" s="187">
        <v>6.5149999999999997</v>
      </c>
      <c r="E60" s="188">
        <v>0.51900000000000002</v>
      </c>
      <c r="F60" s="189">
        <v>5.7000000000000002E-2</v>
      </c>
      <c r="G60" s="191">
        <v>0</v>
      </c>
      <c r="H60" s="191">
        <v>0</v>
      </c>
      <c r="I60" s="250">
        <v>0</v>
      </c>
      <c r="J60" s="192">
        <v>0</v>
      </c>
    </row>
    <row r="61" spans="1:10" ht="27.75" customHeight="1" x14ac:dyDescent="0.25">
      <c r="A61" s="156" t="s">
        <v>567</v>
      </c>
      <c r="B61" s="28"/>
      <c r="C61" s="163" t="s">
        <v>722</v>
      </c>
      <c r="D61" s="187">
        <v>6.93</v>
      </c>
      <c r="E61" s="188">
        <v>0.55300000000000005</v>
      </c>
      <c r="F61" s="189">
        <v>0.06</v>
      </c>
      <c r="G61" s="190">
        <v>4.9800000000000004</v>
      </c>
      <c r="H61" s="191">
        <v>0</v>
      </c>
      <c r="I61" s="250">
        <v>0</v>
      </c>
      <c r="J61" s="192">
        <v>0</v>
      </c>
    </row>
    <row r="62" spans="1:10" ht="27.75" customHeight="1" x14ac:dyDescent="0.25">
      <c r="A62" s="156" t="s">
        <v>568</v>
      </c>
      <c r="B62" s="28"/>
      <c r="C62" s="163" t="s">
        <v>722</v>
      </c>
      <c r="D62" s="187">
        <v>6.93</v>
      </c>
      <c r="E62" s="188">
        <v>0.55300000000000005</v>
      </c>
      <c r="F62" s="189">
        <v>0.06</v>
      </c>
      <c r="G62" s="190">
        <v>5.16</v>
      </c>
      <c r="H62" s="191">
        <v>0</v>
      </c>
      <c r="I62" s="250">
        <v>0</v>
      </c>
      <c r="J62" s="192">
        <v>0</v>
      </c>
    </row>
    <row r="63" spans="1:10" ht="27.75" customHeight="1" x14ac:dyDescent="0.25">
      <c r="A63" s="156" t="s">
        <v>569</v>
      </c>
      <c r="B63" s="28"/>
      <c r="C63" s="163" t="s">
        <v>722</v>
      </c>
      <c r="D63" s="187">
        <v>6.93</v>
      </c>
      <c r="E63" s="188">
        <v>0.55300000000000005</v>
      </c>
      <c r="F63" s="189">
        <v>0.06</v>
      </c>
      <c r="G63" s="190">
        <v>5.7</v>
      </c>
      <c r="H63" s="191">
        <v>0</v>
      </c>
      <c r="I63" s="250">
        <v>0</v>
      </c>
      <c r="J63" s="192">
        <v>0</v>
      </c>
    </row>
    <row r="64" spans="1:10" ht="27.75" customHeight="1" x14ac:dyDescent="0.25">
      <c r="A64" s="156" t="s">
        <v>570</v>
      </c>
      <c r="B64" s="28"/>
      <c r="C64" s="163" t="s">
        <v>722</v>
      </c>
      <c r="D64" s="187">
        <v>6.93</v>
      </c>
      <c r="E64" s="188">
        <v>0.55300000000000005</v>
      </c>
      <c r="F64" s="189">
        <v>0.06</v>
      </c>
      <c r="G64" s="190">
        <v>6.43</v>
      </c>
      <c r="H64" s="191">
        <v>0</v>
      </c>
      <c r="I64" s="250">
        <v>0</v>
      </c>
      <c r="J64" s="192">
        <v>0</v>
      </c>
    </row>
    <row r="65" spans="1:10" ht="27.75" customHeight="1" x14ac:dyDescent="0.25">
      <c r="A65" s="156" t="s">
        <v>571</v>
      </c>
      <c r="B65" s="28"/>
      <c r="C65" s="163" t="s">
        <v>722</v>
      </c>
      <c r="D65" s="187">
        <v>6.93</v>
      </c>
      <c r="E65" s="188">
        <v>0.55300000000000005</v>
      </c>
      <c r="F65" s="189">
        <v>0.06</v>
      </c>
      <c r="G65" s="190">
        <v>8.5</v>
      </c>
      <c r="H65" s="191">
        <v>0</v>
      </c>
      <c r="I65" s="250">
        <v>0</v>
      </c>
      <c r="J65" s="192">
        <v>0</v>
      </c>
    </row>
    <row r="66" spans="1:10" ht="27.75" customHeight="1" x14ac:dyDescent="0.25">
      <c r="A66" s="156" t="s">
        <v>572</v>
      </c>
      <c r="B66" s="28"/>
      <c r="C66" s="163" t="s">
        <v>712</v>
      </c>
      <c r="D66" s="187">
        <v>6.93</v>
      </c>
      <c r="E66" s="188">
        <v>0.55300000000000005</v>
      </c>
      <c r="F66" s="189">
        <v>0.06</v>
      </c>
      <c r="G66" s="191">
        <v>0</v>
      </c>
      <c r="H66" s="191">
        <v>0</v>
      </c>
      <c r="I66" s="250">
        <v>0</v>
      </c>
      <c r="J66" s="192">
        <v>0</v>
      </c>
    </row>
    <row r="67" spans="1:10" ht="27.75" customHeight="1" x14ac:dyDescent="0.25">
      <c r="A67" s="156" t="s">
        <v>573</v>
      </c>
      <c r="B67" s="28"/>
      <c r="C67" s="163">
        <v>0</v>
      </c>
      <c r="D67" s="187">
        <v>4.2469999999999999</v>
      </c>
      <c r="E67" s="188">
        <v>0.30499999999999999</v>
      </c>
      <c r="F67" s="189">
        <v>3.3000000000000002E-2</v>
      </c>
      <c r="G67" s="190">
        <v>4.96</v>
      </c>
      <c r="H67" s="190">
        <v>3.49</v>
      </c>
      <c r="I67" s="193">
        <v>3.49</v>
      </c>
      <c r="J67" s="194">
        <v>6.2E-2</v>
      </c>
    </row>
    <row r="68" spans="1:10" ht="27.75" customHeight="1" x14ac:dyDescent="0.25">
      <c r="A68" s="156" t="s">
        <v>574</v>
      </c>
      <c r="B68" s="28"/>
      <c r="C68" s="163">
        <v>0</v>
      </c>
      <c r="D68" s="187">
        <v>4.2469999999999999</v>
      </c>
      <c r="E68" s="188">
        <v>0.30499999999999999</v>
      </c>
      <c r="F68" s="189">
        <v>3.3000000000000002E-2</v>
      </c>
      <c r="G68" s="190">
        <v>11.88</v>
      </c>
      <c r="H68" s="190">
        <v>3.49</v>
      </c>
      <c r="I68" s="193">
        <v>3.49</v>
      </c>
      <c r="J68" s="194">
        <v>6.2E-2</v>
      </c>
    </row>
    <row r="69" spans="1:10" ht="27.75" customHeight="1" x14ac:dyDescent="0.25">
      <c r="A69" s="156" t="s">
        <v>575</v>
      </c>
      <c r="B69" s="28"/>
      <c r="C69" s="163">
        <v>0</v>
      </c>
      <c r="D69" s="187">
        <v>4.2469999999999999</v>
      </c>
      <c r="E69" s="188">
        <v>0.30499999999999999</v>
      </c>
      <c r="F69" s="189">
        <v>3.3000000000000002E-2</v>
      </c>
      <c r="G69" s="190">
        <v>17.399999999999999</v>
      </c>
      <c r="H69" s="190">
        <v>3.49</v>
      </c>
      <c r="I69" s="193">
        <v>3.49</v>
      </c>
      <c r="J69" s="194">
        <v>6.2E-2</v>
      </c>
    </row>
    <row r="70" spans="1:10" ht="27.75" customHeight="1" x14ac:dyDescent="0.25">
      <c r="A70" s="156" t="s">
        <v>576</v>
      </c>
      <c r="B70" s="28"/>
      <c r="C70" s="163">
        <v>0</v>
      </c>
      <c r="D70" s="187">
        <v>4.2469999999999999</v>
      </c>
      <c r="E70" s="188">
        <v>0.30499999999999999</v>
      </c>
      <c r="F70" s="189">
        <v>3.3000000000000002E-2</v>
      </c>
      <c r="G70" s="190">
        <v>24.86</v>
      </c>
      <c r="H70" s="190">
        <v>3.49</v>
      </c>
      <c r="I70" s="193">
        <v>3.49</v>
      </c>
      <c r="J70" s="194">
        <v>6.2E-2</v>
      </c>
    </row>
    <row r="71" spans="1:10" ht="27.75" customHeight="1" x14ac:dyDescent="0.25">
      <c r="A71" s="156" t="s">
        <v>577</v>
      </c>
      <c r="B71" s="28"/>
      <c r="C71" s="163">
        <v>0</v>
      </c>
      <c r="D71" s="187">
        <v>4.2469999999999999</v>
      </c>
      <c r="E71" s="188">
        <v>0.30499999999999999</v>
      </c>
      <c r="F71" s="189">
        <v>3.3000000000000002E-2</v>
      </c>
      <c r="G71" s="190">
        <v>49.04</v>
      </c>
      <c r="H71" s="190">
        <v>3.49</v>
      </c>
      <c r="I71" s="193">
        <v>3.49</v>
      </c>
      <c r="J71" s="194">
        <v>6.2E-2</v>
      </c>
    </row>
    <row r="72" spans="1:10" ht="27.75" customHeight="1" x14ac:dyDescent="0.25">
      <c r="A72" s="156" t="s">
        <v>578</v>
      </c>
      <c r="B72" s="28"/>
      <c r="C72" s="163">
        <v>0</v>
      </c>
      <c r="D72" s="187">
        <v>4.391</v>
      </c>
      <c r="E72" s="188">
        <v>0.23200000000000001</v>
      </c>
      <c r="F72" s="189">
        <v>2.3E-2</v>
      </c>
      <c r="G72" s="190">
        <v>6.33</v>
      </c>
      <c r="H72" s="190">
        <v>4.91</v>
      </c>
      <c r="I72" s="193">
        <v>4.91</v>
      </c>
      <c r="J72" s="194">
        <v>5.5E-2</v>
      </c>
    </row>
    <row r="73" spans="1:10" ht="27.75" customHeight="1" x14ac:dyDescent="0.25">
      <c r="A73" s="156" t="s">
        <v>579</v>
      </c>
      <c r="B73" s="28"/>
      <c r="C73" s="163">
        <v>0</v>
      </c>
      <c r="D73" s="187">
        <v>4.391</v>
      </c>
      <c r="E73" s="188">
        <v>0.23200000000000001</v>
      </c>
      <c r="F73" s="189">
        <v>2.3E-2</v>
      </c>
      <c r="G73" s="190">
        <v>17.66</v>
      </c>
      <c r="H73" s="190">
        <v>4.91</v>
      </c>
      <c r="I73" s="193">
        <v>4.91</v>
      </c>
      <c r="J73" s="194">
        <v>5.5E-2</v>
      </c>
    </row>
    <row r="74" spans="1:10" ht="27.75" customHeight="1" x14ac:dyDescent="0.25">
      <c r="A74" s="156" t="s">
        <v>580</v>
      </c>
      <c r="B74" s="28"/>
      <c r="C74" s="163">
        <v>0</v>
      </c>
      <c r="D74" s="187">
        <v>4.391</v>
      </c>
      <c r="E74" s="188">
        <v>0.23200000000000001</v>
      </c>
      <c r="F74" s="189">
        <v>2.3E-2</v>
      </c>
      <c r="G74" s="190">
        <v>26.7</v>
      </c>
      <c r="H74" s="190">
        <v>4.91</v>
      </c>
      <c r="I74" s="193">
        <v>4.91</v>
      </c>
      <c r="J74" s="194">
        <v>5.5E-2</v>
      </c>
    </row>
    <row r="75" spans="1:10" ht="27.75" customHeight="1" x14ac:dyDescent="0.25">
      <c r="A75" s="156" t="s">
        <v>581</v>
      </c>
      <c r="B75" s="28"/>
      <c r="C75" s="163">
        <v>0</v>
      </c>
      <c r="D75" s="187">
        <v>4.391</v>
      </c>
      <c r="E75" s="188">
        <v>0.23200000000000001</v>
      </c>
      <c r="F75" s="189">
        <v>2.3E-2</v>
      </c>
      <c r="G75" s="190">
        <v>38.9</v>
      </c>
      <c r="H75" s="190">
        <v>4.91</v>
      </c>
      <c r="I75" s="193">
        <v>4.91</v>
      </c>
      <c r="J75" s="194">
        <v>5.5E-2</v>
      </c>
    </row>
    <row r="76" spans="1:10" ht="27.75" customHeight="1" x14ac:dyDescent="0.25">
      <c r="A76" s="156" t="s">
        <v>582</v>
      </c>
      <c r="B76" s="28"/>
      <c r="C76" s="163">
        <v>0</v>
      </c>
      <c r="D76" s="187">
        <v>4.391</v>
      </c>
      <c r="E76" s="188">
        <v>0.23200000000000001</v>
      </c>
      <c r="F76" s="189">
        <v>2.3E-2</v>
      </c>
      <c r="G76" s="190">
        <v>78.459999999999994</v>
      </c>
      <c r="H76" s="190">
        <v>4.91</v>
      </c>
      <c r="I76" s="193">
        <v>4.91</v>
      </c>
      <c r="J76" s="194">
        <v>5.5E-2</v>
      </c>
    </row>
    <row r="77" spans="1:10" ht="27.75" customHeight="1" x14ac:dyDescent="0.25">
      <c r="A77" s="156" t="s">
        <v>583</v>
      </c>
      <c r="B77" s="28"/>
      <c r="C77" s="163">
        <v>0</v>
      </c>
      <c r="D77" s="187">
        <v>3.992</v>
      </c>
      <c r="E77" s="188">
        <v>0.16700000000000001</v>
      </c>
      <c r="F77" s="189">
        <v>1.4999999999999999E-2</v>
      </c>
      <c r="G77" s="190">
        <v>68.78</v>
      </c>
      <c r="H77" s="190">
        <v>5.55</v>
      </c>
      <c r="I77" s="193">
        <v>5.55</v>
      </c>
      <c r="J77" s="194">
        <v>4.4999999999999998E-2</v>
      </c>
    </row>
    <row r="78" spans="1:10" ht="27.75" customHeight="1" x14ac:dyDescent="0.25">
      <c r="A78" s="156" t="s">
        <v>584</v>
      </c>
      <c r="B78" s="28"/>
      <c r="C78" s="163">
        <v>0</v>
      </c>
      <c r="D78" s="187">
        <v>3.992</v>
      </c>
      <c r="E78" s="188">
        <v>0.16700000000000001</v>
      </c>
      <c r="F78" s="189">
        <v>1.4999999999999999E-2</v>
      </c>
      <c r="G78" s="190">
        <v>164.62</v>
      </c>
      <c r="H78" s="190">
        <v>5.55</v>
      </c>
      <c r="I78" s="193">
        <v>5.55</v>
      </c>
      <c r="J78" s="194">
        <v>4.4999999999999998E-2</v>
      </c>
    </row>
    <row r="79" spans="1:10" ht="27.75" customHeight="1" x14ac:dyDescent="0.25">
      <c r="A79" s="156" t="s">
        <v>585</v>
      </c>
      <c r="B79" s="28"/>
      <c r="C79" s="163">
        <v>0</v>
      </c>
      <c r="D79" s="187">
        <v>3.992</v>
      </c>
      <c r="E79" s="188">
        <v>0.16700000000000001</v>
      </c>
      <c r="F79" s="189">
        <v>1.4999999999999999E-2</v>
      </c>
      <c r="G79" s="190">
        <v>289.49</v>
      </c>
      <c r="H79" s="190">
        <v>5.55</v>
      </c>
      <c r="I79" s="193">
        <v>5.55</v>
      </c>
      <c r="J79" s="194">
        <v>4.4999999999999998E-2</v>
      </c>
    </row>
    <row r="80" spans="1:10" ht="27.75" customHeight="1" x14ac:dyDescent="0.25">
      <c r="A80" s="156" t="s">
        <v>586</v>
      </c>
      <c r="B80" s="28"/>
      <c r="C80" s="163">
        <v>0</v>
      </c>
      <c r="D80" s="187">
        <v>3.992</v>
      </c>
      <c r="E80" s="188">
        <v>0.16700000000000001</v>
      </c>
      <c r="F80" s="189">
        <v>1.4999999999999999E-2</v>
      </c>
      <c r="G80" s="190">
        <v>560.19000000000005</v>
      </c>
      <c r="H80" s="190">
        <v>5.55</v>
      </c>
      <c r="I80" s="193">
        <v>5.55</v>
      </c>
      <c r="J80" s="194">
        <v>4.4999999999999998E-2</v>
      </c>
    </row>
    <row r="81" spans="1:10" ht="27.75" customHeight="1" x14ac:dyDescent="0.25">
      <c r="A81" s="156" t="s">
        <v>587</v>
      </c>
      <c r="B81" s="28"/>
      <c r="C81" s="163">
        <v>0</v>
      </c>
      <c r="D81" s="187">
        <v>3.992</v>
      </c>
      <c r="E81" s="188">
        <v>0.16700000000000001</v>
      </c>
      <c r="F81" s="189">
        <v>1.4999999999999999E-2</v>
      </c>
      <c r="G81" s="190">
        <v>1051.97</v>
      </c>
      <c r="H81" s="190">
        <v>5.55</v>
      </c>
      <c r="I81" s="193">
        <v>5.55</v>
      </c>
      <c r="J81" s="194">
        <v>4.4999999999999998E-2</v>
      </c>
    </row>
    <row r="82" spans="1:10" ht="27.75" customHeight="1" x14ac:dyDescent="0.25">
      <c r="A82" s="156" t="s">
        <v>588</v>
      </c>
      <c r="B82" s="28"/>
      <c r="C82" s="163" t="s">
        <v>120</v>
      </c>
      <c r="D82" s="195">
        <v>19.54</v>
      </c>
      <c r="E82" s="196">
        <v>1.0129999999999999</v>
      </c>
      <c r="F82" s="189">
        <v>0.439</v>
      </c>
      <c r="G82" s="191">
        <v>0</v>
      </c>
      <c r="H82" s="191">
        <v>0</v>
      </c>
      <c r="I82" s="250">
        <v>0</v>
      </c>
      <c r="J82" s="192">
        <v>0</v>
      </c>
    </row>
    <row r="83" spans="1:10" ht="27.75" customHeight="1" x14ac:dyDescent="0.25">
      <c r="A83" s="156" t="s">
        <v>589</v>
      </c>
      <c r="B83" s="28"/>
      <c r="C83" s="163">
        <v>0</v>
      </c>
      <c r="D83" s="187">
        <v>-6.7939999999999996</v>
      </c>
      <c r="E83" s="188">
        <v>-0.54200000000000004</v>
      </c>
      <c r="F83" s="189">
        <v>-5.8999999999999997E-2</v>
      </c>
      <c r="G83" s="158">
        <v>0</v>
      </c>
      <c r="H83" s="191">
        <v>0</v>
      </c>
      <c r="I83" s="250">
        <v>0</v>
      </c>
      <c r="J83" s="192">
        <v>0</v>
      </c>
    </row>
    <row r="84" spans="1:10" ht="27.75" customHeight="1" x14ac:dyDescent="0.25">
      <c r="A84" s="156" t="s">
        <v>590</v>
      </c>
      <c r="B84" s="28"/>
      <c r="C84" s="163">
        <v>0</v>
      </c>
      <c r="D84" s="187">
        <v>-6.86</v>
      </c>
      <c r="E84" s="188">
        <v>-0.51300000000000001</v>
      </c>
      <c r="F84" s="189">
        <v>-5.5E-2</v>
      </c>
      <c r="G84" s="158">
        <v>0</v>
      </c>
      <c r="H84" s="191">
        <v>0</v>
      </c>
      <c r="I84" s="250">
        <v>0</v>
      </c>
      <c r="J84" s="192">
        <v>0</v>
      </c>
    </row>
    <row r="85" spans="1:10" ht="27.75" customHeight="1" x14ac:dyDescent="0.25">
      <c r="A85" s="156" t="s">
        <v>591</v>
      </c>
      <c r="B85" s="28"/>
      <c r="C85" s="163">
        <v>0</v>
      </c>
      <c r="D85" s="187">
        <v>-6.7939999999999996</v>
      </c>
      <c r="E85" s="188">
        <v>-0.54200000000000004</v>
      </c>
      <c r="F85" s="189">
        <v>-5.8999999999999997E-2</v>
      </c>
      <c r="G85" s="158">
        <v>0</v>
      </c>
      <c r="H85" s="191">
        <v>0</v>
      </c>
      <c r="I85" s="250">
        <v>0</v>
      </c>
      <c r="J85" s="194">
        <v>0.123</v>
      </c>
    </row>
    <row r="86" spans="1:10" ht="27.75" customHeight="1" x14ac:dyDescent="0.25">
      <c r="A86" s="156" t="s">
        <v>592</v>
      </c>
      <c r="B86" s="28"/>
      <c r="C86" s="163">
        <v>0</v>
      </c>
      <c r="D86" s="187">
        <v>-6.86</v>
      </c>
      <c r="E86" s="188">
        <v>-0.51300000000000001</v>
      </c>
      <c r="F86" s="189">
        <v>-5.5E-2</v>
      </c>
      <c r="G86" s="158">
        <v>0</v>
      </c>
      <c r="H86" s="191">
        <v>0</v>
      </c>
      <c r="I86" s="250">
        <v>0</v>
      </c>
      <c r="J86" s="194">
        <v>0.104</v>
      </c>
    </row>
    <row r="87" spans="1:10" ht="27.75" customHeight="1" x14ac:dyDescent="0.25">
      <c r="A87" s="156" t="s">
        <v>593</v>
      </c>
      <c r="B87" s="28"/>
      <c r="C87" s="163">
        <v>0</v>
      </c>
      <c r="D87" s="187">
        <v>-7.7859999999999996</v>
      </c>
      <c r="E87" s="188">
        <v>-0.41199999999999998</v>
      </c>
      <c r="F87" s="189">
        <v>-4.1000000000000002E-2</v>
      </c>
      <c r="G87" s="190">
        <v>78.08</v>
      </c>
      <c r="H87" s="191">
        <v>0</v>
      </c>
      <c r="I87" s="250">
        <v>0</v>
      </c>
      <c r="J87" s="194">
        <v>0.159</v>
      </c>
    </row>
    <row r="88" spans="1:10" ht="27.75" customHeight="1" x14ac:dyDescent="0.25">
      <c r="A88" s="156" t="s">
        <v>594</v>
      </c>
      <c r="B88" s="28"/>
      <c r="C88" s="163" t="s">
        <v>721</v>
      </c>
      <c r="D88" s="187">
        <v>5.0659999999999998</v>
      </c>
      <c r="E88" s="188">
        <v>0.40400000000000003</v>
      </c>
      <c r="F88" s="189">
        <v>4.3999999999999997E-2</v>
      </c>
      <c r="G88" s="190">
        <v>2.8</v>
      </c>
      <c r="H88" s="191">
        <v>0</v>
      </c>
      <c r="I88" s="250">
        <v>0</v>
      </c>
      <c r="J88" s="192">
        <v>0</v>
      </c>
    </row>
    <row r="89" spans="1:10" ht="27.75" customHeight="1" x14ac:dyDescent="0.25">
      <c r="A89" s="156" t="s">
        <v>595</v>
      </c>
      <c r="B89" s="28"/>
      <c r="C89" s="163" t="s">
        <v>711</v>
      </c>
      <c r="D89" s="187">
        <v>5.0659999999999998</v>
      </c>
      <c r="E89" s="188">
        <v>0.40400000000000003</v>
      </c>
      <c r="F89" s="189">
        <v>4.3999999999999997E-2</v>
      </c>
      <c r="G89" s="191">
        <v>0</v>
      </c>
      <c r="H89" s="191">
        <v>0</v>
      </c>
      <c r="I89" s="250">
        <v>0</v>
      </c>
      <c r="J89" s="192">
        <v>0</v>
      </c>
    </row>
    <row r="90" spans="1:10" ht="27.75" customHeight="1" x14ac:dyDescent="0.25">
      <c r="A90" s="156" t="s">
        <v>596</v>
      </c>
      <c r="B90" s="28"/>
      <c r="C90" s="163" t="s">
        <v>722</v>
      </c>
      <c r="D90" s="187">
        <v>5.3890000000000002</v>
      </c>
      <c r="E90" s="188">
        <v>0.43</v>
      </c>
      <c r="F90" s="189">
        <v>4.7E-2</v>
      </c>
      <c r="G90" s="190">
        <v>3.88</v>
      </c>
      <c r="H90" s="191">
        <v>0</v>
      </c>
      <c r="I90" s="250">
        <v>0</v>
      </c>
      <c r="J90" s="192">
        <v>0</v>
      </c>
    </row>
    <row r="91" spans="1:10" ht="27.75" customHeight="1" x14ac:dyDescent="0.25">
      <c r="A91" s="156" t="s">
        <v>597</v>
      </c>
      <c r="B91" s="28"/>
      <c r="C91" s="163" t="s">
        <v>722</v>
      </c>
      <c r="D91" s="187">
        <v>5.3890000000000002</v>
      </c>
      <c r="E91" s="188">
        <v>0.43</v>
      </c>
      <c r="F91" s="189">
        <v>4.7E-2</v>
      </c>
      <c r="G91" s="190">
        <v>4.01</v>
      </c>
      <c r="H91" s="191">
        <v>0</v>
      </c>
      <c r="I91" s="250">
        <v>0</v>
      </c>
      <c r="J91" s="192">
        <v>0</v>
      </c>
    </row>
    <row r="92" spans="1:10" ht="27.75" customHeight="1" x14ac:dyDescent="0.25">
      <c r="A92" s="156" t="s">
        <v>598</v>
      </c>
      <c r="B92" s="28"/>
      <c r="C92" s="163" t="s">
        <v>722</v>
      </c>
      <c r="D92" s="187">
        <v>5.3890000000000002</v>
      </c>
      <c r="E92" s="188">
        <v>0.43</v>
      </c>
      <c r="F92" s="189">
        <v>4.7E-2</v>
      </c>
      <c r="G92" s="190">
        <v>4.43</v>
      </c>
      <c r="H92" s="191">
        <v>0</v>
      </c>
      <c r="I92" s="250">
        <v>0</v>
      </c>
      <c r="J92" s="192">
        <v>0</v>
      </c>
    </row>
    <row r="93" spans="1:10" ht="27.75" customHeight="1" x14ac:dyDescent="0.25">
      <c r="A93" s="156" t="s">
        <v>599</v>
      </c>
      <c r="B93" s="28"/>
      <c r="C93" s="163" t="s">
        <v>722</v>
      </c>
      <c r="D93" s="187">
        <v>5.3890000000000002</v>
      </c>
      <c r="E93" s="188">
        <v>0.43</v>
      </c>
      <c r="F93" s="189">
        <v>4.7E-2</v>
      </c>
      <c r="G93" s="190">
        <v>5</v>
      </c>
      <c r="H93" s="191">
        <v>0</v>
      </c>
      <c r="I93" s="250">
        <v>0</v>
      </c>
      <c r="J93" s="192">
        <v>0</v>
      </c>
    </row>
    <row r="94" spans="1:10" ht="27.75" customHeight="1" x14ac:dyDescent="0.25">
      <c r="A94" s="156" t="s">
        <v>600</v>
      </c>
      <c r="B94" s="28"/>
      <c r="C94" s="163" t="s">
        <v>722</v>
      </c>
      <c r="D94" s="187">
        <v>5.3890000000000002</v>
      </c>
      <c r="E94" s="188">
        <v>0.43</v>
      </c>
      <c r="F94" s="189">
        <v>4.7E-2</v>
      </c>
      <c r="G94" s="190">
        <v>6.61</v>
      </c>
      <c r="H94" s="191">
        <v>0</v>
      </c>
      <c r="I94" s="250">
        <v>0</v>
      </c>
      <c r="J94" s="192">
        <v>0</v>
      </c>
    </row>
    <row r="95" spans="1:10" ht="27.75" customHeight="1" x14ac:dyDescent="0.25">
      <c r="A95" s="156" t="s">
        <v>601</v>
      </c>
      <c r="B95" s="28"/>
      <c r="C95" s="163" t="s">
        <v>712</v>
      </c>
      <c r="D95" s="187">
        <v>5.3890000000000002</v>
      </c>
      <c r="E95" s="188">
        <v>0.43</v>
      </c>
      <c r="F95" s="189">
        <v>4.7E-2</v>
      </c>
      <c r="G95" s="191">
        <v>0</v>
      </c>
      <c r="H95" s="191">
        <v>0</v>
      </c>
      <c r="I95" s="250">
        <v>0</v>
      </c>
      <c r="J95" s="192">
        <v>0</v>
      </c>
    </row>
    <row r="96" spans="1:10" ht="27.75" customHeight="1" x14ac:dyDescent="0.25">
      <c r="A96" s="156" t="s">
        <v>602</v>
      </c>
      <c r="B96" s="28"/>
      <c r="C96" s="163">
        <v>0</v>
      </c>
      <c r="D96" s="187">
        <v>3.3029999999999999</v>
      </c>
      <c r="E96" s="188">
        <v>0.23699999999999999</v>
      </c>
      <c r="F96" s="189">
        <v>2.5000000000000001E-2</v>
      </c>
      <c r="G96" s="190">
        <v>3.85</v>
      </c>
      <c r="H96" s="190">
        <v>2.71</v>
      </c>
      <c r="I96" s="193">
        <v>2.71</v>
      </c>
      <c r="J96" s="194">
        <v>4.8000000000000001E-2</v>
      </c>
    </row>
    <row r="97" spans="1:10" ht="27.75" customHeight="1" x14ac:dyDescent="0.25">
      <c r="A97" s="156" t="s">
        <v>603</v>
      </c>
      <c r="B97" s="28"/>
      <c r="C97" s="163">
        <v>0</v>
      </c>
      <c r="D97" s="187">
        <v>3.3029999999999999</v>
      </c>
      <c r="E97" s="188">
        <v>0.23699999999999999</v>
      </c>
      <c r="F97" s="189">
        <v>2.5000000000000001E-2</v>
      </c>
      <c r="G97" s="190">
        <v>9.24</v>
      </c>
      <c r="H97" s="190">
        <v>2.71</v>
      </c>
      <c r="I97" s="193">
        <v>2.71</v>
      </c>
      <c r="J97" s="194">
        <v>4.8000000000000001E-2</v>
      </c>
    </row>
    <row r="98" spans="1:10" ht="27.75" customHeight="1" x14ac:dyDescent="0.25">
      <c r="A98" s="156" t="s">
        <v>604</v>
      </c>
      <c r="B98" s="28"/>
      <c r="C98" s="163">
        <v>0</v>
      </c>
      <c r="D98" s="187">
        <v>3.3029999999999999</v>
      </c>
      <c r="E98" s="188">
        <v>0.23699999999999999</v>
      </c>
      <c r="F98" s="189">
        <v>2.5000000000000001E-2</v>
      </c>
      <c r="G98" s="190">
        <v>13.53</v>
      </c>
      <c r="H98" s="190">
        <v>2.71</v>
      </c>
      <c r="I98" s="193">
        <v>2.71</v>
      </c>
      <c r="J98" s="194">
        <v>4.8000000000000001E-2</v>
      </c>
    </row>
    <row r="99" spans="1:10" ht="27.75" customHeight="1" x14ac:dyDescent="0.25">
      <c r="A99" s="156" t="s">
        <v>605</v>
      </c>
      <c r="B99" s="28"/>
      <c r="C99" s="163">
        <v>0</v>
      </c>
      <c r="D99" s="187">
        <v>3.3029999999999999</v>
      </c>
      <c r="E99" s="188">
        <v>0.23699999999999999</v>
      </c>
      <c r="F99" s="189">
        <v>2.5000000000000001E-2</v>
      </c>
      <c r="G99" s="190">
        <v>19.329999999999998</v>
      </c>
      <c r="H99" s="190">
        <v>2.71</v>
      </c>
      <c r="I99" s="193">
        <v>2.71</v>
      </c>
      <c r="J99" s="194">
        <v>4.8000000000000001E-2</v>
      </c>
    </row>
    <row r="100" spans="1:10" ht="27.75" customHeight="1" x14ac:dyDescent="0.25">
      <c r="A100" s="156" t="s">
        <v>606</v>
      </c>
      <c r="B100" s="28"/>
      <c r="C100" s="163">
        <v>0</v>
      </c>
      <c r="D100" s="187">
        <v>3.3029999999999999</v>
      </c>
      <c r="E100" s="188">
        <v>0.23699999999999999</v>
      </c>
      <c r="F100" s="189">
        <v>2.5000000000000001E-2</v>
      </c>
      <c r="G100" s="190">
        <v>38.14</v>
      </c>
      <c r="H100" s="190">
        <v>2.71</v>
      </c>
      <c r="I100" s="193">
        <v>2.71</v>
      </c>
      <c r="J100" s="194">
        <v>4.8000000000000001E-2</v>
      </c>
    </row>
    <row r="101" spans="1:10" ht="27.75" customHeight="1" x14ac:dyDescent="0.25">
      <c r="A101" s="156" t="s">
        <v>607</v>
      </c>
      <c r="B101" s="28"/>
      <c r="C101" s="163">
        <v>0</v>
      </c>
      <c r="D101" s="187">
        <v>3.415</v>
      </c>
      <c r="E101" s="188">
        <v>0.18099999999999999</v>
      </c>
      <c r="F101" s="189">
        <v>1.7999999999999999E-2</v>
      </c>
      <c r="G101" s="190">
        <v>4.92</v>
      </c>
      <c r="H101" s="190">
        <v>3.82</v>
      </c>
      <c r="I101" s="193">
        <v>3.82</v>
      </c>
      <c r="J101" s="194">
        <v>4.2999999999999997E-2</v>
      </c>
    </row>
    <row r="102" spans="1:10" ht="27.75" customHeight="1" x14ac:dyDescent="0.25">
      <c r="A102" s="156" t="s">
        <v>608</v>
      </c>
      <c r="B102" s="28"/>
      <c r="C102" s="163">
        <v>0</v>
      </c>
      <c r="D102" s="187">
        <v>3.415</v>
      </c>
      <c r="E102" s="188">
        <v>0.18099999999999999</v>
      </c>
      <c r="F102" s="189">
        <v>1.7999999999999999E-2</v>
      </c>
      <c r="G102" s="190">
        <v>13.74</v>
      </c>
      <c r="H102" s="190">
        <v>3.82</v>
      </c>
      <c r="I102" s="193">
        <v>3.82</v>
      </c>
      <c r="J102" s="194">
        <v>4.2999999999999997E-2</v>
      </c>
    </row>
    <row r="103" spans="1:10" ht="27.75" customHeight="1" x14ac:dyDescent="0.25">
      <c r="A103" s="156" t="s">
        <v>609</v>
      </c>
      <c r="B103" s="28"/>
      <c r="C103" s="163">
        <v>0</v>
      </c>
      <c r="D103" s="187">
        <v>3.415</v>
      </c>
      <c r="E103" s="188">
        <v>0.18099999999999999</v>
      </c>
      <c r="F103" s="189">
        <v>1.7999999999999999E-2</v>
      </c>
      <c r="G103" s="190">
        <v>20.76</v>
      </c>
      <c r="H103" s="190">
        <v>3.82</v>
      </c>
      <c r="I103" s="193">
        <v>3.82</v>
      </c>
      <c r="J103" s="194">
        <v>4.2999999999999997E-2</v>
      </c>
    </row>
    <row r="104" spans="1:10" ht="27.75" customHeight="1" x14ac:dyDescent="0.25">
      <c r="A104" s="156" t="s">
        <v>610</v>
      </c>
      <c r="B104" s="28"/>
      <c r="C104" s="163">
        <v>0</v>
      </c>
      <c r="D104" s="187">
        <v>3.415</v>
      </c>
      <c r="E104" s="188">
        <v>0.18099999999999999</v>
      </c>
      <c r="F104" s="189">
        <v>1.7999999999999999E-2</v>
      </c>
      <c r="G104" s="190">
        <v>30.25</v>
      </c>
      <c r="H104" s="190">
        <v>3.82</v>
      </c>
      <c r="I104" s="193">
        <v>3.82</v>
      </c>
      <c r="J104" s="194">
        <v>4.2999999999999997E-2</v>
      </c>
    </row>
    <row r="105" spans="1:10" ht="27.75" customHeight="1" x14ac:dyDescent="0.25">
      <c r="A105" s="156" t="s">
        <v>611</v>
      </c>
      <c r="B105" s="28"/>
      <c r="C105" s="163">
        <v>0</v>
      </c>
      <c r="D105" s="187">
        <v>3.415</v>
      </c>
      <c r="E105" s="188">
        <v>0.18099999999999999</v>
      </c>
      <c r="F105" s="189">
        <v>1.7999999999999999E-2</v>
      </c>
      <c r="G105" s="190">
        <v>61.01</v>
      </c>
      <c r="H105" s="190">
        <v>3.82</v>
      </c>
      <c r="I105" s="193">
        <v>3.82</v>
      </c>
      <c r="J105" s="194">
        <v>4.2999999999999997E-2</v>
      </c>
    </row>
    <row r="106" spans="1:10" ht="27.75" customHeight="1" x14ac:dyDescent="0.25">
      <c r="A106" s="156" t="s">
        <v>612</v>
      </c>
      <c r="B106" s="28"/>
      <c r="C106" s="163">
        <v>0</v>
      </c>
      <c r="D106" s="187">
        <v>3.105</v>
      </c>
      <c r="E106" s="188">
        <v>0.13</v>
      </c>
      <c r="F106" s="189">
        <v>1.2E-2</v>
      </c>
      <c r="G106" s="190">
        <v>53.48</v>
      </c>
      <c r="H106" s="190">
        <v>4.3099999999999996</v>
      </c>
      <c r="I106" s="193">
        <v>4.3099999999999996</v>
      </c>
      <c r="J106" s="194">
        <v>3.5000000000000003E-2</v>
      </c>
    </row>
    <row r="107" spans="1:10" ht="27.75" customHeight="1" x14ac:dyDescent="0.25">
      <c r="A107" s="156" t="s">
        <v>613</v>
      </c>
      <c r="B107" s="28"/>
      <c r="C107" s="163">
        <v>0</v>
      </c>
      <c r="D107" s="187">
        <v>3.105</v>
      </c>
      <c r="E107" s="188">
        <v>0.13</v>
      </c>
      <c r="F107" s="189">
        <v>1.2E-2</v>
      </c>
      <c r="G107" s="190">
        <v>128.02000000000001</v>
      </c>
      <c r="H107" s="190">
        <v>4.3099999999999996</v>
      </c>
      <c r="I107" s="193">
        <v>4.3099999999999996</v>
      </c>
      <c r="J107" s="194">
        <v>3.5000000000000003E-2</v>
      </c>
    </row>
    <row r="108" spans="1:10" ht="27.75" customHeight="1" x14ac:dyDescent="0.25">
      <c r="A108" s="156" t="s">
        <v>614</v>
      </c>
      <c r="B108" s="28"/>
      <c r="C108" s="163">
        <v>0</v>
      </c>
      <c r="D108" s="187">
        <v>3.105</v>
      </c>
      <c r="E108" s="188">
        <v>0.13</v>
      </c>
      <c r="F108" s="189">
        <v>1.2E-2</v>
      </c>
      <c r="G108" s="190">
        <v>225.12</v>
      </c>
      <c r="H108" s="190">
        <v>4.3099999999999996</v>
      </c>
      <c r="I108" s="193">
        <v>4.3099999999999996</v>
      </c>
      <c r="J108" s="194">
        <v>3.5000000000000003E-2</v>
      </c>
    </row>
    <row r="109" spans="1:10" ht="27.75" customHeight="1" x14ac:dyDescent="0.25">
      <c r="A109" s="156" t="s">
        <v>615</v>
      </c>
      <c r="B109" s="28"/>
      <c r="C109" s="163">
        <v>0</v>
      </c>
      <c r="D109" s="187">
        <v>3.105</v>
      </c>
      <c r="E109" s="188">
        <v>0.13</v>
      </c>
      <c r="F109" s="189">
        <v>1.2E-2</v>
      </c>
      <c r="G109" s="190">
        <v>435.63</v>
      </c>
      <c r="H109" s="190">
        <v>4.3099999999999996</v>
      </c>
      <c r="I109" s="193">
        <v>4.3099999999999996</v>
      </c>
      <c r="J109" s="194">
        <v>3.5000000000000003E-2</v>
      </c>
    </row>
    <row r="110" spans="1:10" ht="27.75" customHeight="1" x14ac:dyDescent="0.25">
      <c r="A110" s="156" t="s">
        <v>616</v>
      </c>
      <c r="B110" s="28"/>
      <c r="C110" s="163">
        <v>0</v>
      </c>
      <c r="D110" s="187">
        <v>3.105</v>
      </c>
      <c r="E110" s="188">
        <v>0.13</v>
      </c>
      <c r="F110" s="189">
        <v>1.2E-2</v>
      </c>
      <c r="G110" s="190">
        <v>818.07</v>
      </c>
      <c r="H110" s="190">
        <v>4.3099999999999996</v>
      </c>
      <c r="I110" s="193">
        <v>4.3099999999999996</v>
      </c>
      <c r="J110" s="194">
        <v>3.5000000000000003E-2</v>
      </c>
    </row>
    <row r="111" spans="1:10" ht="27.75" customHeight="1" x14ac:dyDescent="0.25">
      <c r="A111" s="156" t="s">
        <v>617</v>
      </c>
      <c r="B111" s="28"/>
      <c r="C111" s="163" t="s">
        <v>120</v>
      </c>
      <c r="D111" s="195">
        <v>15.195</v>
      </c>
      <c r="E111" s="196">
        <v>0.78800000000000003</v>
      </c>
      <c r="F111" s="189">
        <v>0.34200000000000003</v>
      </c>
      <c r="G111" s="191">
        <v>0</v>
      </c>
      <c r="H111" s="191">
        <v>0</v>
      </c>
      <c r="I111" s="250">
        <v>0</v>
      </c>
      <c r="J111" s="192">
        <v>0</v>
      </c>
    </row>
    <row r="112" spans="1:10" ht="27.75" customHeight="1" x14ac:dyDescent="0.25">
      <c r="A112" s="156" t="s">
        <v>618</v>
      </c>
      <c r="B112" s="28"/>
      <c r="C112" s="163">
        <v>0</v>
      </c>
      <c r="D112" s="187">
        <v>-5.2830000000000004</v>
      </c>
      <c r="E112" s="188">
        <v>-0.42099999999999999</v>
      </c>
      <c r="F112" s="189">
        <v>-4.5999999999999999E-2</v>
      </c>
      <c r="G112" s="158">
        <v>0</v>
      </c>
      <c r="H112" s="191">
        <v>0</v>
      </c>
      <c r="I112" s="250">
        <v>0</v>
      </c>
      <c r="J112" s="192">
        <v>0</v>
      </c>
    </row>
    <row r="113" spans="1:10" ht="27.75" customHeight="1" x14ac:dyDescent="0.25">
      <c r="A113" s="156" t="s">
        <v>619</v>
      </c>
      <c r="B113" s="28"/>
      <c r="C113" s="163">
        <v>0</v>
      </c>
      <c r="D113" s="187">
        <v>-5.335</v>
      </c>
      <c r="E113" s="188">
        <v>-0.39900000000000002</v>
      </c>
      <c r="F113" s="189">
        <v>-4.2999999999999997E-2</v>
      </c>
      <c r="G113" s="158">
        <v>0</v>
      </c>
      <c r="H113" s="191">
        <v>0</v>
      </c>
      <c r="I113" s="250">
        <v>0</v>
      </c>
      <c r="J113" s="192">
        <v>0</v>
      </c>
    </row>
    <row r="114" spans="1:10" ht="27.75" customHeight="1" x14ac:dyDescent="0.25">
      <c r="A114" s="156" t="s">
        <v>620</v>
      </c>
      <c r="B114" s="28"/>
      <c r="C114" s="163">
        <v>0</v>
      </c>
      <c r="D114" s="187">
        <v>-5.2830000000000004</v>
      </c>
      <c r="E114" s="188">
        <v>-0.42099999999999999</v>
      </c>
      <c r="F114" s="189">
        <v>-4.5999999999999999E-2</v>
      </c>
      <c r="G114" s="158">
        <v>0</v>
      </c>
      <c r="H114" s="191">
        <v>0</v>
      </c>
      <c r="I114" s="250">
        <v>0</v>
      </c>
      <c r="J114" s="194">
        <v>9.6000000000000002E-2</v>
      </c>
    </row>
    <row r="115" spans="1:10" ht="27.75" customHeight="1" x14ac:dyDescent="0.25">
      <c r="A115" s="156" t="s">
        <v>621</v>
      </c>
      <c r="B115" s="28"/>
      <c r="C115" s="163">
        <v>0</v>
      </c>
      <c r="D115" s="187">
        <v>-5.335</v>
      </c>
      <c r="E115" s="188">
        <v>-0.39900000000000002</v>
      </c>
      <c r="F115" s="189">
        <v>-4.2999999999999997E-2</v>
      </c>
      <c r="G115" s="158">
        <v>0</v>
      </c>
      <c r="H115" s="191">
        <v>0</v>
      </c>
      <c r="I115" s="250">
        <v>0</v>
      </c>
      <c r="J115" s="194">
        <v>8.1000000000000003E-2</v>
      </c>
    </row>
    <row r="116" spans="1:10" ht="27.75" customHeight="1" x14ac:dyDescent="0.25">
      <c r="A116" s="156" t="s">
        <v>622</v>
      </c>
      <c r="B116" s="28"/>
      <c r="C116" s="163">
        <v>0</v>
      </c>
      <c r="D116" s="187">
        <v>-6.0549999999999997</v>
      </c>
      <c r="E116" s="188">
        <v>-0.32</v>
      </c>
      <c r="F116" s="189">
        <v>-3.2000000000000001E-2</v>
      </c>
      <c r="G116" s="190">
        <v>60.72</v>
      </c>
      <c r="H116" s="191">
        <v>0</v>
      </c>
      <c r="I116" s="250">
        <v>0</v>
      </c>
      <c r="J116" s="194">
        <v>0.123</v>
      </c>
    </row>
    <row r="117" spans="1:10" ht="27.75" customHeight="1" x14ac:dyDescent="0.25">
      <c r="A117" s="156" t="s">
        <v>623</v>
      </c>
      <c r="B117" s="28"/>
      <c r="C117" s="163" t="s">
        <v>721</v>
      </c>
      <c r="D117" s="187">
        <v>3.867</v>
      </c>
      <c r="E117" s="188">
        <v>0.308</v>
      </c>
      <c r="F117" s="189">
        <v>3.4000000000000002E-2</v>
      </c>
      <c r="G117" s="190">
        <v>2.14</v>
      </c>
      <c r="H117" s="191">
        <v>0</v>
      </c>
      <c r="I117" s="250">
        <v>0</v>
      </c>
      <c r="J117" s="192">
        <v>0</v>
      </c>
    </row>
    <row r="118" spans="1:10" ht="27.75" customHeight="1" x14ac:dyDescent="0.25">
      <c r="A118" s="156" t="s">
        <v>624</v>
      </c>
      <c r="B118" s="28"/>
      <c r="C118" s="163">
        <v>2</v>
      </c>
      <c r="D118" s="187">
        <v>3.867</v>
      </c>
      <c r="E118" s="188">
        <v>0.308</v>
      </c>
      <c r="F118" s="189">
        <v>3.4000000000000002E-2</v>
      </c>
      <c r="G118" s="191">
        <v>0</v>
      </c>
      <c r="H118" s="191">
        <v>0</v>
      </c>
      <c r="I118" s="250">
        <v>0</v>
      </c>
      <c r="J118" s="192">
        <v>0</v>
      </c>
    </row>
    <row r="119" spans="1:10" ht="27.75" customHeight="1" x14ac:dyDescent="0.25">
      <c r="A119" s="156" t="s">
        <v>625</v>
      </c>
      <c r="B119" s="28"/>
      <c r="C119" s="163" t="s">
        <v>722</v>
      </c>
      <c r="D119" s="187">
        <v>4.1130000000000004</v>
      </c>
      <c r="E119" s="188">
        <v>0.32800000000000001</v>
      </c>
      <c r="F119" s="189">
        <v>3.5999999999999997E-2</v>
      </c>
      <c r="G119" s="190">
        <v>2.96</v>
      </c>
      <c r="H119" s="191">
        <v>0</v>
      </c>
      <c r="I119" s="250">
        <v>0</v>
      </c>
      <c r="J119" s="192">
        <v>0</v>
      </c>
    </row>
    <row r="120" spans="1:10" ht="27.75" customHeight="1" x14ac:dyDescent="0.25">
      <c r="A120" s="156" t="s">
        <v>626</v>
      </c>
      <c r="B120" s="28"/>
      <c r="C120" s="163" t="s">
        <v>722</v>
      </c>
      <c r="D120" s="187">
        <v>4.1130000000000004</v>
      </c>
      <c r="E120" s="188">
        <v>0.32800000000000001</v>
      </c>
      <c r="F120" s="189">
        <v>3.5999999999999997E-2</v>
      </c>
      <c r="G120" s="190">
        <v>3.06</v>
      </c>
      <c r="H120" s="191">
        <v>0</v>
      </c>
      <c r="I120" s="250">
        <v>0</v>
      </c>
      <c r="J120" s="192">
        <v>0</v>
      </c>
    </row>
    <row r="121" spans="1:10" ht="27.75" customHeight="1" x14ac:dyDescent="0.25">
      <c r="A121" s="156" t="s">
        <v>627</v>
      </c>
      <c r="B121" s="28"/>
      <c r="C121" s="163" t="s">
        <v>722</v>
      </c>
      <c r="D121" s="187">
        <v>4.1130000000000004</v>
      </c>
      <c r="E121" s="188">
        <v>0.32800000000000001</v>
      </c>
      <c r="F121" s="189">
        <v>3.5999999999999997E-2</v>
      </c>
      <c r="G121" s="190">
        <v>3.38</v>
      </c>
      <c r="H121" s="191">
        <v>0</v>
      </c>
      <c r="I121" s="250">
        <v>0</v>
      </c>
      <c r="J121" s="192">
        <v>0</v>
      </c>
    </row>
    <row r="122" spans="1:10" ht="27.75" customHeight="1" x14ac:dyDescent="0.25">
      <c r="A122" s="156" t="s">
        <v>628</v>
      </c>
      <c r="B122" s="28"/>
      <c r="C122" s="163" t="s">
        <v>722</v>
      </c>
      <c r="D122" s="187">
        <v>4.1130000000000004</v>
      </c>
      <c r="E122" s="188">
        <v>0.32800000000000001</v>
      </c>
      <c r="F122" s="189">
        <v>3.5999999999999997E-2</v>
      </c>
      <c r="G122" s="190">
        <v>3.82</v>
      </c>
      <c r="H122" s="191">
        <v>0</v>
      </c>
      <c r="I122" s="250">
        <v>0</v>
      </c>
      <c r="J122" s="192">
        <v>0</v>
      </c>
    </row>
    <row r="123" spans="1:10" ht="27.75" customHeight="1" x14ac:dyDescent="0.25">
      <c r="A123" s="156" t="s">
        <v>629</v>
      </c>
      <c r="B123" s="28"/>
      <c r="C123" s="163" t="s">
        <v>722</v>
      </c>
      <c r="D123" s="187">
        <v>4.1130000000000004</v>
      </c>
      <c r="E123" s="188">
        <v>0.32800000000000001</v>
      </c>
      <c r="F123" s="189">
        <v>3.5999999999999997E-2</v>
      </c>
      <c r="G123" s="190">
        <v>5.05</v>
      </c>
      <c r="H123" s="191">
        <v>0</v>
      </c>
      <c r="I123" s="250">
        <v>0</v>
      </c>
      <c r="J123" s="192">
        <v>0</v>
      </c>
    </row>
    <row r="124" spans="1:10" ht="27.75" customHeight="1" x14ac:dyDescent="0.25">
      <c r="A124" s="156" t="s">
        <v>630</v>
      </c>
      <c r="B124" s="28"/>
      <c r="C124" s="163">
        <v>4</v>
      </c>
      <c r="D124" s="187">
        <v>4.1130000000000004</v>
      </c>
      <c r="E124" s="188">
        <v>0.32800000000000001</v>
      </c>
      <c r="F124" s="189">
        <v>3.5999999999999997E-2</v>
      </c>
      <c r="G124" s="191">
        <v>0</v>
      </c>
      <c r="H124" s="191">
        <v>0</v>
      </c>
      <c r="I124" s="250">
        <v>0</v>
      </c>
      <c r="J124" s="192">
        <v>0</v>
      </c>
    </row>
    <row r="125" spans="1:10" ht="27.75" customHeight="1" x14ac:dyDescent="0.25">
      <c r="A125" s="156" t="s">
        <v>631</v>
      </c>
      <c r="B125" s="28"/>
      <c r="C125" s="163">
        <v>0</v>
      </c>
      <c r="D125" s="187">
        <v>2.5209999999999999</v>
      </c>
      <c r="E125" s="188">
        <v>0.18099999999999999</v>
      </c>
      <c r="F125" s="189">
        <v>1.9E-2</v>
      </c>
      <c r="G125" s="190">
        <v>2.94</v>
      </c>
      <c r="H125" s="190">
        <v>2.0699999999999998</v>
      </c>
      <c r="I125" s="193">
        <v>2.0699999999999998</v>
      </c>
      <c r="J125" s="194">
        <v>3.6999999999999998E-2</v>
      </c>
    </row>
    <row r="126" spans="1:10" ht="27.75" customHeight="1" x14ac:dyDescent="0.25">
      <c r="A126" s="156" t="s">
        <v>632</v>
      </c>
      <c r="B126" s="28"/>
      <c r="C126" s="163">
        <v>0</v>
      </c>
      <c r="D126" s="187">
        <v>2.5209999999999999</v>
      </c>
      <c r="E126" s="188">
        <v>0.18099999999999999</v>
      </c>
      <c r="F126" s="189">
        <v>1.9E-2</v>
      </c>
      <c r="G126" s="190">
        <v>7.05</v>
      </c>
      <c r="H126" s="190">
        <v>2.0699999999999998</v>
      </c>
      <c r="I126" s="193">
        <v>2.0699999999999998</v>
      </c>
      <c r="J126" s="194">
        <v>3.6999999999999998E-2</v>
      </c>
    </row>
    <row r="127" spans="1:10" ht="27.75" customHeight="1" x14ac:dyDescent="0.25">
      <c r="A127" s="156" t="s">
        <v>633</v>
      </c>
      <c r="B127" s="28"/>
      <c r="C127" s="163">
        <v>0</v>
      </c>
      <c r="D127" s="187">
        <v>2.5209999999999999</v>
      </c>
      <c r="E127" s="188">
        <v>0.18099999999999999</v>
      </c>
      <c r="F127" s="189">
        <v>1.9E-2</v>
      </c>
      <c r="G127" s="190">
        <v>10.33</v>
      </c>
      <c r="H127" s="190">
        <v>2.0699999999999998</v>
      </c>
      <c r="I127" s="193">
        <v>2.0699999999999998</v>
      </c>
      <c r="J127" s="194">
        <v>3.6999999999999998E-2</v>
      </c>
    </row>
    <row r="128" spans="1:10" ht="27.75" customHeight="1" x14ac:dyDescent="0.25">
      <c r="A128" s="156" t="s">
        <v>634</v>
      </c>
      <c r="B128" s="28"/>
      <c r="C128" s="163">
        <v>0</v>
      </c>
      <c r="D128" s="187">
        <v>2.5209999999999999</v>
      </c>
      <c r="E128" s="188">
        <v>0.18099999999999999</v>
      </c>
      <c r="F128" s="189">
        <v>1.9E-2</v>
      </c>
      <c r="G128" s="190">
        <v>14.76</v>
      </c>
      <c r="H128" s="190">
        <v>2.0699999999999998</v>
      </c>
      <c r="I128" s="193">
        <v>2.0699999999999998</v>
      </c>
      <c r="J128" s="194">
        <v>3.6999999999999998E-2</v>
      </c>
    </row>
    <row r="129" spans="1:10" ht="27.75" customHeight="1" x14ac:dyDescent="0.25">
      <c r="A129" s="156" t="s">
        <v>635</v>
      </c>
      <c r="B129" s="28"/>
      <c r="C129" s="163">
        <v>0</v>
      </c>
      <c r="D129" s="187">
        <v>2.5209999999999999</v>
      </c>
      <c r="E129" s="188">
        <v>0.18099999999999999</v>
      </c>
      <c r="F129" s="189">
        <v>1.9E-2</v>
      </c>
      <c r="G129" s="190">
        <v>29.11</v>
      </c>
      <c r="H129" s="190">
        <v>2.0699999999999998</v>
      </c>
      <c r="I129" s="193">
        <v>2.0699999999999998</v>
      </c>
      <c r="J129" s="194">
        <v>3.6999999999999998E-2</v>
      </c>
    </row>
    <row r="130" spans="1:10" ht="27.75" customHeight="1" x14ac:dyDescent="0.25">
      <c r="A130" s="156" t="s">
        <v>636</v>
      </c>
      <c r="B130" s="28"/>
      <c r="C130" s="163">
        <v>0</v>
      </c>
      <c r="D130" s="187">
        <v>2.6059999999999999</v>
      </c>
      <c r="E130" s="188">
        <v>0.13800000000000001</v>
      </c>
      <c r="F130" s="189">
        <v>1.4E-2</v>
      </c>
      <c r="G130" s="190">
        <v>3.76</v>
      </c>
      <c r="H130" s="190">
        <v>2.91</v>
      </c>
      <c r="I130" s="193">
        <v>2.91</v>
      </c>
      <c r="J130" s="194">
        <v>3.3000000000000002E-2</v>
      </c>
    </row>
    <row r="131" spans="1:10" ht="27.75" customHeight="1" x14ac:dyDescent="0.25">
      <c r="A131" s="156" t="s">
        <v>637</v>
      </c>
      <c r="B131" s="28"/>
      <c r="C131" s="163">
        <v>0</v>
      </c>
      <c r="D131" s="187">
        <v>2.6059999999999999</v>
      </c>
      <c r="E131" s="188">
        <v>0.13800000000000001</v>
      </c>
      <c r="F131" s="189">
        <v>1.4E-2</v>
      </c>
      <c r="G131" s="190">
        <v>10.48</v>
      </c>
      <c r="H131" s="190">
        <v>2.91</v>
      </c>
      <c r="I131" s="193">
        <v>2.91</v>
      </c>
      <c r="J131" s="194">
        <v>3.3000000000000002E-2</v>
      </c>
    </row>
    <row r="132" spans="1:10" ht="27.75" customHeight="1" x14ac:dyDescent="0.25">
      <c r="A132" s="156" t="s">
        <v>638</v>
      </c>
      <c r="B132" s="28"/>
      <c r="C132" s="163">
        <v>0</v>
      </c>
      <c r="D132" s="187">
        <v>2.6059999999999999</v>
      </c>
      <c r="E132" s="188">
        <v>0.13800000000000001</v>
      </c>
      <c r="F132" s="189">
        <v>1.4E-2</v>
      </c>
      <c r="G132" s="190">
        <v>15.85</v>
      </c>
      <c r="H132" s="190">
        <v>2.91</v>
      </c>
      <c r="I132" s="193">
        <v>2.91</v>
      </c>
      <c r="J132" s="194">
        <v>3.3000000000000002E-2</v>
      </c>
    </row>
    <row r="133" spans="1:10" ht="27.75" customHeight="1" x14ac:dyDescent="0.25">
      <c r="A133" s="156" t="s">
        <v>639</v>
      </c>
      <c r="B133" s="28"/>
      <c r="C133" s="163">
        <v>0</v>
      </c>
      <c r="D133" s="187">
        <v>2.6059999999999999</v>
      </c>
      <c r="E133" s="188">
        <v>0.13800000000000001</v>
      </c>
      <c r="F133" s="189">
        <v>1.4E-2</v>
      </c>
      <c r="G133" s="190">
        <v>23.09</v>
      </c>
      <c r="H133" s="190">
        <v>2.91</v>
      </c>
      <c r="I133" s="193">
        <v>2.91</v>
      </c>
      <c r="J133" s="194">
        <v>3.3000000000000002E-2</v>
      </c>
    </row>
    <row r="134" spans="1:10" ht="27.75" customHeight="1" x14ac:dyDescent="0.25">
      <c r="A134" s="156" t="s">
        <v>640</v>
      </c>
      <c r="B134" s="28"/>
      <c r="C134" s="163">
        <v>0</v>
      </c>
      <c r="D134" s="187">
        <v>2.6059999999999999</v>
      </c>
      <c r="E134" s="188">
        <v>0.13800000000000001</v>
      </c>
      <c r="F134" s="189">
        <v>1.4E-2</v>
      </c>
      <c r="G134" s="190">
        <v>46.57</v>
      </c>
      <c r="H134" s="190">
        <v>2.91</v>
      </c>
      <c r="I134" s="193">
        <v>2.91</v>
      </c>
      <c r="J134" s="194">
        <v>3.3000000000000002E-2</v>
      </c>
    </row>
    <row r="135" spans="1:10" ht="27.75" customHeight="1" x14ac:dyDescent="0.25">
      <c r="A135" s="156" t="s">
        <v>641</v>
      </c>
      <c r="B135" s="28"/>
      <c r="C135" s="163">
        <v>0</v>
      </c>
      <c r="D135" s="187">
        <v>2.37</v>
      </c>
      <c r="E135" s="188">
        <v>9.9000000000000005E-2</v>
      </c>
      <c r="F135" s="189">
        <v>8.9999999999999993E-3</v>
      </c>
      <c r="G135" s="190">
        <v>40.82</v>
      </c>
      <c r="H135" s="190">
        <v>3.29</v>
      </c>
      <c r="I135" s="193">
        <v>3.29</v>
      </c>
      <c r="J135" s="194">
        <v>2.7E-2</v>
      </c>
    </row>
    <row r="136" spans="1:10" ht="27.75" customHeight="1" x14ac:dyDescent="0.25">
      <c r="A136" s="156" t="s">
        <v>642</v>
      </c>
      <c r="B136" s="28"/>
      <c r="C136" s="163">
        <v>0</v>
      </c>
      <c r="D136" s="187">
        <v>2.37</v>
      </c>
      <c r="E136" s="188">
        <v>9.9000000000000005E-2</v>
      </c>
      <c r="F136" s="189">
        <v>8.9999999999999993E-3</v>
      </c>
      <c r="G136" s="190">
        <v>97.71</v>
      </c>
      <c r="H136" s="190">
        <v>3.29</v>
      </c>
      <c r="I136" s="193">
        <v>3.29</v>
      </c>
      <c r="J136" s="194">
        <v>2.7E-2</v>
      </c>
    </row>
    <row r="137" spans="1:10" ht="27.75" customHeight="1" x14ac:dyDescent="0.25">
      <c r="A137" s="156" t="s">
        <v>643</v>
      </c>
      <c r="B137" s="28"/>
      <c r="C137" s="163">
        <v>0</v>
      </c>
      <c r="D137" s="187">
        <v>2.37</v>
      </c>
      <c r="E137" s="188">
        <v>9.9000000000000005E-2</v>
      </c>
      <c r="F137" s="189">
        <v>8.9999999999999993E-3</v>
      </c>
      <c r="G137" s="190">
        <v>171.83</v>
      </c>
      <c r="H137" s="190">
        <v>3.29</v>
      </c>
      <c r="I137" s="193">
        <v>3.29</v>
      </c>
      <c r="J137" s="194">
        <v>2.7E-2</v>
      </c>
    </row>
    <row r="138" spans="1:10" ht="27.75" customHeight="1" x14ac:dyDescent="0.25">
      <c r="A138" s="156" t="s">
        <v>644</v>
      </c>
      <c r="B138" s="28"/>
      <c r="C138" s="163">
        <v>0</v>
      </c>
      <c r="D138" s="187">
        <v>2.37</v>
      </c>
      <c r="E138" s="188">
        <v>9.9000000000000005E-2</v>
      </c>
      <c r="F138" s="189">
        <v>8.9999999999999993E-3</v>
      </c>
      <c r="G138" s="190">
        <v>332.5</v>
      </c>
      <c r="H138" s="190">
        <v>3.29</v>
      </c>
      <c r="I138" s="193">
        <v>3.29</v>
      </c>
      <c r="J138" s="194">
        <v>2.7E-2</v>
      </c>
    </row>
    <row r="139" spans="1:10" ht="27.75" customHeight="1" x14ac:dyDescent="0.25">
      <c r="A139" s="156" t="s">
        <v>645</v>
      </c>
      <c r="B139" s="28"/>
      <c r="C139" s="163">
        <v>0</v>
      </c>
      <c r="D139" s="187">
        <v>2.37</v>
      </c>
      <c r="E139" s="188">
        <v>9.9000000000000005E-2</v>
      </c>
      <c r="F139" s="189">
        <v>8.9999999999999993E-3</v>
      </c>
      <c r="G139" s="190">
        <v>624.39</v>
      </c>
      <c r="H139" s="190">
        <v>3.29</v>
      </c>
      <c r="I139" s="193">
        <v>3.29</v>
      </c>
      <c r="J139" s="194">
        <v>2.7E-2</v>
      </c>
    </row>
    <row r="140" spans="1:10" ht="27.75" customHeight="1" x14ac:dyDescent="0.25">
      <c r="A140" s="156" t="s">
        <v>646</v>
      </c>
      <c r="B140" s="28"/>
      <c r="C140" s="163" t="s">
        <v>120</v>
      </c>
      <c r="D140" s="195">
        <v>11.598000000000001</v>
      </c>
      <c r="E140" s="196">
        <v>0.60099999999999998</v>
      </c>
      <c r="F140" s="189">
        <v>0.26100000000000001</v>
      </c>
      <c r="G140" s="191">
        <v>0</v>
      </c>
      <c r="H140" s="191">
        <v>0</v>
      </c>
      <c r="I140" s="250">
        <v>0</v>
      </c>
      <c r="J140" s="192">
        <v>0</v>
      </c>
    </row>
    <row r="141" spans="1:10" ht="27.75" customHeight="1" x14ac:dyDescent="0.25">
      <c r="A141" s="156" t="s">
        <v>647</v>
      </c>
      <c r="B141" s="28"/>
      <c r="C141" s="163">
        <v>0</v>
      </c>
      <c r="D141" s="187">
        <v>-4.032</v>
      </c>
      <c r="E141" s="188">
        <v>-0.32200000000000001</v>
      </c>
      <c r="F141" s="189">
        <v>-3.5000000000000003E-2</v>
      </c>
      <c r="G141" s="158">
        <v>0</v>
      </c>
      <c r="H141" s="191">
        <v>0</v>
      </c>
      <c r="I141" s="250">
        <v>0</v>
      </c>
      <c r="J141" s="192">
        <v>0</v>
      </c>
    </row>
    <row r="142" spans="1:10" ht="27.75" customHeight="1" x14ac:dyDescent="0.25">
      <c r="A142" s="156" t="s">
        <v>648</v>
      </c>
      <c r="B142" s="28"/>
      <c r="C142" s="163">
        <v>0</v>
      </c>
      <c r="D142" s="187">
        <v>-4.0720000000000001</v>
      </c>
      <c r="E142" s="188">
        <v>-0.30399999999999999</v>
      </c>
      <c r="F142" s="189">
        <v>-3.3000000000000002E-2</v>
      </c>
      <c r="G142" s="158">
        <v>0</v>
      </c>
      <c r="H142" s="191">
        <v>0</v>
      </c>
      <c r="I142" s="250">
        <v>0</v>
      </c>
      <c r="J142" s="192">
        <v>0</v>
      </c>
    </row>
    <row r="143" spans="1:10" ht="27.75" customHeight="1" x14ac:dyDescent="0.25">
      <c r="A143" s="156" t="s">
        <v>649</v>
      </c>
      <c r="B143" s="28"/>
      <c r="C143" s="163">
        <v>0</v>
      </c>
      <c r="D143" s="187">
        <v>-4.032</v>
      </c>
      <c r="E143" s="188">
        <v>-0.32200000000000001</v>
      </c>
      <c r="F143" s="189">
        <v>-3.5000000000000003E-2</v>
      </c>
      <c r="G143" s="158">
        <v>0</v>
      </c>
      <c r="H143" s="191">
        <v>0</v>
      </c>
      <c r="I143" s="250">
        <v>0</v>
      </c>
      <c r="J143" s="194">
        <v>7.2999999999999995E-2</v>
      </c>
    </row>
    <row r="144" spans="1:10" ht="27.75" customHeight="1" x14ac:dyDescent="0.25">
      <c r="A144" s="156" t="s">
        <v>650</v>
      </c>
      <c r="B144" s="28"/>
      <c r="C144" s="163">
        <v>0</v>
      </c>
      <c r="D144" s="187">
        <v>-4.0720000000000001</v>
      </c>
      <c r="E144" s="188">
        <v>-0.30399999999999999</v>
      </c>
      <c r="F144" s="189">
        <v>-3.3000000000000002E-2</v>
      </c>
      <c r="G144" s="158">
        <v>0</v>
      </c>
      <c r="H144" s="191">
        <v>0</v>
      </c>
      <c r="I144" s="250">
        <v>0</v>
      </c>
      <c r="J144" s="194">
        <v>6.2E-2</v>
      </c>
    </row>
    <row r="145" spans="1:10" ht="27.75" customHeight="1" x14ac:dyDescent="0.25">
      <c r="A145" s="156" t="s">
        <v>651</v>
      </c>
      <c r="B145" s="28"/>
      <c r="C145" s="163">
        <v>0</v>
      </c>
      <c r="D145" s="187">
        <v>-4.6219999999999999</v>
      </c>
      <c r="E145" s="188">
        <v>-0.24399999999999999</v>
      </c>
      <c r="F145" s="189">
        <v>-2.4E-2</v>
      </c>
      <c r="G145" s="190">
        <v>46.34</v>
      </c>
      <c r="H145" s="191">
        <v>0</v>
      </c>
      <c r="I145" s="250">
        <v>0</v>
      </c>
      <c r="J145" s="194">
        <v>9.4E-2</v>
      </c>
    </row>
    <row r="146" spans="1:10" ht="27.75" customHeight="1" x14ac:dyDescent="0.25">
      <c r="A146" s="156" t="s">
        <v>652</v>
      </c>
      <c r="B146" s="28"/>
      <c r="C146" s="163" t="s">
        <v>721</v>
      </c>
      <c r="D146" s="187">
        <v>2.6869999999999998</v>
      </c>
      <c r="E146" s="188">
        <v>0.214</v>
      </c>
      <c r="F146" s="189">
        <v>2.3E-2</v>
      </c>
      <c r="G146" s="190">
        <v>1.48</v>
      </c>
      <c r="H146" s="191">
        <v>0</v>
      </c>
      <c r="I146" s="250">
        <v>0</v>
      </c>
      <c r="J146" s="192">
        <v>0</v>
      </c>
    </row>
    <row r="147" spans="1:10" ht="27.75" customHeight="1" x14ac:dyDescent="0.25">
      <c r="A147" s="156" t="s">
        <v>653</v>
      </c>
      <c r="B147" s="28"/>
      <c r="C147" s="163" t="s">
        <v>711</v>
      </c>
      <c r="D147" s="187">
        <v>2.6869999999999998</v>
      </c>
      <c r="E147" s="188">
        <v>0.214</v>
      </c>
      <c r="F147" s="189">
        <v>2.3E-2</v>
      </c>
      <c r="G147" s="191">
        <v>0</v>
      </c>
      <c r="H147" s="191">
        <v>0</v>
      </c>
      <c r="I147" s="250">
        <v>0</v>
      </c>
      <c r="J147" s="192">
        <v>0</v>
      </c>
    </row>
    <row r="148" spans="1:10" ht="27.75" customHeight="1" x14ac:dyDescent="0.25">
      <c r="A148" s="156" t="s">
        <v>654</v>
      </c>
      <c r="B148" s="28"/>
      <c r="C148" s="163" t="s">
        <v>722</v>
      </c>
      <c r="D148" s="187">
        <v>2.8580000000000001</v>
      </c>
      <c r="E148" s="188">
        <v>0.22800000000000001</v>
      </c>
      <c r="F148" s="189">
        <v>2.5000000000000001E-2</v>
      </c>
      <c r="G148" s="190">
        <v>2.06</v>
      </c>
      <c r="H148" s="191">
        <v>0</v>
      </c>
      <c r="I148" s="250">
        <v>0</v>
      </c>
      <c r="J148" s="192">
        <v>0</v>
      </c>
    </row>
    <row r="149" spans="1:10" ht="27.75" customHeight="1" x14ac:dyDescent="0.25">
      <c r="A149" s="156" t="s">
        <v>655</v>
      </c>
      <c r="B149" s="28"/>
      <c r="C149" s="163" t="s">
        <v>722</v>
      </c>
      <c r="D149" s="187">
        <v>2.8580000000000001</v>
      </c>
      <c r="E149" s="188">
        <v>0.22800000000000001</v>
      </c>
      <c r="F149" s="189">
        <v>2.5000000000000001E-2</v>
      </c>
      <c r="G149" s="190">
        <v>2.13</v>
      </c>
      <c r="H149" s="191">
        <v>0</v>
      </c>
      <c r="I149" s="250">
        <v>0</v>
      </c>
      <c r="J149" s="192">
        <v>0</v>
      </c>
    </row>
    <row r="150" spans="1:10" ht="27.75" customHeight="1" x14ac:dyDescent="0.25">
      <c r="A150" s="156" t="s">
        <v>656</v>
      </c>
      <c r="B150" s="28"/>
      <c r="C150" s="163" t="s">
        <v>722</v>
      </c>
      <c r="D150" s="187">
        <v>2.8580000000000001</v>
      </c>
      <c r="E150" s="188">
        <v>0.22800000000000001</v>
      </c>
      <c r="F150" s="189">
        <v>2.5000000000000001E-2</v>
      </c>
      <c r="G150" s="190">
        <v>2.35</v>
      </c>
      <c r="H150" s="191">
        <v>0</v>
      </c>
      <c r="I150" s="250">
        <v>0</v>
      </c>
      <c r="J150" s="192">
        <v>0</v>
      </c>
    </row>
    <row r="151" spans="1:10" ht="27.75" customHeight="1" x14ac:dyDescent="0.25">
      <c r="A151" s="156" t="s">
        <v>657</v>
      </c>
      <c r="B151" s="28"/>
      <c r="C151" s="163" t="s">
        <v>722</v>
      </c>
      <c r="D151" s="187">
        <v>2.8580000000000001</v>
      </c>
      <c r="E151" s="188">
        <v>0.22800000000000001</v>
      </c>
      <c r="F151" s="189">
        <v>2.5000000000000001E-2</v>
      </c>
      <c r="G151" s="190">
        <v>2.65</v>
      </c>
      <c r="H151" s="191">
        <v>0</v>
      </c>
      <c r="I151" s="250">
        <v>0</v>
      </c>
      <c r="J151" s="192">
        <v>0</v>
      </c>
    </row>
    <row r="152" spans="1:10" ht="27.75" customHeight="1" x14ac:dyDescent="0.25">
      <c r="A152" s="156" t="s">
        <v>658</v>
      </c>
      <c r="B152" s="28"/>
      <c r="C152" s="163" t="s">
        <v>722</v>
      </c>
      <c r="D152" s="187">
        <v>2.8580000000000001</v>
      </c>
      <c r="E152" s="188">
        <v>0.22800000000000001</v>
      </c>
      <c r="F152" s="189">
        <v>2.5000000000000001E-2</v>
      </c>
      <c r="G152" s="190">
        <v>3.51</v>
      </c>
      <c r="H152" s="191">
        <v>0</v>
      </c>
      <c r="I152" s="250">
        <v>0</v>
      </c>
      <c r="J152" s="192">
        <v>0</v>
      </c>
    </row>
    <row r="153" spans="1:10" ht="27.75" customHeight="1" x14ac:dyDescent="0.25">
      <c r="A153" s="156" t="s">
        <v>659</v>
      </c>
      <c r="B153" s="28"/>
      <c r="C153" s="163" t="s">
        <v>712</v>
      </c>
      <c r="D153" s="187">
        <v>2.8580000000000001</v>
      </c>
      <c r="E153" s="188">
        <v>0.22800000000000001</v>
      </c>
      <c r="F153" s="189">
        <v>2.5000000000000001E-2</v>
      </c>
      <c r="G153" s="191">
        <v>0</v>
      </c>
      <c r="H153" s="191">
        <v>0</v>
      </c>
      <c r="I153" s="250">
        <v>0</v>
      </c>
      <c r="J153" s="192">
        <v>0</v>
      </c>
    </row>
    <row r="154" spans="1:10" ht="27.75" customHeight="1" x14ac:dyDescent="0.25">
      <c r="A154" s="156" t="s">
        <v>660</v>
      </c>
      <c r="B154" s="28"/>
      <c r="C154" s="163">
        <v>0</v>
      </c>
      <c r="D154" s="187">
        <v>1.7509999999999999</v>
      </c>
      <c r="E154" s="188">
        <v>0.126</v>
      </c>
      <c r="F154" s="189">
        <v>1.2999999999999999E-2</v>
      </c>
      <c r="G154" s="190">
        <v>2.04</v>
      </c>
      <c r="H154" s="190">
        <v>1.44</v>
      </c>
      <c r="I154" s="193">
        <v>1.44</v>
      </c>
      <c r="J154" s="194">
        <v>2.5999999999999999E-2</v>
      </c>
    </row>
    <row r="155" spans="1:10" ht="27.75" customHeight="1" x14ac:dyDescent="0.25">
      <c r="A155" s="156" t="s">
        <v>661</v>
      </c>
      <c r="B155" s="28"/>
      <c r="C155" s="163">
        <v>0</v>
      </c>
      <c r="D155" s="187">
        <v>1.7509999999999999</v>
      </c>
      <c r="E155" s="188">
        <v>0.126</v>
      </c>
      <c r="F155" s="189">
        <v>1.2999999999999999E-2</v>
      </c>
      <c r="G155" s="190">
        <v>4.9000000000000004</v>
      </c>
      <c r="H155" s="190">
        <v>1.44</v>
      </c>
      <c r="I155" s="193">
        <v>1.44</v>
      </c>
      <c r="J155" s="194">
        <v>2.5999999999999999E-2</v>
      </c>
    </row>
    <row r="156" spans="1:10" ht="27.75" customHeight="1" x14ac:dyDescent="0.25">
      <c r="A156" s="156" t="s">
        <v>662</v>
      </c>
      <c r="B156" s="28"/>
      <c r="C156" s="163">
        <v>0</v>
      </c>
      <c r="D156" s="187">
        <v>1.7509999999999999</v>
      </c>
      <c r="E156" s="188">
        <v>0.126</v>
      </c>
      <c r="F156" s="189">
        <v>1.2999999999999999E-2</v>
      </c>
      <c r="G156" s="190">
        <v>7.18</v>
      </c>
      <c r="H156" s="190">
        <v>1.44</v>
      </c>
      <c r="I156" s="193">
        <v>1.44</v>
      </c>
      <c r="J156" s="194">
        <v>2.5999999999999999E-2</v>
      </c>
    </row>
    <row r="157" spans="1:10" ht="27.75" customHeight="1" x14ac:dyDescent="0.25">
      <c r="A157" s="156" t="s">
        <v>663</v>
      </c>
      <c r="B157" s="28"/>
      <c r="C157" s="163">
        <v>0</v>
      </c>
      <c r="D157" s="187">
        <v>1.7509999999999999</v>
      </c>
      <c r="E157" s="188">
        <v>0.126</v>
      </c>
      <c r="F157" s="189">
        <v>1.2999999999999999E-2</v>
      </c>
      <c r="G157" s="190">
        <v>10.25</v>
      </c>
      <c r="H157" s="190">
        <v>1.44</v>
      </c>
      <c r="I157" s="193">
        <v>1.44</v>
      </c>
      <c r="J157" s="194">
        <v>2.5999999999999999E-2</v>
      </c>
    </row>
    <row r="158" spans="1:10" ht="27.75" customHeight="1" x14ac:dyDescent="0.25">
      <c r="A158" s="156" t="s">
        <v>664</v>
      </c>
      <c r="B158" s="28"/>
      <c r="C158" s="163">
        <v>0</v>
      </c>
      <c r="D158" s="187">
        <v>1.7509999999999999</v>
      </c>
      <c r="E158" s="188">
        <v>0.126</v>
      </c>
      <c r="F158" s="189">
        <v>1.2999999999999999E-2</v>
      </c>
      <c r="G158" s="190">
        <v>20.23</v>
      </c>
      <c r="H158" s="190">
        <v>1.44</v>
      </c>
      <c r="I158" s="193">
        <v>1.44</v>
      </c>
      <c r="J158" s="194">
        <v>2.5999999999999999E-2</v>
      </c>
    </row>
    <row r="159" spans="1:10" ht="27.75" customHeight="1" x14ac:dyDescent="0.25">
      <c r="A159" s="156" t="s">
        <v>665</v>
      </c>
      <c r="B159" s="28"/>
      <c r="C159" s="163">
        <v>0</v>
      </c>
      <c r="D159" s="187">
        <v>1.8109999999999999</v>
      </c>
      <c r="E159" s="188">
        <v>9.6000000000000002E-2</v>
      </c>
      <c r="F159" s="189">
        <v>8.9999999999999993E-3</v>
      </c>
      <c r="G159" s="190">
        <v>2.61</v>
      </c>
      <c r="H159" s="190">
        <v>2.02</v>
      </c>
      <c r="I159" s="193">
        <v>2.02</v>
      </c>
      <c r="J159" s="194">
        <v>2.3E-2</v>
      </c>
    </row>
    <row r="160" spans="1:10" ht="27.75" customHeight="1" x14ac:dyDescent="0.25">
      <c r="A160" s="156" t="s">
        <v>666</v>
      </c>
      <c r="B160" s="28"/>
      <c r="C160" s="163">
        <v>0</v>
      </c>
      <c r="D160" s="187">
        <v>1.8109999999999999</v>
      </c>
      <c r="E160" s="188">
        <v>9.6000000000000002E-2</v>
      </c>
      <c r="F160" s="189">
        <v>8.9999999999999993E-3</v>
      </c>
      <c r="G160" s="190">
        <v>7.29</v>
      </c>
      <c r="H160" s="190">
        <v>2.02</v>
      </c>
      <c r="I160" s="193">
        <v>2.02</v>
      </c>
      <c r="J160" s="194">
        <v>2.3E-2</v>
      </c>
    </row>
    <row r="161" spans="1:10" ht="27.75" customHeight="1" x14ac:dyDescent="0.25">
      <c r="A161" s="156" t="s">
        <v>667</v>
      </c>
      <c r="B161" s="28"/>
      <c r="C161" s="163">
        <v>0</v>
      </c>
      <c r="D161" s="187">
        <v>1.8109999999999999</v>
      </c>
      <c r="E161" s="188">
        <v>9.6000000000000002E-2</v>
      </c>
      <c r="F161" s="189">
        <v>8.9999999999999993E-3</v>
      </c>
      <c r="G161" s="190">
        <v>11.01</v>
      </c>
      <c r="H161" s="190">
        <v>2.02</v>
      </c>
      <c r="I161" s="193">
        <v>2.02</v>
      </c>
      <c r="J161" s="194">
        <v>2.3E-2</v>
      </c>
    </row>
    <row r="162" spans="1:10" ht="27.75" customHeight="1" x14ac:dyDescent="0.25">
      <c r="A162" s="156" t="s">
        <v>668</v>
      </c>
      <c r="B162" s="28"/>
      <c r="C162" s="163">
        <v>0</v>
      </c>
      <c r="D162" s="187">
        <v>1.8109999999999999</v>
      </c>
      <c r="E162" s="188">
        <v>9.6000000000000002E-2</v>
      </c>
      <c r="F162" s="189">
        <v>8.9999999999999993E-3</v>
      </c>
      <c r="G162" s="190">
        <v>16.04</v>
      </c>
      <c r="H162" s="190">
        <v>2.02</v>
      </c>
      <c r="I162" s="193">
        <v>2.02</v>
      </c>
      <c r="J162" s="194">
        <v>2.3E-2</v>
      </c>
    </row>
    <row r="163" spans="1:10" ht="27.75" customHeight="1" x14ac:dyDescent="0.25">
      <c r="A163" s="156" t="s">
        <v>669</v>
      </c>
      <c r="B163" s="28"/>
      <c r="C163" s="163">
        <v>0</v>
      </c>
      <c r="D163" s="187">
        <v>1.8109999999999999</v>
      </c>
      <c r="E163" s="188">
        <v>9.6000000000000002E-2</v>
      </c>
      <c r="F163" s="189">
        <v>8.9999999999999993E-3</v>
      </c>
      <c r="G163" s="190">
        <v>32.36</v>
      </c>
      <c r="H163" s="190">
        <v>2.02</v>
      </c>
      <c r="I163" s="193">
        <v>2.02</v>
      </c>
      <c r="J163" s="194">
        <v>2.3E-2</v>
      </c>
    </row>
    <row r="164" spans="1:10" ht="27.75" customHeight="1" x14ac:dyDescent="0.25">
      <c r="A164" s="156" t="s">
        <v>670</v>
      </c>
      <c r="B164" s="28"/>
      <c r="C164" s="163">
        <v>0</v>
      </c>
      <c r="D164" s="187">
        <v>1.647</v>
      </c>
      <c r="E164" s="188">
        <v>6.9000000000000006E-2</v>
      </c>
      <c r="F164" s="189">
        <v>6.0000000000000001E-3</v>
      </c>
      <c r="G164" s="190">
        <v>28.36</v>
      </c>
      <c r="H164" s="190">
        <v>2.29</v>
      </c>
      <c r="I164" s="193">
        <v>2.29</v>
      </c>
      <c r="J164" s="194">
        <v>1.9E-2</v>
      </c>
    </row>
    <row r="165" spans="1:10" ht="27.75" customHeight="1" x14ac:dyDescent="0.25">
      <c r="A165" s="156" t="s">
        <v>671</v>
      </c>
      <c r="B165" s="28"/>
      <c r="C165" s="163">
        <v>0</v>
      </c>
      <c r="D165" s="187">
        <v>1.647</v>
      </c>
      <c r="E165" s="188">
        <v>6.9000000000000006E-2</v>
      </c>
      <c r="F165" s="189">
        <v>6.0000000000000001E-3</v>
      </c>
      <c r="G165" s="190">
        <v>67.89</v>
      </c>
      <c r="H165" s="190">
        <v>2.29</v>
      </c>
      <c r="I165" s="193">
        <v>2.29</v>
      </c>
      <c r="J165" s="194">
        <v>1.9E-2</v>
      </c>
    </row>
    <row r="166" spans="1:10" ht="27.75" customHeight="1" x14ac:dyDescent="0.25">
      <c r="A166" s="156" t="s">
        <v>672</v>
      </c>
      <c r="B166" s="28"/>
      <c r="C166" s="163">
        <v>0</v>
      </c>
      <c r="D166" s="187">
        <v>1.647</v>
      </c>
      <c r="E166" s="188">
        <v>6.9000000000000006E-2</v>
      </c>
      <c r="F166" s="189">
        <v>6.0000000000000001E-3</v>
      </c>
      <c r="G166" s="190">
        <v>119.39</v>
      </c>
      <c r="H166" s="190">
        <v>2.29</v>
      </c>
      <c r="I166" s="193">
        <v>2.29</v>
      </c>
      <c r="J166" s="194">
        <v>1.9E-2</v>
      </c>
    </row>
    <row r="167" spans="1:10" ht="27.75" customHeight="1" x14ac:dyDescent="0.25">
      <c r="A167" s="156" t="s">
        <v>673</v>
      </c>
      <c r="B167" s="28"/>
      <c r="C167" s="163">
        <v>0</v>
      </c>
      <c r="D167" s="187">
        <v>1.647</v>
      </c>
      <c r="E167" s="188">
        <v>6.9000000000000006E-2</v>
      </c>
      <c r="F167" s="189">
        <v>6.0000000000000001E-3</v>
      </c>
      <c r="G167" s="190">
        <v>231.03</v>
      </c>
      <c r="H167" s="190">
        <v>2.29</v>
      </c>
      <c r="I167" s="193">
        <v>2.29</v>
      </c>
      <c r="J167" s="194">
        <v>1.9E-2</v>
      </c>
    </row>
    <row r="168" spans="1:10" ht="27.75" customHeight="1" x14ac:dyDescent="0.25">
      <c r="A168" s="156" t="s">
        <v>674</v>
      </c>
      <c r="B168" s="28"/>
      <c r="C168" s="163">
        <v>0</v>
      </c>
      <c r="D168" s="187">
        <v>1.647</v>
      </c>
      <c r="E168" s="188">
        <v>6.9000000000000006E-2</v>
      </c>
      <c r="F168" s="189">
        <v>6.0000000000000001E-3</v>
      </c>
      <c r="G168" s="190">
        <v>433.85</v>
      </c>
      <c r="H168" s="190">
        <v>2.29</v>
      </c>
      <c r="I168" s="193">
        <v>2.29</v>
      </c>
      <c r="J168" s="194">
        <v>1.9E-2</v>
      </c>
    </row>
    <row r="169" spans="1:10" ht="27.75" customHeight="1" x14ac:dyDescent="0.25">
      <c r="A169" s="156" t="s">
        <v>675</v>
      </c>
      <c r="B169" s="28"/>
      <c r="C169" s="163" t="s">
        <v>120</v>
      </c>
      <c r="D169" s="195">
        <v>8.0589999999999993</v>
      </c>
      <c r="E169" s="196">
        <v>0.41799999999999998</v>
      </c>
      <c r="F169" s="189">
        <v>0.18099999999999999</v>
      </c>
      <c r="G169" s="191">
        <v>0</v>
      </c>
      <c r="H169" s="191">
        <v>0</v>
      </c>
      <c r="I169" s="250">
        <v>0</v>
      </c>
      <c r="J169" s="192">
        <v>0</v>
      </c>
    </row>
    <row r="170" spans="1:10" ht="27.75" customHeight="1" x14ac:dyDescent="0.25">
      <c r="A170" s="156" t="s">
        <v>676</v>
      </c>
      <c r="B170" s="28"/>
      <c r="C170" s="163">
        <v>0</v>
      </c>
      <c r="D170" s="187">
        <v>-2.802</v>
      </c>
      <c r="E170" s="188">
        <v>-0.223</v>
      </c>
      <c r="F170" s="189">
        <v>-2.4E-2</v>
      </c>
      <c r="G170" s="158">
        <v>0</v>
      </c>
      <c r="H170" s="191">
        <v>0</v>
      </c>
      <c r="I170" s="250">
        <v>0</v>
      </c>
      <c r="J170" s="192">
        <v>0</v>
      </c>
    </row>
    <row r="171" spans="1:10" ht="27.75" customHeight="1" x14ac:dyDescent="0.25">
      <c r="A171" s="156" t="s">
        <v>677</v>
      </c>
      <c r="B171" s="28"/>
      <c r="C171" s="163">
        <v>0</v>
      </c>
      <c r="D171" s="187">
        <v>-2.8290000000000002</v>
      </c>
      <c r="E171" s="188">
        <v>-0.21199999999999999</v>
      </c>
      <c r="F171" s="189">
        <v>-2.3E-2</v>
      </c>
      <c r="G171" s="158">
        <v>0</v>
      </c>
      <c r="H171" s="191">
        <v>0</v>
      </c>
      <c r="I171" s="250">
        <v>0</v>
      </c>
      <c r="J171" s="192">
        <v>0</v>
      </c>
    </row>
    <row r="172" spans="1:10" ht="27.75" customHeight="1" x14ac:dyDescent="0.25">
      <c r="A172" s="156" t="s">
        <v>678</v>
      </c>
      <c r="B172" s="28"/>
      <c r="C172" s="163">
        <v>0</v>
      </c>
      <c r="D172" s="187">
        <v>-2.802</v>
      </c>
      <c r="E172" s="188">
        <v>-0.223</v>
      </c>
      <c r="F172" s="189">
        <v>-2.4E-2</v>
      </c>
      <c r="G172" s="158">
        <v>0</v>
      </c>
      <c r="H172" s="191">
        <v>0</v>
      </c>
      <c r="I172" s="250">
        <v>0</v>
      </c>
      <c r="J172" s="194">
        <v>5.0999999999999997E-2</v>
      </c>
    </row>
    <row r="173" spans="1:10" ht="27.75" customHeight="1" x14ac:dyDescent="0.25">
      <c r="A173" s="156" t="s">
        <v>679</v>
      </c>
      <c r="B173" s="28"/>
      <c r="C173" s="163">
        <v>0</v>
      </c>
      <c r="D173" s="187">
        <v>-2.8290000000000002</v>
      </c>
      <c r="E173" s="188">
        <v>-0.21199999999999999</v>
      </c>
      <c r="F173" s="189">
        <v>-2.3E-2</v>
      </c>
      <c r="G173" s="158">
        <v>0</v>
      </c>
      <c r="H173" s="191">
        <v>0</v>
      </c>
      <c r="I173" s="250">
        <v>0</v>
      </c>
      <c r="J173" s="194">
        <v>4.2999999999999997E-2</v>
      </c>
    </row>
    <row r="174" spans="1:10" ht="27.75" customHeight="1" x14ac:dyDescent="0.25">
      <c r="A174" s="156" t="s">
        <v>680</v>
      </c>
      <c r="B174" s="28"/>
      <c r="C174" s="163">
        <v>0</v>
      </c>
      <c r="D174" s="187">
        <v>-3.2109999999999999</v>
      </c>
      <c r="E174" s="188">
        <v>-0.17</v>
      </c>
      <c r="F174" s="189">
        <v>-1.7000000000000001E-2</v>
      </c>
      <c r="G174" s="190">
        <v>32.200000000000003</v>
      </c>
      <c r="H174" s="191">
        <v>0</v>
      </c>
      <c r="I174" s="250">
        <v>0</v>
      </c>
      <c r="J174" s="194">
        <v>6.5000000000000002E-2</v>
      </c>
    </row>
    <row r="175" spans="1:10" ht="27.75" customHeight="1" x14ac:dyDescent="0.25">
      <c r="A175" s="156" t="s">
        <v>681</v>
      </c>
      <c r="B175" s="28"/>
      <c r="C175" s="163" t="s">
        <v>721</v>
      </c>
      <c r="D175" s="187">
        <v>1.107</v>
      </c>
      <c r="E175" s="188">
        <v>8.7999999999999995E-2</v>
      </c>
      <c r="F175" s="189">
        <v>0.01</v>
      </c>
      <c r="G175" s="190">
        <v>0.61</v>
      </c>
      <c r="H175" s="191">
        <v>0</v>
      </c>
      <c r="I175" s="250">
        <v>0</v>
      </c>
      <c r="J175" s="192">
        <v>0</v>
      </c>
    </row>
    <row r="176" spans="1:10" ht="27.75" customHeight="1" x14ac:dyDescent="0.25">
      <c r="A176" s="156" t="s">
        <v>682</v>
      </c>
      <c r="B176" s="28"/>
      <c r="C176" s="163" t="s">
        <v>711</v>
      </c>
      <c r="D176" s="187">
        <v>1.107</v>
      </c>
      <c r="E176" s="188">
        <v>8.7999999999999995E-2</v>
      </c>
      <c r="F176" s="189">
        <v>0.01</v>
      </c>
      <c r="G176" s="191">
        <v>0</v>
      </c>
      <c r="H176" s="191">
        <v>0</v>
      </c>
      <c r="I176" s="250">
        <v>0</v>
      </c>
      <c r="J176" s="192">
        <v>0</v>
      </c>
    </row>
    <row r="177" spans="1:10" ht="27.75" customHeight="1" x14ac:dyDescent="0.25">
      <c r="A177" s="156" t="s">
        <v>683</v>
      </c>
      <c r="B177" s="28"/>
      <c r="C177" s="163" t="s">
        <v>722</v>
      </c>
      <c r="D177" s="187">
        <v>1.1779999999999999</v>
      </c>
      <c r="E177" s="188">
        <v>9.4E-2</v>
      </c>
      <c r="F177" s="189">
        <v>0.01</v>
      </c>
      <c r="G177" s="190">
        <v>0.85</v>
      </c>
      <c r="H177" s="191">
        <v>0</v>
      </c>
      <c r="I177" s="250">
        <v>0</v>
      </c>
      <c r="J177" s="192">
        <v>0</v>
      </c>
    </row>
    <row r="178" spans="1:10" ht="27.75" customHeight="1" x14ac:dyDescent="0.25">
      <c r="A178" s="156" t="s">
        <v>684</v>
      </c>
      <c r="B178" s="28"/>
      <c r="C178" s="163" t="s">
        <v>722</v>
      </c>
      <c r="D178" s="187">
        <v>1.1779999999999999</v>
      </c>
      <c r="E178" s="188">
        <v>9.4E-2</v>
      </c>
      <c r="F178" s="189">
        <v>0.01</v>
      </c>
      <c r="G178" s="190">
        <v>0.88</v>
      </c>
      <c r="H178" s="191">
        <v>0</v>
      </c>
      <c r="I178" s="250">
        <v>0</v>
      </c>
      <c r="J178" s="192">
        <v>0</v>
      </c>
    </row>
    <row r="179" spans="1:10" ht="27.75" customHeight="1" x14ac:dyDescent="0.25">
      <c r="A179" s="156" t="s">
        <v>685</v>
      </c>
      <c r="B179" s="28"/>
      <c r="C179" s="163" t="s">
        <v>722</v>
      </c>
      <c r="D179" s="187">
        <v>1.1779999999999999</v>
      </c>
      <c r="E179" s="188">
        <v>9.4E-2</v>
      </c>
      <c r="F179" s="189">
        <v>0.01</v>
      </c>
      <c r="G179" s="190">
        <v>0.97</v>
      </c>
      <c r="H179" s="191">
        <v>0</v>
      </c>
      <c r="I179" s="250">
        <v>0</v>
      </c>
      <c r="J179" s="192">
        <v>0</v>
      </c>
    </row>
    <row r="180" spans="1:10" ht="27.75" customHeight="1" x14ac:dyDescent="0.25">
      <c r="A180" s="156" t="s">
        <v>686</v>
      </c>
      <c r="B180" s="28"/>
      <c r="C180" s="163" t="s">
        <v>722</v>
      </c>
      <c r="D180" s="187">
        <v>1.1779999999999999</v>
      </c>
      <c r="E180" s="188">
        <v>9.4E-2</v>
      </c>
      <c r="F180" s="189">
        <v>0.01</v>
      </c>
      <c r="G180" s="190">
        <v>1.0900000000000001</v>
      </c>
      <c r="H180" s="191">
        <v>0</v>
      </c>
      <c r="I180" s="250">
        <v>0</v>
      </c>
      <c r="J180" s="192">
        <v>0</v>
      </c>
    </row>
    <row r="181" spans="1:10" ht="27.75" customHeight="1" x14ac:dyDescent="0.25">
      <c r="A181" s="156" t="s">
        <v>687</v>
      </c>
      <c r="B181" s="28"/>
      <c r="C181" s="163" t="s">
        <v>722</v>
      </c>
      <c r="D181" s="187">
        <v>1.1779999999999999</v>
      </c>
      <c r="E181" s="188">
        <v>9.4E-2</v>
      </c>
      <c r="F181" s="189">
        <v>0.01</v>
      </c>
      <c r="G181" s="190">
        <v>1.44</v>
      </c>
      <c r="H181" s="191">
        <v>0</v>
      </c>
      <c r="I181" s="250">
        <v>0</v>
      </c>
      <c r="J181" s="192">
        <v>0</v>
      </c>
    </row>
    <row r="182" spans="1:10" ht="27.75" customHeight="1" x14ac:dyDescent="0.25">
      <c r="A182" s="156" t="s">
        <v>688</v>
      </c>
      <c r="B182" s="28"/>
      <c r="C182" s="163" t="s">
        <v>712</v>
      </c>
      <c r="D182" s="187">
        <v>1.1779999999999999</v>
      </c>
      <c r="E182" s="188">
        <v>9.4E-2</v>
      </c>
      <c r="F182" s="189">
        <v>0.01</v>
      </c>
      <c r="G182" s="191">
        <v>0</v>
      </c>
      <c r="H182" s="191">
        <v>0</v>
      </c>
      <c r="I182" s="250">
        <v>0</v>
      </c>
      <c r="J182" s="192">
        <v>0</v>
      </c>
    </row>
    <row r="183" spans="1:10" ht="27.75" customHeight="1" x14ac:dyDescent="0.25">
      <c r="A183" s="156" t="s">
        <v>689</v>
      </c>
      <c r="B183" s="28"/>
      <c r="C183" s="163">
        <v>0</v>
      </c>
      <c r="D183" s="187">
        <v>0.72199999999999998</v>
      </c>
      <c r="E183" s="188">
        <v>5.1999999999999998E-2</v>
      </c>
      <c r="F183" s="189">
        <v>6.0000000000000001E-3</v>
      </c>
      <c r="G183" s="190">
        <v>0.84</v>
      </c>
      <c r="H183" s="190">
        <v>0.59</v>
      </c>
      <c r="I183" s="193">
        <v>0.59</v>
      </c>
      <c r="J183" s="194">
        <v>1.0999999999999999E-2</v>
      </c>
    </row>
    <row r="184" spans="1:10" ht="27.75" customHeight="1" x14ac:dyDescent="0.25">
      <c r="A184" s="156" t="s">
        <v>690</v>
      </c>
      <c r="B184" s="28"/>
      <c r="C184" s="163">
        <v>0</v>
      </c>
      <c r="D184" s="187">
        <v>0.72199999999999998</v>
      </c>
      <c r="E184" s="188">
        <v>5.1999999999999998E-2</v>
      </c>
      <c r="F184" s="189">
        <v>6.0000000000000001E-3</v>
      </c>
      <c r="G184" s="190">
        <v>2.02</v>
      </c>
      <c r="H184" s="190">
        <v>0.59</v>
      </c>
      <c r="I184" s="193">
        <v>0.59</v>
      </c>
      <c r="J184" s="194">
        <v>1.0999999999999999E-2</v>
      </c>
    </row>
    <row r="185" spans="1:10" ht="27.75" customHeight="1" x14ac:dyDescent="0.25">
      <c r="A185" s="156" t="s">
        <v>691</v>
      </c>
      <c r="B185" s="28"/>
      <c r="C185" s="163">
        <v>0</v>
      </c>
      <c r="D185" s="187">
        <v>0.72199999999999998</v>
      </c>
      <c r="E185" s="188">
        <v>5.1999999999999998E-2</v>
      </c>
      <c r="F185" s="189">
        <v>6.0000000000000001E-3</v>
      </c>
      <c r="G185" s="190">
        <v>2.96</v>
      </c>
      <c r="H185" s="190">
        <v>0.59</v>
      </c>
      <c r="I185" s="193">
        <v>0.59</v>
      </c>
      <c r="J185" s="194">
        <v>1.0999999999999999E-2</v>
      </c>
    </row>
    <row r="186" spans="1:10" ht="27.75" customHeight="1" x14ac:dyDescent="0.25">
      <c r="A186" s="156" t="s">
        <v>692</v>
      </c>
      <c r="B186" s="28"/>
      <c r="C186" s="163">
        <v>0</v>
      </c>
      <c r="D186" s="187">
        <v>0.72199999999999998</v>
      </c>
      <c r="E186" s="188">
        <v>5.1999999999999998E-2</v>
      </c>
      <c r="F186" s="189">
        <v>6.0000000000000001E-3</v>
      </c>
      <c r="G186" s="190">
        <v>4.2300000000000004</v>
      </c>
      <c r="H186" s="190">
        <v>0.59</v>
      </c>
      <c r="I186" s="193">
        <v>0.59</v>
      </c>
      <c r="J186" s="194">
        <v>1.0999999999999999E-2</v>
      </c>
    </row>
    <row r="187" spans="1:10" ht="27.75" customHeight="1" x14ac:dyDescent="0.25">
      <c r="A187" s="156" t="s">
        <v>693</v>
      </c>
      <c r="B187" s="28"/>
      <c r="C187" s="163">
        <v>0</v>
      </c>
      <c r="D187" s="187">
        <v>0.72199999999999998</v>
      </c>
      <c r="E187" s="188">
        <v>5.1999999999999998E-2</v>
      </c>
      <c r="F187" s="189">
        <v>6.0000000000000001E-3</v>
      </c>
      <c r="G187" s="190">
        <v>8.34</v>
      </c>
      <c r="H187" s="190">
        <v>0.59</v>
      </c>
      <c r="I187" s="193">
        <v>0.59</v>
      </c>
      <c r="J187" s="194">
        <v>1.0999999999999999E-2</v>
      </c>
    </row>
    <row r="188" spans="1:10" ht="27.75" customHeight="1" x14ac:dyDescent="0.25">
      <c r="A188" s="156" t="s">
        <v>694</v>
      </c>
      <c r="B188" s="28"/>
      <c r="C188" s="163">
        <v>0</v>
      </c>
      <c r="D188" s="187">
        <v>0.746</v>
      </c>
      <c r="E188" s="188">
        <v>3.9E-2</v>
      </c>
      <c r="F188" s="189">
        <v>4.0000000000000001E-3</v>
      </c>
      <c r="G188" s="190">
        <v>1.08</v>
      </c>
      <c r="H188" s="190">
        <v>0.83</v>
      </c>
      <c r="I188" s="193">
        <v>0.83</v>
      </c>
      <c r="J188" s="194">
        <v>8.9999999999999993E-3</v>
      </c>
    </row>
    <row r="189" spans="1:10" ht="27.75" customHeight="1" x14ac:dyDescent="0.25">
      <c r="A189" s="156" t="s">
        <v>695</v>
      </c>
      <c r="B189" s="28"/>
      <c r="C189" s="163">
        <v>0</v>
      </c>
      <c r="D189" s="187">
        <v>0.746</v>
      </c>
      <c r="E189" s="188">
        <v>3.9E-2</v>
      </c>
      <c r="F189" s="189">
        <v>4.0000000000000001E-3</v>
      </c>
      <c r="G189" s="190">
        <v>3</v>
      </c>
      <c r="H189" s="190">
        <v>0.83</v>
      </c>
      <c r="I189" s="193">
        <v>0.83</v>
      </c>
      <c r="J189" s="194">
        <v>8.9999999999999993E-3</v>
      </c>
    </row>
    <row r="190" spans="1:10" ht="27.75" customHeight="1" x14ac:dyDescent="0.25">
      <c r="A190" s="156" t="s">
        <v>696</v>
      </c>
      <c r="B190" s="28"/>
      <c r="C190" s="163">
        <v>0</v>
      </c>
      <c r="D190" s="187">
        <v>0.746</v>
      </c>
      <c r="E190" s="188">
        <v>3.9E-2</v>
      </c>
      <c r="F190" s="189">
        <v>4.0000000000000001E-3</v>
      </c>
      <c r="G190" s="190">
        <v>4.54</v>
      </c>
      <c r="H190" s="190">
        <v>0.83</v>
      </c>
      <c r="I190" s="193">
        <v>0.83</v>
      </c>
      <c r="J190" s="194">
        <v>8.9999999999999993E-3</v>
      </c>
    </row>
    <row r="191" spans="1:10" ht="27.75" customHeight="1" x14ac:dyDescent="0.25">
      <c r="A191" s="156" t="s">
        <v>697</v>
      </c>
      <c r="B191" s="28"/>
      <c r="C191" s="163">
        <v>0</v>
      </c>
      <c r="D191" s="187">
        <v>0.746</v>
      </c>
      <c r="E191" s="188">
        <v>3.9E-2</v>
      </c>
      <c r="F191" s="189">
        <v>4.0000000000000001E-3</v>
      </c>
      <c r="G191" s="190">
        <v>6.61</v>
      </c>
      <c r="H191" s="190">
        <v>0.83</v>
      </c>
      <c r="I191" s="193">
        <v>0.83</v>
      </c>
      <c r="J191" s="194">
        <v>8.9999999999999993E-3</v>
      </c>
    </row>
    <row r="192" spans="1:10" ht="27.75" customHeight="1" x14ac:dyDescent="0.25">
      <c r="A192" s="156" t="s">
        <v>698</v>
      </c>
      <c r="B192" s="28"/>
      <c r="C192" s="163">
        <v>0</v>
      </c>
      <c r="D192" s="187">
        <v>0.746</v>
      </c>
      <c r="E192" s="188">
        <v>3.9E-2</v>
      </c>
      <c r="F192" s="189">
        <v>4.0000000000000001E-3</v>
      </c>
      <c r="G192" s="190">
        <v>13.34</v>
      </c>
      <c r="H192" s="190">
        <v>0.83</v>
      </c>
      <c r="I192" s="193">
        <v>0.83</v>
      </c>
      <c r="J192" s="194">
        <v>8.9999999999999993E-3</v>
      </c>
    </row>
    <row r="193" spans="1:10" ht="27.75" customHeight="1" x14ac:dyDescent="0.25">
      <c r="A193" s="156" t="s">
        <v>699</v>
      </c>
      <c r="B193" s="28"/>
      <c r="C193" s="163">
        <v>0</v>
      </c>
      <c r="D193" s="187">
        <v>0.67900000000000005</v>
      </c>
      <c r="E193" s="188">
        <v>2.8000000000000001E-2</v>
      </c>
      <c r="F193" s="189">
        <v>3.0000000000000001E-3</v>
      </c>
      <c r="G193" s="190">
        <v>11.69</v>
      </c>
      <c r="H193" s="190">
        <v>0.94</v>
      </c>
      <c r="I193" s="193">
        <v>0.94</v>
      </c>
      <c r="J193" s="194">
        <v>8.0000000000000002E-3</v>
      </c>
    </row>
    <row r="194" spans="1:10" ht="27.75" customHeight="1" x14ac:dyDescent="0.25">
      <c r="A194" s="156" t="s">
        <v>700</v>
      </c>
      <c r="B194" s="28"/>
      <c r="C194" s="163">
        <v>0</v>
      </c>
      <c r="D194" s="187">
        <v>0.67900000000000005</v>
      </c>
      <c r="E194" s="188">
        <v>2.8000000000000001E-2</v>
      </c>
      <c r="F194" s="189">
        <v>3.0000000000000001E-3</v>
      </c>
      <c r="G194" s="190">
        <v>27.98</v>
      </c>
      <c r="H194" s="190">
        <v>0.94</v>
      </c>
      <c r="I194" s="193">
        <v>0.94</v>
      </c>
      <c r="J194" s="194">
        <v>8.0000000000000002E-3</v>
      </c>
    </row>
    <row r="195" spans="1:10" ht="27.75" customHeight="1" x14ac:dyDescent="0.25">
      <c r="A195" s="156" t="s">
        <v>701</v>
      </c>
      <c r="B195" s="28"/>
      <c r="C195" s="163">
        <v>0</v>
      </c>
      <c r="D195" s="187">
        <v>0.67900000000000005</v>
      </c>
      <c r="E195" s="188">
        <v>2.8000000000000001E-2</v>
      </c>
      <c r="F195" s="189">
        <v>3.0000000000000001E-3</v>
      </c>
      <c r="G195" s="190">
        <v>49.21</v>
      </c>
      <c r="H195" s="190">
        <v>0.94</v>
      </c>
      <c r="I195" s="193">
        <v>0.94</v>
      </c>
      <c r="J195" s="194">
        <v>8.0000000000000002E-3</v>
      </c>
    </row>
    <row r="196" spans="1:10" ht="27.75" customHeight="1" x14ac:dyDescent="0.25">
      <c r="A196" s="156" t="s">
        <v>702</v>
      </c>
      <c r="B196" s="28"/>
      <c r="C196" s="163">
        <v>0</v>
      </c>
      <c r="D196" s="187">
        <v>0.67900000000000005</v>
      </c>
      <c r="E196" s="188">
        <v>2.8000000000000001E-2</v>
      </c>
      <c r="F196" s="189">
        <v>3.0000000000000001E-3</v>
      </c>
      <c r="G196" s="190">
        <v>95.22</v>
      </c>
      <c r="H196" s="190">
        <v>0.94</v>
      </c>
      <c r="I196" s="193">
        <v>0.94</v>
      </c>
      <c r="J196" s="194">
        <v>8.0000000000000002E-3</v>
      </c>
    </row>
    <row r="197" spans="1:10" ht="27.75" customHeight="1" x14ac:dyDescent="0.25">
      <c r="A197" s="156" t="s">
        <v>703</v>
      </c>
      <c r="B197" s="28"/>
      <c r="C197" s="163">
        <v>0</v>
      </c>
      <c r="D197" s="187">
        <v>0.67900000000000005</v>
      </c>
      <c r="E197" s="188">
        <v>2.8000000000000001E-2</v>
      </c>
      <c r="F197" s="189">
        <v>3.0000000000000001E-3</v>
      </c>
      <c r="G197" s="190">
        <v>178.8</v>
      </c>
      <c r="H197" s="190">
        <v>0.94</v>
      </c>
      <c r="I197" s="193">
        <v>0.94</v>
      </c>
      <c r="J197" s="194">
        <v>8.0000000000000002E-3</v>
      </c>
    </row>
    <row r="198" spans="1:10" ht="27.75" customHeight="1" x14ac:dyDescent="0.25">
      <c r="A198" s="156" t="s">
        <v>704</v>
      </c>
      <c r="B198" s="28"/>
      <c r="C198" s="163" t="s">
        <v>120</v>
      </c>
      <c r="D198" s="195">
        <v>3.3210000000000002</v>
      </c>
      <c r="E198" s="196">
        <v>0.17199999999999999</v>
      </c>
      <c r="F198" s="189">
        <v>7.4999999999999997E-2</v>
      </c>
      <c r="G198" s="191">
        <v>0</v>
      </c>
      <c r="H198" s="191">
        <v>0</v>
      </c>
      <c r="I198" s="250">
        <v>0</v>
      </c>
      <c r="J198" s="192">
        <v>0</v>
      </c>
    </row>
    <row r="199" spans="1:10" ht="27.75" customHeight="1" x14ac:dyDescent="0.25">
      <c r="A199" s="156" t="s">
        <v>705</v>
      </c>
      <c r="B199" s="28"/>
      <c r="C199" s="163">
        <v>0</v>
      </c>
      <c r="D199" s="187">
        <v>-1.155</v>
      </c>
      <c r="E199" s="188">
        <v>-9.1999999999999998E-2</v>
      </c>
      <c r="F199" s="189">
        <v>-0.01</v>
      </c>
      <c r="G199" s="158">
        <v>0</v>
      </c>
      <c r="H199" s="191">
        <v>0</v>
      </c>
      <c r="I199" s="250">
        <v>0</v>
      </c>
      <c r="J199" s="192">
        <v>0</v>
      </c>
    </row>
    <row r="200" spans="1:10" ht="27.75" customHeight="1" x14ac:dyDescent="0.25">
      <c r="A200" s="156" t="s">
        <v>706</v>
      </c>
      <c r="B200" s="28"/>
      <c r="C200" s="163">
        <v>0</v>
      </c>
      <c r="D200" s="187">
        <v>-1.1659999999999999</v>
      </c>
      <c r="E200" s="188">
        <v>-8.6999999999999994E-2</v>
      </c>
      <c r="F200" s="189">
        <v>-8.9999999999999993E-3</v>
      </c>
      <c r="G200" s="158">
        <v>0</v>
      </c>
      <c r="H200" s="191">
        <v>0</v>
      </c>
      <c r="I200" s="250">
        <v>0</v>
      </c>
      <c r="J200" s="192">
        <v>0</v>
      </c>
    </row>
    <row r="201" spans="1:10" ht="27.75" customHeight="1" x14ac:dyDescent="0.25">
      <c r="A201" s="156" t="s">
        <v>707</v>
      </c>
      <c r="B201" s="28"/>
      <c r="C201" s="163">
        <v>0</v>
      </c>
      <c r="D201" s="187">
        <v>-1.155</v>
      </c>
      <c r="E201" s="188">
        <v>-9.1999999999999998E-2</v>
      </c>
      <c r="F201" s="189">
        <v>-0.01</v>
      </c>
      <c r="G201" s="158">
        <v>0</v>
      </c>
      <c r="H201" s="191">
        <v>0</v>
      </c>
      <c r="I201" s="250">
        <v>0</v>
      </c>
      <c r="J201" s="194">
        <v>2.1000000000000001E-2</v>
      </c>
    </row>
    <row r="202" spans="1:10" ht="27.75" customHeight="1" x14ac:dyDescent="0.25">
      <c r="A202" s="156" t="s">
        <v>708</v>
      </c>
      <c r="B202" s="28"/>
      <c r="C202" s="163">
        <v>0</v>
      </c>
      <c r="D202" s="187">
        <v>-1.1659999999999999</v>
      </c>
      <c r="E202" s="188">
        <v>-8.6999999999999994E-2</v>
      </c>
      <c r="F202" s="189">
        <v>-8.9999999999999993E-3</v>
      </c>
      <c r="G202" s="158">
        <v>0</v>
      </c>
      <c r="H202" s="191">
        <v>0</v>
      </c>
      <c r="I202" s="250">
        <v>0</v>
      </c>
      <c r="J202" s="194">
        <v>1.7999999999999999E-2</v>
      </c>
    </row>
    <row r="203" spans="1:10" ht="27.75" customHeight="1" x14ac:dyDescent="0.25">
      <c r="A203" s="156" t="s">
        <v>709</v>
      </c>
      <c r="B203" s="28"/>
      <c r="C203" s="163">
        <v>0</v>
      </c>
      <c r="D203" s="187">
        <v>-1.323</v>
      </c>
      <c r="E203" s="188">
        <v>-7.0000000000000007E-2</v>
      </c>
      <c r="F203" s="189">
        <v>-7.0000000000000001E-3</v>
      </c>
      <c r="G203" s="190">
        <v>13.27</v>
      </c>
      <c r="H203" s="191">
        <v>0</v>
      </c>
      <c r="I203" s="250">
        <v>0</v>
      </c>
      <c r="J203" s="194">
        <v>2.7E-2</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3EFA5874-729F-4AD2-B111-9F09870EAB12}"/>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AABE-05C5-41FA-9B21-214E6D77D9FC}">
  <sheetPr>
    <pageSetUpPr fitToPage="1"/>
  </sheetPr>
  <dimension ref="A1:M203"/>
  <sheetViews>
    <sheetView zoomScale="70" zoomScaleNormal="70" zoomScaleSheetLayoutView="85" workbookViewId="0">
      <selection activeCell="K2" sqref="K2"/>
    </sheetView>
  </sheetViews>
  <sheetFormatPr defaultColWidth="9.21875" defaultRowHeight="27.75" customHeight="1" x14ac:dyDescent="0.25"/>
  <cols>
    <col min="1" max="1" width="58" style="2" bestFit="1" customWidth="1"/>
    <col min="2" max="2" width="17.5546875" style="3" customWidth="1"/>
    <col min="3" max="4" width="17.5546875" style="2" customWidth="1"/>
    <col min="5" max="7" width="17.5546875" style="3" customWidth="1"/>
    <col min="8" max="9" width="17.5546875" style="9" customWidth="1"/>
    <col min="10" max="10" width="17.5546875" style="4" customWidth="1"/>
    <col min="11" max="11" width="15.5546875" style="4" customWidth="1"/>
    <col min="12" max="17" width="15.5546875" style="2" customWidth="1"/>
    <col min="18" max="16384" width="9.21875" style="2"/>
  </cols>
  <sheetData>
    <row r="1" spans="1:13" ht="27.75" customHeight="1" x14ac:dyDescent="0.25">
      <c r="A1" s="54" t="s">
        <v>40</v>
      </c>
      <c r="B1" s="412" t="s">
        <v>516</v>
      </c>
      <c r="C1" s="413"/>
      <c r="D1" s="413"/>
      <c r="F1" s="414" t="s">
        <v>517</v>
      </c>
      <c r="G1" s="415"/>
      <c r="H1" s="416"/>
      <c r="I1" s="4"/>
      <c r="J1" s="2"/>
      <c r="K1" s="2"/>
    </row>
    <row r="2" spans="1:13" ht="31.5" customHeight="1" x14ac:dyDescent="0.25">
      <c r="A2" s="417" t="str">
        <f>Overview!B4&amp; " - Effective from "&amp;Overview!D4&amp;" - "&amp;Overview!E4&amp;" LDNO tariffs in NPG Yorkshire Area (GSP Group _M)"</f>
        <v>Southern Electric Power Distribution plc - Effective from 1 April 2026 - Final LDNO tariffs in NPG Yorkshire Area (GSP Group _M)</v>
      </c>
      <c r="B2" s="417"/>
      <c r="C2" s="417"/>
      <c r="D2" s="417"/>
      <c r="E2" s="417"/>
      <c r="F2" s="417"/>
      <c r="G2" s="417"/>
      <c r="H2" s="417"/>
      <c r="I2" s="417"/>
      <c r="J2" s="417"/>
    </row>
    <row r="3" spans="1:13" ht="8.25" customHeight="1" x14ac:dyDescent="0.25">
      <c r="A3" s="89"/>
      <c r="B3" s="89"/>
      <c r="C3" s="89"/>
      <c r="D3" s="89"/>
      <c r="E3" s="89"/>
      <c r="F3" s="89"/>
      <c r="G3" s="89"/>
      <c r="H3" s="89"/>
      <c r="I3" s="89"/>
      <c r="J3" s="89"/>
    </row>
    <row r="4" spans="1:13" ht="27" customHeight="1" x14ac:dyDescent="0.25">
      <c r="A4" s="351" t="s">
        <v>42</v>
      </c>
      <c r="B4" s="351"/>
      <c r="C4" s="351"/>
      <c r="D4" s="351"/>
      <c r="E4" s="92"/>
      <c r="F4" s="351" t="s">
        <v>43</v>
      </c>
      <c r="G4" s="351"/>
      <c r="H4" s="351"/>
      <c r="I4" s="351"/>
      <c r="J4" s="351"/>
      <c r="L4" s="4"/>
    </row>
    <row r="5" spans="1:13" ht="32.25" customHeight="1" x14ac:dyDescent="0.25">
      <c r="A5" s="215" t="s">
        <v>44</v>
      </c>
      <c r="B5" s="216" t="s">
        <v>45</v>
      </c>
      <c r="C5" s="237" t="s">
        <v>46</v>
      </c>
      <c r="D5" s="217" t="s">
        <v>47</v>
      </c>
      <c r="E5" s="218"/>
      <c r="F5" s="373"/>
      <c r="G5" s="374"/>
      <c r="H5" s="219" t="s">
        <v>48</v>
      </c>
      <c r="I5" s="220" t="s">
        <v>49</v>
      </c>
      <c r="J5" s="217" t="s">
        <v>47</v>
      </c>
      <c r="K5" s="87"/>
      <c r="L5" s="4"/>
      <c r="M5" s="4"/>
    </row>
    <row r="6" spans="1:13" ht="56.25" customHeight="1" x14ac:dyDescent="0.25">
      <c r="A6" s="221" t="s">
        <v>50</v>
      </c>
      <c r="B6" s="223" t="s">
        <v>275</v>
      </c>
      <c r="C6" s="223" t="s">
        <v>276</v>
      </c>
      <c r="D6" s="223" t="s">
        <v>277</v>
      </c>
      <c r="E6" s="218"/>
      <c r="F6" s="380" t="s">
        <v>54</v>
      </c>
      <c r="G6" s="380"/>
      <c r="H6" s="222" t="s">
        <v>275</v>
      </c>
      <c r="I6" s="223" t="s">
        <v>276</v>
      </c>
      <c r="J6" s="223" t="s">
        <v>277</v>
      </c>
      <c r="K6" s="87"/>
      <c r="L6" s="4"/>
      <c r="M6" s="4"/>
    </row>
    <row r="7" spans="1:13" ht="56.25" customHeight="1" x14ac:dyDescent="0.25">
      <c r="A7" s="221" t="s">
        <v>55</v>
      </c>
      <c r="B7" s="225">
        <v>0</v>
      </c>
      <c r="C7" s="225">
        <v>0</v>
      </c>
      <c r="D7" s="223" t="s">
        <v>141</v>
      </c>
      <c r="E7" s="218"/>
      <c r="F7" s="380" t="s">
        <v>278</v>
      </c>
      <c r="G7" s="380"/>
      <c r="H7" s="225">
        <v>0</v>
      </c>
      <c r="I7" s="223" t="s">
        <v>279</v>
      </c>
      <c r="J7" s="223" t="s">
        <v>277</v>
      </c>
      <c r="K7" s="87"/>
      <c r="L7" s="4"/>
      <c r="M7" s="4"/>
    </row>
    <row r="8" spans="1:13" ht="55.5" customHeight="1" x14ac:dyDescent="0.25">
      <c r="A8" s="224" t="s">
        <v>59</v>
      </c>
      <c r="B8" s="420" t="s">
        <v>60</v>
      </c>
      <c r="C8" s="421"/>
      <c r="D8" s="422"/>
      <c r="E8" s="218"/>
      <c r="F8" s="380" t="s">
        <v>144</v>
      </c>
      <c r="G8" s="380"/>
      <c r="H8" s="225">
        <v>0</v>
      </c>
      <c r="I8" s="225">
        <v>0</v>
      </c>
      <c r="J8" s="223" t="s">
        <v>141</v>
      </c>
      <c r="K8" s="87"/>
      <c r="L8" s="4"/>
      <c r="M8" s="4"/>
    </row>
    <row r="9" spans="1:13" s="79" customFormat="1" ht="55.5" customHeight="1" x14ac:dyDescent="0.25">
      <c r="A9" s="238"/>
      <c r="B9" s="218"/>
      <c r="C9" s="218"/>
      <c r="D9" s="218"/>
      <c r="E9" s="239"/>
      <c r="F9" s="378" t="s">
        <v>59</v>
      </c>
      <c r="G9" s="378"/>
      <c r="H9" s="386" t="s">
        <v>60</v>
      </c>
      <c r="I9" s="386"/>
      <c r="J9" s="386"/>
      <c r="K9" s="87"/>
      <c r="L9" s="53"/>
      <c r="M9" s="53"/>
    </row>
    <row r="13" spans="1:13" ht="39.6" x14ac:dyDescent="0.25">
      <c r="A13" s="29" t="s">
        <v>61</v>
      </c>
      <c r="B13" s="29" t="s">
        <v>518</v>
      </c>
      <c r="C13" s="15" t="s">
        <v>63</v>
      </c>
      <c r="D13" s="57" t="s">
        <v>64</v>
      </c>
      <c r="E13" s="57" t="s">
        <v>65</v>
      </c>
      <c r="F13" s="57" t="s">
        <v>66</v>
      </c>
      <c r="G13" s="15" t="s">
        <v>67</v>
      </c>
      <c r="H13" s="15" t="s">
        <v>68</v>
      </c>
      <c r="I13" s="15" t="s">
        <v>69</v>
      </c>
      <c r="J13" s="15" t="s">
        <v>70</v>
      </c>
    </row>
    <row r="14" spans="1:13" ht="27.75" customHeight="1" x14ac:dyDescent="0.25">
      <c r="A14" s="156" t="s">
        <v>519</v>
      </c>
      <c r="B14" s="28"/>
      <c r="C14" s="240" t="s">
        <v>74</v>
      </c>
      <c r="D14" s="226">
        <v>4.0339999999999998</v>
      </c>
      <c r="E14" s="227">
        <v>1.081</v>
      </c>
      <c r="F14" s="228">
        <v>0.126</v>
      </c>
      <c r="G14" s="241">
        <v>10.72</v>
      </c>
      <c r="H14" s="230">
        <v>0</v>
      </c>
      <c r="I14" s="230">
        <v>0</v>
      </c>
      <c r="J14" s="231">
        <v>0</v>
      </c>
    </row>
    <row r="15" spans="1:13" ht="27.75" customHeight="1" x14ac:dyDescent="0.25">
      <c r="A15" s="156" t="s">
        <v>520</v>
      </c>
      <c r="B15" s="28"/>
      <c r="C15" s="240">
        <v>2</v>
      </c>
      <c r="D15" s="226">
        <v>4.0339999999999998</v>
      </c>
      <c r="E15" s="227">
        <v>1.081</v>
      </c>
      <c r="F15" s="228">
        <v>0.126</v>
      </c>
      <c r="G15" s="230">
        <v>0</v>
      </c>
      <c r="H15" s="230">
        <v>0</v>
      </c>
      <c r="I15" s="230">
        <v>0</v>
      </c>
      <c r="J15" s="231">
        <v>0</v>
      </c>
    </row>
    <row r="16" spans="1:13" ht="27.75" customHeight="1" x14ac:dyDescent="0.25">
      <c r="A16" s="156" t="s">
        <v>521</v>
      </c>
      <c r="B16" s="28"/>
      <c r="C16" s="240" t="s">
        <v>78</v>
      </c>
      <c r="D16" s="226">
        <v>4.8540000000000001</v>
      </c>
      <c r="E16" s="227">
        <v>1.3009999999999999</v>
      </c>
      <c r="F16" s="228">
        <v>0.152</v>
      </c>
      <c r="G16" s="241">
        <v>7.2</v>
      </c>
      <c r="H16" s="230">
        <v>0</v>
      </c>
      <c r="I16" s="230">
        <v>0</v>
      </c>
      <c r="J16" s="231">
        <v>0</v>
      </c>
    </row>
    <row r="17" spans="1:10" ht="27.75" customHeight="1" x14ac:dyDescent="0.25">
      <c r="A17" s="156" t="s">
        <v>522</v>
      </c>
      <c r="B17" s="28"/>
      <c r="C17" s="240" t="s">
        <v>78</v>
      </c>
      <c r="D17" s="226">
        <v>4.8540000000000001</v>
      </c>
      <c r="E17" s="227">
        <v>1.3009999999999999</v>
      </c>
      <c r="F17" s="228">
        <v>0.152</v>
      </c>
      <c r="G17" s="241">
        <v>10.6</v>
      </c>
      <c r="H17" s="230">
        <v>0</v>
      </c>
      <c r="I17" s="230">
        <v>0</v>
      </c>
      <c r="J17" s="231">
        <v>0</v>
      </c>
    </row>
    <row r="18" spans="1:10" ht="27.75" customHeight="1" x14ac:dyDescent="0.25">
      <c r="A18" s="156" t="s">
        <v>523</v>
      </c>
      <c r="B18" s="28"/>
      <c r="C18" s="240" t="s">
        <v>78</v>
      </c>
      <c r="D18" s="226">
        <v>4.8540000000000001</v>
      </c>
      <c r="E18" s="227">
        <v>1.3009999999999999</v>
      </c>
      <c r="F18" s="228">
        <v>0.152</v>
      </c>
      <c r="G18" s="241">
        <v>15.68</v>
      </c>
      <c r="H18" s="230">
        <v>0</v>
      </c>
      <c r="I18" s="230">
        <v>0</v>
      </c>
      <c r="J18" s="231">
        <v>0</v>
      </c>
    </row>
    <row r="19" spans="1:10" ht="27.75" customHeight="1" x14ac:dyDescent="0.25">
      <c r="A19" s="156" t="s">
        <v>524</v>
      </c>
      <c r="B19" s="28"/>
      <c r="C19" s="240" t="s">
        <v>78</v>
      </c>
      <c r="D19" s="226">
        <v>4.8540000000000001</v>
      </c>
      <c r="E19" s="227">
        <v>1.3009999999999999</v>
      </c>
      <c r="F19" s="228">
        <v>0.152</v>
      </c>
      <c r="G19" s="241">
        <v>24.94</v>
      </c>
      <c r="H19" s="230">
        <v>0</v>
      </c>
      <c r="I19" s="230">
        <v>0</v>
      </c>
      <c r="J19" s="231">
        <v>0</v>
      </c>
    </row>
    <row r="20" spans="1:10" ht="27.75" customHeight="1" x14ac:dyDescent="0.25">
      <c r="A20" s="156" t="s">
        <v>525</v>
      </c>
      <c r="B20" s="28"/>
      <c r="C20" s="240" t="s">
        <v>78</v>
      </c>
      <c r="D20" s="226">
        <v>4.8540000000000001</v>
      </c>
      <c r="E20" s="227">
        <v>1.3009999999999999</v>
      </c>
      <c r="F20" s="228">
        <v>0.152</v>
      </c>
      <c r="G20" s="241">
        <v>56.53</v>
      </c>
      <c r="H20" s="230">
        <v>0</v>
      </c>
      <c r="I20" s="230">
        <v>0</v>
      </c>
      <c r="J20" s="231">
        <v>0</v>
      </c>
    </row>
    <row r="21" spans="1:10" ht="27.75" customHeight="1" x14ac:dyDescent="0.25">
      <c r="A21" s="156" t="s">
        <v>526</v>
      </c>
      <c r="B21" s="28"/>
      <c r="C21" s="240">
        <v>4</v>
      </c>
      <c r="D21" s="226">
        <v>4.8540000000000001</v>
      </c>
      <c r="E21" s="227">
        <v>1.3009999999999999</v>
      </c>
      <c r="F21" s="228">
        <v>0.152</v>
      </c>
      <c r="G21" s="230">
        <v>0</v>
      </c>
      <c r="H21" s="230">
        <v>0</v>
      </c>
      <c r="I21" s="230">
        <v>0</v>
      </c>
      <c r="J21" s="231">
        <v>0</v>
      </c>
    </row>
    <row r="22" spans="1:10" ht="27.75" customHeight="1" x14ac:dyDescent="0.25">
      <c r="A22" s="156" t="s">
        <v>527</v>
      </c>
      <c r="B22" s="28"/>
      <c r="C22" s="240">
        <v>0</v>
      </c>
      <c r="D22" s="226">
        <v>3.4649999999999999</v>
      </c>
      <c r="E22" s="227">
        <v>0.90800000000000003</v>
      </c>
      <c r="F22" s="228">
        <v>0.10199999999999999</v>
      </c>
      <c r="G22" s="241">
        <v>9.57</v>
      </c>
      <c r="H22" s="241">
        <v>2.27</v>
      </c>
      <c r="I22" s="242">
        <v>2.27</v>
      </c>
      <c r="J22" s="233">
        <v>7.0000000000000007E-2</v>
      </c>
    </row>
    <row r="23" spans="1:10" ht="27.75" customHeight="1" x14ac:dyDescent="0.25">
      <c r="A23" s="156" t="s">
        <v>528</v>
      </c>
      <c r="B23" s="28"/>
      <c r="C23" s="240">
        <v>0</v>
      </c>
      <c r="D23" s="226">
        <v>3.4649999999999999</v>
      </c>
      <c r="E23" s="227">
        <v>0.90800000000000003</v>
      </c>
      <c r="F23" s="228">
        <v>0.10199999999999999</v>
      </c>
      <c r="G23" s="241">
        <v>92.03</v>
      </c>
      <c r="H23" s="241">
        <v>2.27</v>
      </c>
      <c r="I23" s="242">
        <v>2.27</v>
      </c>
      <c r="J23" s="233">
        <v>7.0000000000000007E-2</v>
      </c>
    </row>
    <row r="24" spans="1:10" ht="27.75" customHeight="1" x14ac:dyDescent="0.25">
      <c r="A24" s="156" t="s">
        <v>529</v>
      </c>
      <c r="B24" s="28"/>
      <c r="C24" s="240">
        <v>0</v>
      </c>
      <c r="D24" s="226">
        <v>3.4649999999999999</v>
      </c>
      <c r="E24" s="227">
        <v>0.90800000000000003</v>
      </c>
      <c r="F24" s="228">
        <v>0.10199999999999999</v>
      </c>
      <c r="G24" s="241">
        <v>174.57</v>
      </c>
      <c r="H24" s="241">
        <v>2.27</v>
      </c>
      <c r="I24" s="242">
        <v>2.27</v>
      </c>
      <c r="J24" s="233">
        <v>7.0000000000000007E-2</v>
      </c>
    </row>
    <row r="25" spans="1:10" ht="27.75" customHeight="1" x14ac:dyDescent="0.25">
      <c r="A25" s="156" t="s">
        <v>530</v>
      </c>
      <c r="B25" s="28"/>
      <c r="C25" s="240">
        <v>0</v>
      </c>
      <c r="D25" s="226">
        <v>3.4649999999999999</v>
      </c>
      <c r="E25" s="227">
        <v>0.90800000000000003</v>
      </c>
      <c r="F25" s="228">
        <v>0.10199999999999999</v>
      </c>
      <c r="G25" s="241">
        <v>257.98</v>
      </c>
      <c r="H25" s="241">
        <v>2.27</v>
      </c>
      <c r="I25" s="242">
        <v>2.27</v>
      </c>
      <c r="J25" s="233">
        <v>7.0000000000000007E-2</v>
      </c>
    </row>
    <row r="26" spans="1:10" ht="27.75" customHeight="1" x14ac:dyDescent="0.25">
      <c r="A26" s="156" t="s">
        <v>531</v>
      </c>
      <c r="B26" s="28"/>
      <c r="C26" s="240">
        <v>0</v>
      </c>
      <c r="D26" s="226">
        <v>3.4649999999999999</v>
      </c>
      <c r="E26" s="227">
        <v>0.90800000000000003</v>
      </c>
      <c r="F26" s="228">
        <v>0.10199999999999999</v>
      </c>
      <c r="G26" s="241">
        <v>526.87</v>
      </c>
      <c r="H26" s="241">
        <v>2.27</v>
      </c>
      <c r="I26" s="242">
        <v>2.27</v>
      </c>
      <c r="J26" s="233">
        <v>7.0000000000000007E-2</v>
      </c>
    </row>
    <row r="27" spans="1:10" ht="27.75" customHeight="1" x14ac:dyDescent="0.25">
      <c r="A27" s="156" t="s">
        <v>532</v>
      </c>
      <c r="B27" s="28"/>
      <c r="C27" s="240" t="s">
        <v>714</v>
      </c>
      <c r="D27" s="234">
        <v>12.19</v>
      </c>
      <c r="E27" s="235">
        <v>1.423</v>
      </c>
      <c r="F27" s="236">
        <v>0.52900000000000003</v>
      </c>
      <c r="G27" s="230">
        <v>0</v>
      </c>
      <c r="H27" s="230">
        <v>0</v>
      </c>
      <c r="I27" s="230">
        <v>0</v>
      </c>
      <c r="J27" s="231">
        <v>0</v>
      </c>
    </row>
    <row r="28" spans="1:10" ht="27.75" customHeight="1" x14ac:dyDescent="0.25">
      <c r="A28" s="156" t="s">
        <v>533</v>
      </c>
      <c r="B28" s="28"/>
      <c r="C28" s="240" t="s">
        <v>534</v>
      </c>
      <c r="D28" s="226">
        <v>-4.8949999999999996</v>
      </c>
      <c r="E28" s="227">
        <v>-1.3120000000000001</v>
      </c>
      <c r="F28" s="228">
        <v>-0.153</v>
      </c>
      <c r="G28" s="230">
        <v>0</v>
      </c>
      <c r="H28" s="230">
        <v>0</v>
      </c>
      <c r="I28" s="230">
        <v>0</v>
      </c>
      <c r="J28" s="231">
        <v>0</v>
      </c>
    </row>
    <row r="29" spans="1:10" ht="27.75" customHeight="1" x14ac:dyDescent="0.25">
      <c r="A29" s="156" t="s">
        <v>535</v>
      </c>
      <c r="B29" s="28"/>
      <c r="C29" s="240">
        <v>0</v>
      </c>
      <c r="D29" s="226">
        <v>-4.8949999999999996</v>
      </c>
      <c r="E29" s="227">
        <v>-1.3120000000000001</v>
      </c>
      <c r="F29" s="228">
        <v>-0.153</v>
      </c>
      <c r="G29" s="230">
        <v>0</v>
      </c>
      <c r="H29" s="230">
        <v>0</v>
      </c>
      <c r="I29" s="230">
        <v>0</v>
      </c>
      <c r="J29" s="233">
        <v>9.0999999999999998E-2</v>
      </c>
    </row>
    <row r="30" spans="1:10" ht="27.75" customHeight="1" x14ac:dyDescent="0.25">
      <c r="A30" s="160" t="s">
        <v>536</v>
      </c>
      <c r="B30" s="28"/>
      <c r="C30" s="240" t="s">
        <v>74</v>
      </c>
      <c r="D30" s="226">
        <v>2.7869999999999999</v>
      </c>
      <c r="E30" s="227">
        <v>0.747</v>
      </c>
      <c r="F30" s="228">
        <v>8.6999999999999994E-2</v>
      </c>
      <c r="G30" s="241">
        <v>7.41</v>
      </c>
      <c r="H30" s="230">
        <v>0</v>
      </c>
      <c r="I30" s="230">
        <v>0</v>
      </c>
      <c r="J30" s="231">
        <v>0</v>
      </c>
    </row>
    <row r="31" spans="1:10" ht="27.75" customHeight="1" x14ac:dyDescent="0.25">
      <c r="A31" s="160" t="s">
        <v>537</v>
      </c>
      <c r="B31" s="28"/>
      <c r="C31" s="240">
        <v>2</v>
      </c>
      <c r="D31" s="226">
        <v>2.7869999999999999</v>
      </c>
      <c r="E31" s="227">
        <v>0.747</v>
      </c>
      <c r="F31" s="228">
        <v>8.6999999999999994E-2</v>
      </c>
      <c r="G31" s="230">
        <v>0</v>
      </c>
      <c r="H31" s="230">
        <v>0</v>
      </c>
      <c r="I31" s="230">
        <v>0</v>
      </c>
      <c r="J31" s="231">
        <v>0</v>
      </c>
    </row>
    <row r="32" spans="1:10" ht="27.75" customHeight="1" x14ac:dyDescent="0.25">
      <c r="A32" s="160" t="s">
        <v>538</v>
      </c>
      <c r="B32" s="28"/>
      <c r="C32" s="240" t="s">
        <v>78</v>
      </c>
      <c r="D32" s="226">
        <v>3.3530000000000002</v>
      </c>
      <c r="E32" s="227">
        <v>0.89900000000000002</v>
      </c>
      <c r="F32" s="228">
        <v>0.105</v>
      </c>
      <c r="G32" s="241">
        <v>4.9800000000000004</v>
      </c>
      <c r="H32" s="230">
        <v>0</v>
      </c>
      <c r="I32" s="230">
        <v>0</v>
      </c>
      <c r="J32" s="231">
        <v>0</v>
      </c>
    </row>
    <row r="33" spans="1:10" ht="27.75" customHeight="1" x14ac:dyDescent="0.25">
      <c r="A33" s="160" t="s">
        <v>539</v>
      </c>
      <c r="B33" s="28"/>
      <c r="C33" s="240" t="s">
        <v>78</v>
      </c>
      <c r="D33" s="226">
        <v>3.3530000000000002</v>
      </c>
      <c r="E33" s="227">
        <v>0.89900000000000002</v>
      </c>
      <c r="F33" s="228">
        <v>0.105</v>
      </c>
      <c r="G33" s="241">
        <v>7.32</v>
      </c>
      <c r="H33" s="230">
        <v>0</v>
      </c>
      <c r="I33" s="230">
        <v>0</v>
      </c>
      <c r="J33" s="231">
        <v>0</v>
      </c>
    </row>
    <row r="34" spans="1:10" ht="27.75" customHeight="1" x14ac:dyDescent="0.25">
      <c r="A34" s="160" t="s">
        <v>540</v>
      </c>
      <c r="B34" s="28"/>
      <c r="C34" s="240" t="s">
        <v>78</v>
      </c>
      <c r="D34" s="226">
        <v>3.3530000000000002</v>
      </c>
      <c r="E34" s="227">
        <v>0.89900000000000002</v>
      </c>
      <c r="F34" s="228">
        <v>0.105</v>
      </c>
      <c r="G34" s="241">
        <v>10.83</v>
      </c>
      <c r="H34" s="230">
        <v>0</v>
      </c>
      <c r="I34" s="230">
        <v>0</v>
      </c>
      <c r="J34" s="231">
        <v>0</v>
      </c>
    </row>
    <row r="35" spans="1:10" ht="27.75" customHeight="1" x14ac:dyDescent="0.25">
      <c r="A35" s="160" t="s">
        <v>541</v>
      </c>
      <c r="B35" s="28"/>
      <c r="C35" s="240" t="s">
        <v>78</v>
      </c>
      <c r="D35" s="226">
        <v>3.3530000000000002</v>
      </c>
      <c r="E35" s="227">
        <v>0.89900000000000002</v>
      </c>
      <c r="F35" s="228">
        <v>0.105</v>
      </c>
      <c r="G35" s="241">
        <v>17.23</v>
      </c>
      <c r="H35" s="230">
        <v>0</v>
      </c>
      <c r="I35" s="230">
        <v>0</v>
      </c>
      <c r="J35" s="231">
        <v>0</v>
      </c>
    </row>
    <row r="36" spans="1:10" ht="27.75" customHeight="1" x14ac:dyDescent="0.25">
      <c r="A36" s="160" t="s">
        <v>542</v>
      </c>
      <c r="B36" s="28"/>
      <c r="C36" s="240" t="s">
        <v>78</v>
      </c>
      <c r="D36" s="226">
        <v>3.3530000000000002</v>
      </c>
      <c r="E36" s="227">
        <v>0.89900000000000002</v>
      </c>
      <c r="F36" s="228">
        <v>0.105</v>
      </c>
      <c r="G36" s="241">
        <v>39.049999999999997</v>
      </c>
      <c r="H36" s="230">
        <v>0</v>
      </c>
      <c r="I36" s="230">
        <v>0</v>
      </c>
      <c r="J36" s="231">
        <v>0</v>
      </c>
    </row>
    <row r="37" spans="1:10" ht="27.75" customHeight="1" x14ac:dyDescent="0.25">
      <c r="A37" s="160" t="s">
        <v>543</v>
      </c>
      <c r="B37" s="28"/>
      <c r="C37" s="240">
        <v>4</v>
      </c>
      <c r="D37" s="226">
        <v>3.3530000000000002</v>
      </c>
      <c r="E37" s="227">
        <v>0.89900000000000002</v>
      </c>
      <c r="F37" s="228">
        <v>0.105</v>
      </c>
      <c r="G37" s="230">
        <v>0</v>
      </c>
      <c r="H37" s="230">
        <v>0</v>
      </c>
      <c r="I37" s="230">
        <v>0</v>
      </c>
      <c r="J37" s="231">
        <v>0</v>
      </c>
    </row>
    <row r="38" spans="1:10" ht="27.75" customHeight="1" x14ac:dyDescent="0.25">
      <c r="A38" s="160" t="s">
        <v>544</v>
      </c>
      <c r="B38" s="28"/>
      <c r="C38" s="240">
        <v>0</v>
      </c>
      <c r="D38" s="226">
        <v>2.3940000000000001</v>
      </c>
      <c r="E38" s="227">
        <v>0.627</v>
      </c>
      <c r="F38" s="228">
        <v>7.0000000000000007E-2</v>
      </c>
      <c r="G38" s="241">
        <v>6.61</v>
      </c>
      <c r="H38" s="241">
        <v>1.57</v>
      </c>
      <c r="I38" s="242">
        <v>1.57</v>
      </c>
      <c r="J38" s="233">
        <v>4.9000000000000002E-2</v>
      </c>
    </row>
    <row r="39" spans="1:10" ht="27.75" customHeight="1" x14ac:dyDescent="0.25">
      <c r="A39" s="160" t="s">
        <v>545</v>
      </c>
      <c r="B39" s="28"/>
      <c r="C39" s="240">
        <v>0</v>
      </c>
      <c r="D39" s="226">
        <v>2.3940000000000001</v>
      </c>
      <c r="E39" s="227">
        <v>0.627</v>
      </c>
      <c r="F39" s="228">
        <v>7.0000000000000007E-2</v>
      </c>
      <c r="G39" s="241">
        <v>63.58</v>
      </c>
      <c r="H39" s="241">
        <v>1.57</v>
      </c>
      <c r="I39" s="242">
        <v>1.57</v>
      </c>
      <c r="J39" s="233">
        <v>4.9000000000000002E-2</v>
      </c>
    </row>
    <row r="40" spans="1:10" ht="27.75" customHeight="1" x14ac:dyDescent="0.25">
      <c r="A40" s="160" t="s">
        <v>546</v>
      </c>
      <c r="B40" s="28"/>
      <c r="C40" s="240">
        <v>0</v>
      </c>
      <c r="D40" s="226">
        <v>2.3940000000000001</v>
      </c>
      <c r="E40" s="227">
        <v>0.627</v>
      </c>
      <c r="F40" s="228">
        <v>7.0000000000000007E-2</v>
      </c>
      <c r="G40" s="241">
        <v>120.6</v>
      </c>
      <c r="H40" s="241">
        <v>1.57</v>
      </c>
      <c r="I40" s="242">
        <v>1.57</v>
      </c>
      <c r="J40" s="233">
        <v>4.9000000000000002E-2</v>
      </c>
    </row>
    <row r="41" spans="1:10" ht="27.75" customHeight="1" x14ac:dyDescent="0.25">
      <c r="A41" s="160" t="s">
        <v>547</v>
      </c>
      <c r="B41" s="28"/>
      <c r="C41" s="240">
        <v>0</v>
      </c>
      <c r="D41" s="226">
        <v>2.3940000000000001</v>
      </c>
      <c r="E41" s="227">
        <v>0.627</v>
      </c>
      <c r="F41" s="228">
        <v>7.0000000000000007E-2</v>
      </c>
      <c r="G41" s="241">
        <v>178.22</v>
      </c>
      <c r="H41" s="241">
        <v>1.57</v>
      </c>
      <c r="I41" s="242">
        <v>1.57</v>
      </c>
      <c r="J41" s="233">
        <v>4.9000000000000002E-2</v>
      </c>
    </row>
    <row r="42" spans="1:10" ht="27.75" customHeight="1" x14ac:dyDescent="0.25">
      <c r="A42" s="160" t="s">
        <v>548</v>
      </c>
      <c r="B42" s="28"/>
      <c r="C42" s="240">
        <v>0</v>
      </c>
      <c r="D42" s="226">
        <v>2.3940000000000001</v>
      </c>
      <c r="E42" s="227">
        <v>0.627</v>
      </c>
      <c r="F42" s="228">
        <v>7.0000000000000007E-2</v>
      </c>
      <c r="G42" s="241">
        <v>363.97</v>
      </c>
      <c r="H42" s="241">
        <v>1.57</v>
      </c>
      <c r="I42" s="242">
        <v>1.57</v>
      </c>
      <c r="J42" s="233">
        <v>4.9000000000000002E-2</v>
      </c>
    </row>
    <row r="43" spans="1:10" ht="27.75" customHeight="1" x14ac:dyDescent="0.25">
      <c r="A43" s="160" t="s">
        <v>549</v>
      </c>
      <c r="B43" s="28"/>
      <c r="C43" s="240">
        <v>0</v>
      </c>
      <c r="D43" s="226">
        <v>2.5779999999999998</v>
      </c>
      <c r="E43" s="227">
        <v>0.64</v>
      </c>
      <c r="F43" s="228">
        <v>6.5000000000000002E-2</v>
      </c>
      <c r="G43" s="241">
        <v>11.18</v>
      </c>
      <c r="H43" s="241">
        <v>2.13</v>
      </c>
      <c r="I43" s="242">
        <v>2.13</v>
      </c>
      <c r="J43" s="233">
        <v>4.7E-2</v>
      </c>
    </row>
    <row r="44" spans="1:10" ht="27.75" customHeight="1" x14ac:dyDescent="0.25">
      <c r="A44" s="160" t="s">
        <v>550</v>
      </c>
      <c r="B44" s="28"/>
      <c r="C44" s="240">
        <v>0</v>
      </c>
      <c r="D44" s="226">
        <v>2.5779999999999998</v>
      </c>
      <c r="E44" s="227">
        <v>0.64</v>
      </c>
      <c r="F44" s="228">
        <v>6.5000000000000002E-2</v>
      </c>
      <c r="G44" s="241">
        <v>107.44</v>
      </c>
      <c r="H44" s="241">
        <v>2.13</v>
      </c>
      <c r="I44" s="242">
        <v>2.13</v>
      </c>
      <c r="J44" s="233">
        <v>4.7E-2</v>
      </c>
    </row>
    <row r="45" spans="1:10" ht="27.75" customHeight="1" x14ac:dyDescent="0.25">
      <c r="A45" s="160" t="s">
        <v>551</v>
      </c>
      <c r="B45" s="28"/>
      <c r="C45" s="240">
        <v>0</v>
      </c>
      <c r="D45" s="226">
        <v>2.5779999999999998</v>
      </c>
      <c r="E45" s="227">
        <v>0.64</v>
      </c>
      <c r="F45" s="228">
        <v>6.5000000000000002E-2</v>
      </c>
      <c r="G45" s="241">
        <v>203.81</v>
      </c>
      <c r="H45" s="241">
        <v>2.13</v>
      </c>
      <c r="I45" s="242">
        <v>2.13</v>
      </c>
      <c r="J45" s="233">
        <v>4.7E-2</v>
      </c>
    </row>
    <row r="46" spans="1:10" ht="27.75" customHeight="1" x14ac:dyDescent="0.25">
      <c r="A46" s="160" t="s">
        <v>552</v>
      </c>
      <c r="B46" s="28"/>
      <c r="C46" s="240">
        <v>0</v>
      </c>
      <c r="D46" s="226">
        <v>2.5779999999999998</v>
      </c>
      <c r="E46" s="227">
        <v>0.64</v>
      </c>
      <c r="F46" s="228">
        <v>6.5000000000000002E-2</v>
      </c>
      <c r="G46" s="241">
        <v>301.18</v>
      </c>
      <c r="H46" s="241">
        <v>2.13</v>
      </c>
      <c r="I46" s="242">
        <v>2.13</v>
      </c>
      <c r="J46" s="233">
        <v>4.7E-2</v>
      </c>
    </row>
    <row r="47" spans="1:10" ht="27.75" customHeight="1" x14ac:dyDescent="0.25">
      <c r="A47" s="160" t="s">
        <v>553</v>
      </c>
      <c r="B47" s="28"/>
      <c r="C47" s="240">
        <v>0</v>
      </c>
      <c r="D47" s="226">
        <v>2.5779999999999998</v>
      </c>
      <c r="E47" s="227">
        <v>0.64</v>
      </c>
      <c r="F47" s="228">
        <v>6.5000000000000002E-2</v>
      </c>
      <c r="G47" s="241">
        <v>615.11</v>
      </c>
      <c r="H47" s="241">
        <v>2.13</v>
      </c>
      <c r="I47" s="242">
        <v>2.13</v>
      </c>
      <c r="J47" s="233">
        <v>4.7E-2</v>
      </c>
    </row>
    <row r="48" spans="1:10" ht="27.75" customHeight="1" x14ac:dyDescent="0.25">
      <c r="A48" s="160" t="s">
        <v>554</v>
      </c>
      <c r="B48" s="28"/>
      <c r="C48" s="240">
        <v>0</v>
      </c>
      <c r="D48" s="226">
        <v>2.1869999999999998</v>
      </c>
      <c r="E48" s="227">
        <v>0.51200000000000001</v>
      </c>
      <c r="F48" s="228">
        <v>4.4999999999999998E-2</v>
      </c>
      <c r="G48" s="241">
        <v>366.83</v>
      </c>
      <c r="H48" s="241">
        <v>3.29</v>
      </c>
      <c r="I48" s="242">
        <v>3.29</v>
      </c>
      <c r="J48" s="233">
        <v>3.5999999999999997E-2</v>
      </c>
    </row>
    <row r="49" spans="1:10" ht="27.75" customHeight="1" x14ac:dyDescent="0.25">
      <c r="A49" s="160" t="s">
        <v>555</v>
      </c>
      <c r="B49" s="28"/>
      <c r="C49" s="240">
        <v>0</v>
      </c>
      <c r="D49" s="226">
        <v>2.1869999999999998</v>
      </c>
      <c r="E49" s="227">
        <v>0.51200000000000001</v>
      </c>
      <c r="F49" s="228">
        <v>4.4999999999999998E-2</v>
      </c>
      <c r="G49" s="241">
        <v>1088.72</v>
      </c>
      <c r="H49" s="241">
        <v>3.29</v>
      </c>
      <c r="I49" s="242">
        <v>3.29</v>
      </c>
      <c r="J49" s="233">
        <v>3.5999999999999997E-2</v>
      </c>
    </row>
    <row r="50" spans="1:10" ht="27.75" customHeight="1" x14ac:dyDescent="0.25">
      <c r="A50" s="160" t="s">
        <v>556</v>
      </c>
      <c r="B50" s="28"/>
      <c r="C50" s="240">
        <v>0</v>
      </c>
      <c r="D50" s="226">
        <v>2.1869999999999998</v>
      </c>
      <c r="E50" s="227">
        <v>0.51200000000000001</v>
      </c>
      <c r="F50" s="228">
        <v>4.4999999999999998E-2</v>
      </c>
      <c r="G50" s="241">
        <v>2530.1999999999998</v>
      </c>
      <c r="H50" s="241">
        <v>3.29</v>
      </c>
      <c r="I50" s="242">
        <v>3.29</v>
      </c>
      <c r="J50" s="233">
        <v>3.5999999999999997E-2</v>
      </c>
    </row>
    <row r="51" spans="1:10" ht="27.75" customHeight="1" x14ac:dyDescent="0.25">
      <c r="A51" s="160" t="s">
        <v>557</v>
      </c>
      <c r="B51" s="28"/>
      <c r="C51" s="240">
        <v>0</v>
      </c>
      <c r="D51" s="226">
        <v>2.1869999999999998</v>
      </c>
      <c r="E51" s="227">
        <v>0.51200000000000001</v>
      </c>
      <c r="F51" s="228">
        <v>4.4999999999999998E-2</v>
      </c>
      <c r="G51" s="241">
        <v>4790.6499999999996</v>
      </c>
      <c r="H51" s="241">
        <v>3.29</v>
      </c>
      <c r="I51" s="242">
        <v>3.29</v>
      </c>
      <c r="J51" s="233">
        <v>3.5999999999999997E-2</v>
      </c>
    </row>
    <row r="52" spans="1:10" ht="27.75" customHeight="1" x14ac:dyDescent="0.25">
      <c r="A52" s="160" t="s">
        <v>558</v>
      </c>
      <c r="B52" s="28"/>
      <c r="C52" s="240">
        <v>0</v>
      </c>
      <c r="D52" s="226">
        <v>2.1869999999999998</v>
      </c>
      <c r="E52" s="227">
        <v>0.51200000000000001</v>
      </c>
      <c r="F52" s="228">
        <v>4.4999999999999998E-2</v>
      </c>
      <c r="G52" s="241">
        <v>11153.86</v>
      </c>
      <c r="H52" s="241">
        <v>3.29</v>
      </c>
      <c r="I52" s="242">
        <v>3.29</v>
      </c>
      <c r="J52" s="233">
        <v>3.5999999999999997E-2</v>
      </c>
    </row>
    <row r="53" spans="1:10" ht="27.75" customHeight="1" x14ac:dyDescent="0.25">
      <c r="A53" s="160" t="s">
        <v>559</v>
      </c>
      <c r="B53" s="28"/>
      <c r="C53" s="240" t="s">
        <v>714</v>
      </c>
      <c r="D53" s="234">
        <v>8.4209999999999994</v>
      </c>
      <c r="E53" s="235">
        <v>0.98299999999999998</v>
      </c>
      <c r="F53" s="236">
        <v>0.36599999999999999</v>
      </c>
      <c r="G53" s="230">
        <v>0</v>
      </c>
      <c r="H53" s="230">
        <v>0</v>
      </c>
      <c r="I53" s="230">
        <v>0</v>
      </c>
      <c r="J53" s="231">
        <v>0</v>
      </c>
    </row>
    <row r="54" spans="1:10" ht="27.75" customHeight="1" x14ac:dyDescent="0.25">
      <c r="A54" s="160" t="s">
        <v>560</v>
      </c>
      <c r="B54" s="28"/>
      <c r="C54" s="240" t="s">
        <v>534</v>
      </c>
      <c r="D54" s="226">
        <v>-4.8949999999999996</v>
      </c>
      <c r="E54" s="227">
        <v>-1.3120000000000001</v>
      </c>
      <c r="F54" s="228">
        <v>-0.153</v>
      </c>
      <c r="G54" s="230">
        <v>0</v>
      </c>
      <c r="H54" s="230">
        <v>0</v>
      </c>
      <c r="I54" s="230">
        <v>0</v>
      </c>
      <c r="J54" s="231">
        <v>0</v>
      </c>
    </row>
    <row r="55" spans="1:10" ht="27.75" customHeight="1" x14ac:dyDescent="0.25">
      <c r="A55" s="160" t="s">
        <v>561</v>
      </c>
      <c r="B55" s="28"/>
      <c r="C55" s="240">
        <v>8</v>
      </c>
      <c r="D55" s="226">
        <v>-4.0460000000000003</v>
      </c>
      <c r="E55" s="227">
        <v>-1.07</v>
      </c>
      <c r="F55" s="228">
        <v>-0.122</v>
      </c>
      <c r="G55" s="230">
        <v>0</v>
      </c>
      <c r="H55" s="230">
        <v>0</v>
      </c>
      <c r="I55" s="230">
        <v>0</v>
      </c>
      <c r="J55" s="231">
        <v>0</v>
      </c>
    </row>
    <row r="56" spans="1:10" ht="27.75" customHeight="1" x14ac:dyDescent="0.25">
      <c r="A56" s="160" t="s">
        <v>562</v>
      </c>
      <c r="B56" s="28"/>
      <c r="C56" s="240">
        <v>0</v>
      </c>
      <c r="D56" s="226">
        <v>-4.8949999999999996</v>
      </c>
      <c r="E56" s="227">
        <v>-1.3120000000000001</v>
      </c>
      <c r="F56" s="228">
        <v>-0.153</v>
      </c>
      <c r="G56" s="230">
        <v>0</v>
      </c>
      <c r="H56" s="230">
        <v>0</v>
      </c>
      <c r="I56" s="230">
        <v>0</v>
      </c>
      <c r="J56" s="233">
        <v>9.0999999999999998E-2</v>
      </c>
    </row>
    <row r="57" spans="1:10" ht="27.75" customHeight="1" x14ac:dyDescent="0.25">
      <c r="A57" s="160" t="s">
        <v>563</v>
      </c>
      <c r="B57" s="28"/>
      <c r="C57" s="240">
        <v>0</v>
      </c>
      <c r="D57" s="226">
        <v>-4.0460000000000003</v>
      </c>
      <c r="E57" s="227">
        <v>-1.07</v>
      </c>
      <c r="F57" s="228">
        <v>-0.122</v>
      </c>
      <c r="G57" s="230">
        <v>0</v>
      </c>
      <c r="H57" s="230">
        <v>0</v>
      </c>
      <c r="I57" s="230">
        <v>0</v>
      </c>
      <c r="J57" s="233">
        <v>8.3000000000000004E-2</v>
      </c>
    </row>
    <row r="58" spans="1:10" ht="27.75" customHeight="1" x14ac:dyDescent="0.25">
      <c r="A58" s="160" t="s">
        <v>564</v>
      </c>
      <c r="B58" s="28"/>
      <c r="C58" s="240">
        <v>0</v>
      </c>
      <c r="D58" s="226">
        <v>-2.8260000000000001</v>
      </c>
      <c r="E58" s="227">
        <v>-0.70199999999999996</v>
      </c>
      <c r="F58" s="228">
        <v>-7.0999999999999994E-2</v>
      </c>
      <c r="G58" s="230">
        <v>0</v>
      </c>
      <c r="H58" s="230">
        <v>0</v>
      </c>
      <c r="I58" s="230">
        <v>0</v>
      </c>
      <c r="J58" s="233">
        <v>7.2999999999999995E-2</v>
      </c>
    </row>
    <row r="59" spans="1:10" ht="27.75" customHeight="1" x14ac:dyDescent="0.25">
      <c r="A59" s="156" t="s">
        <v>565</v>
      </c>
      <c r="B59" s="28"/>
      <c r="C59" s="240" t="s">
        <v>74</v>
      </c>
      <c r="D59" s="226">
        <v>1.913</v>
      </c>
      <c r="E59" s="227">
        <v>0.51300000000000001</v>
      </c>
      <c r="F59" s="228">
        <v>0.06</v>
      </c>
      <c r="G59" s="241">
        <v>5.08</v>
      </c>
      <c r="H59" s="230">
        <v>0</v>
      </c>
      <c r="I59" s="230">
        <v>0</v>
      </c>
      <c r="J59" s="231">
        <v>0</v>
      </c>
    </row>
    <row r="60" spans="1:10" ht="27.75" customHeight="1" x14ac:dyDescent="0.25">
      <c r="A60" s="156" t="s">
        <v>566</v>
      </c>
      <c r="B60" s="28"/>
      <c r="C60" s="240">
        <v>2</v>
      </c>
      <c r="D60" s="226">
        <v>1.913</v>
      </c>
      <c r="E60" s="227">
        <v>0.51300000000000001</v>
      </c>
      <c r="F60" s="228">
        <v>0.06</v>
      </c>
      <c r="G60" s="230">
        <v>0</v>
      </c>
      <c r="H60" s="230">
        <v>0</v>
      </c>
      <c r="I60" s="230">
        <v>0</v>
      </c>
      <c r="J60" s="231">
        <v>0</v>
      </c>
    </row>
    <row r="61" spans="1:10" ht="27.75" customHeight="1" x14ac:dyDescent="0.25">
      <c r="A61" s="156" t="s">
        <v>567</v>
      </c>
      <c r="B61" s="28"/>
      <c r="C61" s="240" t="s">
        <v>78</v>
      </c>
      <c r="D61" s="226">
        <v>2.302</v>
      </c>
      <c r="E61" s="227">
        <v>0.61699999999999999</v>
      </c>
      <c r="F61" s="228">
        <v>7.1999999999999995E-2</v>
      </c>
      <c r="G61" s="241">
        <v>3.42</v>
      </c>
      <c r="H61" s="230">
        <v>0</v>
      </c>
      <c r="I61" s="230">
        <v>0</v>
      </c>
      <c r="J61" s="231">
        <v>0</v>
      </c>
    </row>
    <row r="62" spans="1:10" ht="27.75" customHeight="1" x14ac:dyDescent="0.25">
      <c r="A62" s="156" t="s">
        <v>568</v>
      </c>
      <c r="B62" s="28"/>
      <c r="C62" s="240" t="s">
        <v>78</v>
      </c>
      <c r="D62" s="226">
        <v>2.302</v>
      </c>
      <c r="E62" s="227">
        <v>0.61699999999999999</v>
      </c>
      <c r="F62" s="228">
        <v>7.1999999999999995E-2</v>
      </c>
      <c r="G62" s="241">
        <v>5.03</v>
      </c>
      <c r="H62" s="230">
        <v>0</v>
      </c>
      <c r="I62" s="230">
        <v>0</v>
      </c>
      <c r="J62" s="231">
        <v>0</v>
      </c>
    </row>
    <row r="63" spans="1:10" ht="27.75" customHeight="1" x14ac:dyDescent="0.25">
      <c r="A63" s="156" t="s">
        <v>569</v>
      </c>
      <c r="B63" s="28"/>
      <c r="C63" s="240" t="s">
        <v>78</v>
      </c>
      <c r="D63" s="226">
        <v>2.302</v>
      </c>
      <c r="E63" s="227">
        <v>0.61699999999999999</v>
      </c>
      <c r="F63" s="228">
        <v>7.1999999999999995E-2</v>
      </c>
      <c r="G63" s="241">
        <v>7.44</v>
      </c>
      <c r="H63" s="230">
        <v>0</v>
      </c>
      <c r="I63" s="230">
        <v>0</v>
      </c>
      <c r="J63" s="231">
        <v>0</v>
      </c>
    </row>
    <row r="64" spans="1:10" ht="27.75" customHeight="1" x14ac:dyDescent="0.25">
      <c r="A64" s="156" t="s">
        <v>570</v>
      </c>
      <c r="B64" s="28"/>
      <c r="C64" s="240" t="s">
        <v>78</v>
      </c>
      <c r="D64" s="226">
        <v>2.302</v>
      </c>
      <c r="E64" s="227">
        <v>0.61699999999999999</v>
      </c>
      <c r="F64" s="228">
        <v>7.1999999999999995E-2</v>
      </c>
      <c r="G64" s="241">
        <v>11.83</v>
      </c>
      <c r="H64" s="230">
        <v>0</v>
      </c>
      <c r="I64" s="230">
        <v>0</v>
      </c>
      <c r="J64" s="231">
        <v>0</v>
      </c>
    </row>
    <row r="65" spans="1:10" ht="27.75" customHeight="1" x14ac:dyDescent="0.25">
      <c r="A65" s="156" t="s">
        <v>571</v>
      </c>
      <c r="B65" s="28"/>
      <c r="C65" s="240" t="s">
        <v>78</v>
      </c>
      <c r="D65" s="226">
        <v>2.302</v>
      </c>
      <c r="E65" s="227">
        <v>0.61699999999999999</v>
      </c>
      <c r="F65" s="228">
        <v>7.1999999999999995E-2</v>
      </c>
      <c r="G65" s="241">
        <v>26.81</v>
      </c>
      <c r="H65" s="230">
        <v>0</v>
      </c>
      <c r="I65" s="230">
        <v>0</v>
      </c>
      <c r="J65" s="231">
        <v>0</v>
      </c>
    </row>
    <row r="66" spans="1:10" ht="27.75" customHeight="1" x14ac:dyDescent="0.25">
      <c r="A66" s="156" t="s">
        <v>572</v>
      </c>
      <c r="B66" s="28"/>
      <c r="C66" s="240">
        <v>4</v>
      </c>
      <c r="D66" s="226">
        <v>2.302</v>
      </c>
      <c r="E66" s="227">
        <v>0.61699999999999999</v>
      </c>
      <c r="F66" s="228">
        <v>7.1999999999999995E-2</v>
      </c>
      <c r="G66" s="230">
        <v>0</v>
      </c>
      <c r="H66" s="230">
        <v>0</v>
      </c>
      <c r="I66" s="230">
        <v>0</v>
      </c>
      <c r="J66" s="231">
        <v>0</v>
      </c>
    </row>
    <row r="67" spans="1:10" ht="27.75" customHeight="1" x14ac:dyDescent="0.25">
      <c r="A67" s="156" t="s">
        <v>573</v>
      </c>
      <c r="B67" s="28"/>
      <c r="C67" s="240">
        <v>0</v>
      </c>
      <c r="D67" s="226">
        <v>1.643</v>
      </c>
      <c r="E67" s="227">
        <v>0.43099999999999999</v>
      </c>
      <c r="F67" s="228">
        <v>4.8000000000000001E-2</v>
      </c>
      <c r="G67" s="241">
        <v>4.54</v>
      </c>
      <c r="H67" s="241">
        <v>1.08</v>
      </c>
      <c r="I67" s="242">
        <v>1.08</v>
      </c>
      <c r="J67" s="233">
        <v>3.3000000000000002E-2</v>
      </c>
    </row>
    <row r="68" spans="1:10" ht="27.75" customHeight="1" x14ac:dyDescent="0.25">
      <c r="A68" s="156" t="s">
        <v>574</v>
      </c>
      <c r="B68" s="28"/>
      <c r="C68" s="240">
        <v>0</v>
      </c>
      <c r="D68" s="226">
        <v>1.643</v>
      </c>
      <c r="E68" s="227">
        <v>0.43099999999999999</v>
      </c>
      <c r="F68" s="228">
        <v>4.8000000000000001E-2</v>
      </c>
      <c r="G68" s="241">
        <v>43.64</v>
      </c>
      <c r="H68" s="241">
        <v>1.08</v>
      </c>
      <c r="I68" s="242">
        <v>1.08</v>
      </c>
      <c r="J68" s="233">
        <v>3.3000000000000002E-2</v>
      </c>
    </row>
    <row r="69" spans="1:10" ht="27.75" customHeight="1" x14ac:dyDescent="0.25">
      <c r="A69" s="156" t="s">
        <v>575</v>
      </c>
      <c r="B69" s="28"/>
      <c r="C69" s="240">
        <v>0</v>
      </c>
      <c r="D69" s="226">
        <v>1.643</v>
      </c>
      <c r="E69" s="227">
        <v>0.43099999999999999</v>
      </c>
      <c r="F69" s="228">
        <v>4.8000000000000001E-2</v>
      </c>
      <c r="G69" s="241">
        <v>82.78</v>
      </c>
      <c r="H69" s="241">
        <v>1.08</v>
      </c>
      <c r="I69" s="242">
        <v>1.08</v>
      </c>
      <c r="J69" s="233">
        <v>3.3000000000000002E-2</v>
      </c>
    </row>
    <row r="70" spans="1:10" ht="27.75" customHeight="1" x14ac:dyDescent="0.25">
      <c r="A70" s="156" t="s">
        <v>576</v>
      </c>
      <c r="B70" s="28"/>
      <c r="C70" s="240">
        <v>0</v>
      </c>
      <c r="D70" s="226">
        <v>1.643</v>
      </c>
      <c r="E70" s="227">
        <v>0.43099999999999999</v>
      </c>
      <c r="F70" s="228">
        <v>4.8000000000000001E-2</v>
      </c>
      <c r="G70" s="241">
        <v>122.34</v>
      </c>
      <c r="H70" s="241">
        <v>1.08</v>
      </c>
      <c r="I70" s="242">
        <v>1.08</v>
      </c>
      <c r="J70" s="233">
        <v>3.3000000000000002E-2</v>
      </c>
    </row>
    <row r="71" spans="1:10" ht="27.75" customHeight="1" x14ac:dyDescent="0.25">
      <c r="A71" s="156" t="s">
        <v>577</v>
      </c>
      <c r="B71" s="28"/>
      <c r="C71" s="240">
        <v>0</v>
      </c>
      <c r="D71" s="226">
        <v>1.643</v>
      </c>
      <c r="E71" s="227">
        <v>0.43099999999999999</v>
      </c>
      <c r="F71" s="228">
        <v>4.8000000000000001E-2</v>
      </c>
      <c r="G71" s="241">
        <v>249.85</v>
      </c>
      <c r="H71" s="241">
        <v>1.08</v>
      </c>
      <c r="I71" s="242">
        <v>1.08</v>
      </c>
      <c r="J71" s="233">
        <v>3.3000000000000002E-2</v>
      </c>
    </row>
    <row r="72" spans="1:10" ht="27.75" customHeight="1" x14ac:dyDescent="0.25">
      <c r="A72" s="156" t="s">
        <v>578</v>
      </c>
      <c r="B72" s="28"/>
      <c r="C72" s="240">
        <v>0</v>
      </c>
      <c r="D72" s="226">
        <v>1.746</v>
      </c>
      <c r="E72" s="227">
        <v>0.434</v>
      </c>
      <c r="F72" s="228">
        <v>4.3999999999999997E-2</v>
      </c>
      <c r="G72" s="241">
        <v>7.57</v>
      </c>
      <c r="H72" s="241">
        <v>1.44</v>
      </c>
      <c r="I72" s="242">
        <v>1.44</v>
      </c>
      <c r="J72" s="233">
        <v>3.2000000000000001E-2</v>
      </c>
    </row>
    <row r="73" spans="1:10" ht="27.75" customHeight="1" x14ac:dyDescent="0.25">
      <c r="A73" s="156" t="s">
        <v>579</v>
      </c>
      <c r="B73" s="28"/>
      <c r="C73" s="240">
        <v>0</v>
      </c>
      <c r="D73" s="226">
        <v>1.746</v>
      </c>
      <c r="E73" s="227">
        <v>0.434</v>
      </c>
      <c r="F73" s="228">
        <v>4.3999999999999997E-2</v>
      </c>
      <c r="G73" s="241">
        <v>72.760000000000005</v>
      </c>
      <c r="H73" s="241">
        <v>1.44</v>
      </c>
      <c r="I73" s="242">
        <v>1.44</v>
      </c>
      <c r="J73" s="233">
        <v>3.2000000000000001E-2</v>
      </c>
    </row>
    <row r="74" spans="1:10" ht="27.75" customHeight="1" x14ac:dyDescent="0.25">
      <c r="A74" s="156" t="s">
        <v>580</v>
      </c>
      <c r="B74" s="28"/>
      <c r="C74" s="240">
        <v>0</v>
      </c>
      <c r="D74" s="226">
        <v>1.746</v>
      </c>
      <c r="E74" s="227">
        <v>0.434</v>
      </c>
      <c r="F74" s="228">
        <v>4.3999999999999997E-2</v>
      </c>
      <c r="G74" s="241">
        <v>138.02000000000001</v>
      </c>
      <c r="H74" s="241">
        <v>1.44</v>
      </c>
      <c r="I74" s="242">
        <v>1.44</v>
      </c>
      <c r="J74" s="233">
        <v>3.2000000000000001E-2</v>
      </c>
    </row>
    <row r="75" spans="1:10" ht="27.75" customHeight="1" x14ac:dyDescent="0.25">
      <c r="A75" s="156" t="s">
        <v>581</v>
      </c>
      <c r="B75" s="28"/>
      <c r="C75" s="240">
        <v>0</v>
      </c>
      <c r="D75" s="226">
        <v>1.746</v>
      </c>
      <c r="E75" s="227">
        <v>0.434</v>
      </c>
      <c r="F75" s="228">
        <v>4.3999999999999997E-2</v>
      </c>
      <c r="G75" s="241">
        <v>203.96</v>
      </c>
      <c r="H75" s="241">
        <v>1.44</v>
      </c>
      <c r="I75" s="242">
        <v>1.44</v>
      </c>
      <c r="J75" s="233">
        <v>3.2000000000000001E-2</v>
      </c>
    </row>
    <row r="76" spans="1:10" ht="27.75" customHeight="1" x14ac:dyDescent="0.25">
      <c r="A76" s="156" t="s">
        <v>582</v>
      </c>
      <c r="B76" s="28"/>
      <c r="C76" s="240">
        <v>0</v>
      </c>
      <c r="D76" s="226">
        <v>1.746</v>
      </c>
      <c r="E76" s="227">
        <v>0.434</v>
      </c>
      <c r="F76" s="228">
        <v>4.3999999999999997E-2</v>
      </c>
      <c r="G76" s="241">
        <v>416.55</v>
      </c>
      <c r="H76" s="241">
        <v>1.44</v>
      </c>
      <c r="I76" s="242">
        <v>1.44</v>
      </c>
      <c r="J76" s="233">
        <v>3.2000000000000001E-2</v>
      </c>
    </row>
    <row r="77" spans="1:10" ht="27.75" customHeight="1" x14ac:dyDescent="0.25">
      <c r="A77" s="156" t="s">
        <v>583</v>
      </c>
      <c r="B77" s="28"/>
      <c r="C77" s="240">
        <v>0</v>
      </c>
      <c r="D77" s="226">
        <v>1.464</v>
      </c>
      <c r="E77" s="227">
        <v>0.34300000000000003</v>
      </c>
      <c r="F77" s="228">
        <v>0.03</v>
      </c>
      <c r="G77" s="241">
        <v>245.63</v>
      </c>
      <c r="H77" s="241">
        <v>2.2000000000000002</v>
      </c>
      <c r="I77" s="242">
        <v>2.2000000000000002</v>
      </c>
      <c r="J77" s="233">
        <v>2.4E-2</v>
      </c>
    </row>
    <row r="78" spans="1:10" ht="27.75" customHeight="1" x14ac:dyDescent="0.25">
      <c r="A78" s="156" t="s">
        <v>584</v>
      </c>
      <c r="B78" s="28"/>
      <c r="C78" s="240">
        <v>0</v>
      </c>
      <c r="D78" s="226">
        <v>1.464</v>
      </c>
      <c r="E78" s="227">
        <v>0.34300000000000003</v>
      </c>
      <c r="F78" s="228">
        <v>0.03</v>
      </c>
      <c r="G78" s="241">
        <v>729.01</v>
      </c>
      <c r="H78" s="241">
        <v>2.2000000000000002</v>
      </c>
      <c r="I78" s="242">
        <v>2.2000000000000002</v>
      </c>
      <c r="J78" s="233">
        <v>2.4E-2</v>
      </c>
    </row>
    <row r="79" spans="1:10" ht="27.75" customHeight="1" x14ac:dyDescent="0.25">
      <c r="A79" s="156" t="s">
        <v>585</v>
      </c>
      <c r="B79" s="28"/>
      <c r="C79" s="240">
        <v>0</v>
      </c>
      <c r="D79" s="226">
        <v>1.464</v>
      </c>
      <c r="E79" s="227">
        <v>0.34300000000000003</v>
      </c>
      <c r="F79" s="228">
        <v>0.03</v>
      </c>
      <c r="G79" s="241">
        <v>1694.24</v>
      </c>
      <c r="H79" s="241">
        <v>2.2000000000000002</v>
      </c>
      <c r="I79" s="242">
        <v>2.2000000000000002</v>
      </c>
      <c r="J79" s="233">
        <v>2.4E-2</v>
      </c>
    </row>
    <row r="80" spans="1:10" ht="27.75" customHeight="1" x14ac:dyDescent="0.25">
      <c r="A80" s="156" t="s">
        <v>586</v>
      </c>
      <c r="B80" s="28"/>
      <c r="C80" s="240">
        <v>0</v>
      </c>
      <c r="D80" s="226">
        <v>1.464</v>
      </c>
      <c r="E80" s="227">
        <v>0.34300000000000003</v>
      </c>
      <c r="F80" s="228">
        <v>0.03</v>
      </c>
      <c r="G80" s="241">
        <v>3207.85</v>
      </c>
      <c r="H80" s="241">
        <v>2.2000000000000002</v>
      </c>
      <c r="I80" s="242">
        <v>2.2000000000000002</v>
      </c>
      <c r="J80" s="233">
        <v>2.4E-2</v>
      </c>
    </row>
    <row r="81" spans="1:10" ht="27.75" customHeight="1" x14ac:dyDescent="0.25">
      <c r="A81" s="156" t="s">
        <v>587</v>
      </c>
      <c r="B81" s="28"/>
      <c r="C81" s="240">
        <v>0</v>
      </c>
      <c r="D81" s="226">
        <v>1.464</v>
      </c>
      <c r="E81" s="227">
        <v>0.34300000000000003</v>
      </c>
      <c r="F81" s="228">
        <v>0.03</v>
      </c>
      <c r="G81" s="241">
        <v>7468.7</v>
      </c>
      <c r="H81" s="241">
        <v>2.2000000000000002</v>
      </c>
      <c r="I81" s="242">
        <v>2.2000000000000002</v>
      </c>
      <c r="J81" s="233">
        <v>2.4E-2</v>
      </c>
    </row>
    <row r="82" spans="1:10" ht="27.75" customHeight="1" x14ac:dyDescent="0.25">
      <c r="A82" s="156" t="s">
        <v>588</v>
      </c>
      <c r="B82" s="28"/>
      <c r="C82" s="240" t="s">
        <v>714</v>
      </c>
      <c r="D82" s="234">
        <v>5.7809999999999997</v>
      </c>
      <c r="E82" s="235">
        <v>0.67500000000000004</v>
      </c>
      <c r="F82" s="236">
        <v>0.251</v>
      </c>
      <c r="G82" s="230">
        <v>0</v>
      </c>
      <c r="H82" s="230">
        <v>0</v>
      </c>
      <c r="I82" s="230">
        <v>0</v>
      </c>
      <c r="J82" s="231">
        <v>0</v>
      </c>
    </row>
    <row r="83" spans="1:10" ht="27.75" customHeight="1" x14ac:dyDescent="0.25">
      <c r="A83" s="156" t="s">
        <v>589</v>
      </c>
      <c r="B83" s="28"/>
      <c r="C83" s="240" t="s">
        <v>534</v>
      </c>
      <c r="D83" s="226">
        <v>-2.3010000000000002</v>
      </c>
      <c r="E83" s="227">
        <v>-0.61699999999999999</v>
      </c>
      <c r="F83" s="228">
        <v>-7.1999999999999995E-2</v>
      </c>
      <c r="G83" s="230">
        <v>0</v>
      </c>
      <c r="H83" s="230">
        <v>0</v>
      </c>
      <c r="I83" s="230">
        <v>0</v>
      </c>
      <c r="J83" s="231">
        <v>0</v>
      </c>
    </row>
    <row r="84" spans="1:10" ht="27.75" customHeight="1" x14ac:dyDescent="0.25">
      <c r="A84" s="156" t="s">
        <v>590</v>
      </c>
      <c r="B84" s="28"/>
      <c r="C84" s="240">
        <v>8</v>
      </c>
      <c r="D84" s="226">
        <v>-2.3570000000000002</v>
      </c>
      <c r="E84" s="227">
        <v>-0.623</v>
      </c>
      <c r="F84" s="228">
        <v>-7.0999999999999994E-2</v>
      </c>
      <c r="G84" s="230">
        <v>0</v>
      </c>
      <c r="H84" s="230">
        <v>0</v>
      </c>
      <c r="I84" s="230">
        <v>0</v>
      </c>
      <c r="J84" s="231">
        <v>0</v>
      </c>
    </row>
    <row r="85" spans="1:10" ht="27.75" customHeight="1" x14ac:dyDescent="0.25">
      <c r="A85" s="156" t="s">
        <v>591</v>
      </c>
      <c r="B85" s="28"/>
      <c r="C85" s="240">
        <v>0</v>
      </c>
      <c r="D85" s="226">
        <v>-2.3010000000000002</v>
      </c>
      <c r="E85" s="227">
        <v>-0.61699999999999999</v>
      </c>
      <c r="F85" s="228">
        <v>-7.1999999999999995E-2</v>
      </c>
      <c r="G85" s="230">
        <v>0</v>
      </c>
      <c r="H85" s="230">
        <v>0</v>
      </c>
      <c r="I85" s="230">
        <v>0</v>
      </c>
      <c r="J85" s="233">
        <v>4.2999999999999997E-2</v>
      </c>
    </row>
    <row r="86" spans="1:10" ht="27.75" customHeight="1" x14ac:dyDescent="0.25">
      <c r="A86" s="156" t="s">
        <v>592</v>
      </c>
      <c r="B86" s="28"/>
      <c r="C86" s="240">
        <v>0</v>
      </c>
      <c r="D86" s="226">
        <v>-2.3570000000000002</v>
      </c>
      <c r="E86" s="227">
        <v>-0.623</v>
      </c>
      <c r="F86" s="228">
        <v>-7.0999999999999994E-2</v>
      </c>
      <c r="G86" s="230">
        <v>0</v>
      </c>
      <c r="H86" s="230">
        <v>0</v>
      </c>
      <c r="I86" s="230">
        <v>0</v>
      </c>
      <c r="J86" s="233">
        <v>4.8000000000000001E-2</v>
      </c>
    </row>
    <row r="87" spans="1:10" ht="27.75" customHeight="1" x14ac:dyDescent="0.25">
      <c r="A87" s="156" t="s">
        <v>593</v>
      </c>
      <c r="B87" s="28"/>
      <c r="C87" s="240">
        <v>0</v>
      </c>
      <c r="D87" s="226">
        <v>-2.8260000000000001</v>
      </c>
      <c r="E87" s="227">
        <v>-0.70199999999999996</v>
      </c>
      <c r="F87" s="228">
        <v>-7.0999999999999994E-2</v>
      </c>
      <c r="G87" s="241">
        <v>93.7</v>
      </c>
      <c r="H87" s="230">
        <v>0</v>
      </c>
      <c r="I87" s="230">
        <v>0</v>
      </c>
      <c r="J87" s="233">
        <v>7.2999999999999995E-2</v>
      </c>
    </row>
    <row r="88" spans="1:10" ht="27.75" customHeight="1" x14ac:dyDescent="0.25">
      <c r="A88" s="156" t="s">
        <v>594</v>
      </c>
      <c r="B88" s="28"/>
      <c r="C88" s="240" t="s">
        <v>74</v>
      </c>
      <c r="D88" s="226">
        <v>1.325</v>
      </c>
      <c r="E88" s="227">
        <v>0.35499999999999998</v>
      </c>
      <c r="F88" s="228">
        <v>4.1000000000000002E-2</v>
      </c>
      <c r="G88" s="241">
        <v>3.52</v>
      </c>
      <c r="H88" s="230">
        <v>0</v>
      </c>
      <c r="I88" s="230">
        <v>0</v>
      </c>
      <c r="J88" s="231">
        <v>0</v>
      </c>
    </row>
    <row r="89" spans="1:10" ht="27.75" customHeight="1" x14ac:dyDescent="0.25">
      <c r="A89" s="156" t="s">
        <v>595</v>
      </c>
      <c r="B89" s="28"/>
      <c r="C89" s="240">
        <v>2</v>
      </c>
      <c r="D89" s="226">
        <v>1.325</v>
      </c>
      <c r="E89" s="227">
        <v>0.35499999999999998</v>
      </c>
      <c r="F89" s="228">
        <v>4.1000000000000002E-2</v>
      </c>
      <c r="G89" s="230">
        <v>0</v>
      </c>
      <c r="H89" s="230">
        <v>0</v>
      </c>
      <c r="I89" s="230">
        <v>0</v>
      </c>
      <c r="J89" s="231">
        <v>0</v>
      </c>
    </row>
    <row r="90" spans="1:10" ht="27.75" customHeight="1" x14ac:dyDescent="0.25">
      <c r="A90" s="156" t="s">
        <v>596</v>
      </c>
      <c r="B90" s="28"/>
      <c r="C90" s="240" t="s">
        <v>78</v>
      </c>
      <c r="D90" s="226">
        <v>1.5940000000000001</v>
      </c>
      <c r="E90" s="227">
        <v>0.42699999999999999</v>
      </c>
      <c r="F90" s="228">
        <v>0.05</v>
      </c>
      <c r="G90" s="241">
        <v>2.36</v>
      </c>
      <c r="H90" s="230">
        <v>0</v>
      </c>
      <c r="I90" s="230">
        <v>0</v>
      </c>
      <c r="J90" s="231">
        <v>0</v>
      </c>
    </row>
    <row r="91" spans="1:10" ht="27.75" customHeight="1" x14ac:dyDescent="0.25">
      <c r="A91" s="156" t="s">
        <v>597</v>
      </c>
      <c r="B91" s="28"/>
      <c r="C91" s="240" t="s">
        <v>78</v>
      </c>
      <c r="D91" s="226">
        <v>1.5940000000000001</v>
      </c>
      <c r="E91" s="227">
        <v>0.42699999999999999</v>
      </c>
      <c r="F91" s="228">
        <v>0.05</v>
      </c>
      <c r="G91" s="241">
        <v>3.48</v>
      </c>
      <c r="H91" s="230">
        <v>0</v>
      </c>
      <c r="I91" s="230">
        <v>0</v>
      </c>
      <c r="J91" s="231">
        <v>0</v>
      </c>
    </row>
    <row r="92" spans="1:10" ht="27.75" customHeight="1" x14ac:dyDescent="0.25">
      <c r="A92" s="156" t="s">
        <v>598</v>
      </c>
      <c r="B92" s="28"/>
      <c r="C92" s="240" t="s">
        <v>78</v>
      </c>
      <c r="D92" s="226">
        <v>1.5940000000000001</v>
      </c>
      <c r="E92" s="227">
        <v>0.42699999999999999</v>
      </c>
      <c r="F92" s="228">
        <v>0.05</v>
      </c>
      <c r="G92" s="241">
        <v>5.15</v>
      </c>
      <c r="H92" s="230">
        <v>0</v>
      </c>
      <c r="I92" s="230">
        <v>0</v>
      </c>
      <c r="J92" s="231">
        <v>0</v>
      </c>
    </row>
    <row r="93" spans="1:10" ht="27.75" customHeight="1" x14ac:dyDescent="0.25">
      <c r="A93" s="156" t="s">
        <v>599</v>
      </c>
      <c r="B93" s="28"/>
      <c r="C93" s="240" t="s">
        <v>78</v>
      </c>
      <c r="D93" s="226">
        <v>1.5940000000000001</v>
      </c>
      <c r="E93" s="227">
        <v>0.42699999999999999</v>
      </c>
      <c r="F93" s="228">
        <v>0.05</v>
      </c>
      <c r="G93" s="241">
        <v>8.19</v>
      </c>
      <c r="H93" s="230">
        <v>0</v>
      </c>
      <c r="I93" s="230">
        <v>0</v>
      </c>
      <c r="J93" s="231">
        <v>0</v>
      </c>
    </row>
    <row r="94" spans="1:10" ht="27.75" customHeight="1" x14ac:dyDescent="0.25">
      <c r="A94" s="156" t="s">
        <v>600</v>
      </c>
      <c r="B94" s="28"/>
      <c r="C94" s="240" t="s">
        <v>78</v>
      </c>
      <c r="D94" s="226">
        <v>1.5940000000000001</v>
      </c>
      <c r="E94" s="227">
        <v>0.42699999999999999</v>
      </c>
      <c r="F94" s="228">
        <v>0.05</v>
      </c>
      <c r="G94" s="241">
        <v>18.559999999999999</v>
      </c>
      <c r="H94" s="230">
        <v>0</v>
      </c>
      <c r="I94" s="230">
        <v>0</v>
      </c>
      <c r="J94" s="231">
        <v>0</v>
      </c>
    </row>
    <row r="95" spans="1:10" ht="27.75" customHeight="1" x14ac:dyDescent="0.25">
      <c r="A95" s="156" t="s">
        <v>601</v>
      </c>
      <c r="B95" s="28"/>
      <c r="C95" s="240">
        <v>4</v>
      </c>
      <c r="D95" s="226">
        <v>1.5940000000000001</v>
      </c>
      <c r="E95" s="227">
        <v>0.42699999999999999</v>
      </c>
      <c r="F95" s="228">
        <v>0.05</v>
      </c>
      <c r="G95" s="230">
        <v>0</v>
      </c>
      <c r="H95" s="230">
        <v>0</v>
      </c>
      <c r="I95" s="230">
        <v>0</v>
      </c>
      <c r="J95" s="231">
        <v>0</v>
      </c>
    </row>
    <row r="96" spans="1:10" ht="27.75" customHeight="1" x14ac:dyDescent="0.25">
      <c r="A96" s="156" t="s">
        <v>602</v>
      </c>
      <c r="B96" s="28"/>
      <c r="C96" s="240">
        <v>0</v>
      </c>
      <c r="D96" s="226">
        <v>1.1379999999999999</v>
      </c>
      <c r="E96" s="227">
        <v>0.29799999999999999</v>
      </c>
      <c r="F96" s="228">
        <v>3.4000000000000002E-2</v>
      </c>
      <c r="G96" s="241">
        <v>3.14</v>
      </c>
      <c r="H96" s="241">
        <v>0.75</v>
      </c>
      <c r="I96" s="242">
        <v>0.75</v>
      </c>
      <c r="J96" s="233">
        <v>2.3E-2</v>
      </c>
    </row>
    <row r="97" spans="1:10" ht="27.75" customHeight="1" x14ac:dyDescent="0.25">
      <c r="A97" s="156" t="s">
        <v>603</v>
      </c>
      <c r="B97" s="28"/>
      <c r="C97" s="240">
        <v>0</v>
      </c>
      <c r="D97" s="226">
        <v>1.1379999999999999</v>
      </c>
      <c r="E97" s="227">
        <v>0.29799999999999999</v>
      </c>
      <c r="F97" s="228">
        <v>3.4000000000000002E-2</v>
      </c>
      <c r="G97" s="241">
        <v>30.22</v>
      </c>
      <c r="H97" s="241">
        <v>0.75</v>
      </c>
      <c r="I97" s="242">
        <v>0.75</v>
      </c>
      <c r="J97" s="233">
        <v>2.3E-2</v>
      </c>
    </row>
    <row r="98" spans="1:10" ht="27.75" customHeight="1" x14ac:dyDescent="0.25">
      <c r="A98" s="156" t="s">
        <v>604</v>
      </c>
      <c r="B98" s="28"/>
      <c r="C98" s="240">
        <v>0</v>
      </c>
      <c r="D98" s="226">
        <v>1.1379999999999999</v>
      </c>
      <c r="E98" s="227">
        <v>0.29799999999999999</v>
      </c>
      <c r="F98" s="228">
        <v>3.4000000000000002E-2</v>
      </c>
      <c r="G98" s="241">
        <v>57.32</v>
      </c>
      <c r="H98" s="241">
        <v>0.75</v>
      </c>
      <c r="I98" s="242">
        <v>0.75</v>
      </c>
      <c r="J98" s="233">
        <v>2.3E-2</v>
      </c>
    </row>
    <row r="99" spans="1:10" ht="27.75" customHeight="1" x14ac:dyDescent="0.25">
      <c r="A99" s="156" t="s">
        <v>605</v>
      </c>
      <c r="B99" s="28"/>
      <c r="C99" s="240">
        <v>0</v>
      </c>
      <c r="D99" s="226">
        <v>1.1379999999999999</v>
      </c>
      <c r="E99" s="227">
        <v>0.29799999999999999</v>
      </c>
      <c r="F99" s="228">
        <v>3.4000000000000002E-2</v>
      </c>
      <c r="G99" s="241">
        <v>84.71</v>
      </c>
      <c r="H99" s="241">
        <v>0.75</v>
      </c>
      <c r="I99" s="242">
        <v>0.75</v>
      </c>
      <c r="J99" s="233">
        <v>2.3E-2</v>
      </c>
    </row>
    <row r="100" spans="1:10" ht="27.75" customHeight="1" x14ac:dyDescent="0.25">
      <c r="A100" s="156" t="s">
        <v>606</v>
      </c>
      <c r="B100" s="28"/>
      <c r="C100" s="240">
        <v>0</v>
      </c>
      <c r="D100" s="226">
        <v>1.1379999999999999</v>
      </c>
      <c r="E100" s="227">
        <v>0.29799999999999999</v>
      </c>
      <c r="F100" s="228">
        <v>3.4000000000000002E-2</v>
      </c>
      <c r="G100" s="241">
        <v>173</v>
      </c>
      <c r="H100" s="241">
        <v>0.75</v>
      </c>
      <c r="I100" s="242">
        <v>0.75</v>
      </c>
      <c r="J100" s="233">
        <v>2.3E-2</v>
      </c>
    </row>
    <row r="101" spans="1:10" ht="27.75" customHeight="1" x14ac:dyDescent="0.25">
      <c r="A101" s="156" t="s">
        <v>607</v>
      </c>
      <c r="B101" s="28"/>
      <c r="C101" s="240">
        <v>0</v>
      </c>
      <c r="D101" s="226">
        <v>1.2090000000000001</v>
      </c>
      <c r="E101" s="227">
        <v>0.3</v>
      </c>
      <c r="F101" s="228">
        <v>0.03</v>
      </c>
      <c r="G101" s="241">
        <v>5.24</v>
      </c>
      <c r="H101" s="241">
        <v>1</v>
      </c>
      <c r="I101" s="242">
        <v>1</v>
      </c>
      <c r="J101" s="233">
        <v>2.1999999999999999E-2</v>
      </c>
    </row>
    <row r="102" spans="1:10" ht="27.75" customHeight="1" x14ac:dyDescent="0.25">
      <c r="A102" s="156" t="s">
        <v>608</v>
      </c>
      <c r="B102" s="28"/>
      <c r="C102" s="240">
        <v>0</v>
      </c>
      <c r="D102" s="226">
        <v>1.2090000000000001</v>
      </c>
      <c r="E102" s="227">
        <v>0.3</v>
      </c>
      <c r="F102" s="228">
        <v>0.03</v>
      </c>
      <c r="G102" s="241">
        <v>50.38</v>
      </c>
      <c r="H102" s="241">
        <v>1</v>
      </c>
      <c r="I102" s="242">
        <v>1</v>
      </c>
      <c r="J102" s="233">
        <v>2.1999999999999999E-2</v>
      </c>
    </row>
    <row r="103" spans="1:10" ht="27.75" customHeight="1" x14ac:dyDescent="0.25">
      <c r="A103" s="156" t="s">
        <v>609</v>
      </c>
      <c r="B103" s="28"/>
      <c r="C103" s="240">
        <v>0</v>
      </c>
      <c r="D103" s="226">
        <v>1.2090000000000001</v>
      </c>
      <c r="E103" s="227">
        <v>0.3</v>
      </c>
      <c r="F103" s="228">
        <v>0.03</v>
      </c>
      <c r="G103" s="241">
        <v>95.57</v>
      </c>
      <c r="H103" s="241">
        <v>1</v>
      </c>
      <c r="I103" s="242">
        <v>1</v>
      </c>
      <c r="J103" s="233">
        <v>2.1999999999999999E-2</v>
      </c>
    </row>
    <row r="104" spans="1:10" ht="27.75" customHeight="1" x14ac:dyDescent="0.25">
      <c r="A104" s="156" t="s">
        <v>610</v>
      </c>
      <c r="B104" s="28"/>
      <c r="C104" s="240">
        <v>0</v>
      </c>
      <c r="D104" s="226">
        <v>1.2090000000000001</v>
      </c>
      <c r="E104" s="227">
        <v>0.3</v>
      </c>
      <c r="F104" s="228">
        <v>0.03</v>
      </c>
      <c r="G104" s="241">
        <v>141.22999999999999</v>
      </c>
      <c r="H104" s="241">
        <v>1</v>
      </c>
      <c r="I104" s="242">
        <v>1</v>
      </c>
      <c r="J104" s="233">
        <v>2.1999999999999999E-2</v>
      </c>
    </row>
    <row r="105" spans="1:10" ht="27.75" customHeight="1" x14ac:dyDescent="0.25">
      <c r="A105" s="156" t="s">
        <v>611</v>
      </c>
      <c r="B105" s="28"/>
      <c r="C105" s="240">
        <v>0</v>
      </c>
      <c r="D105" s="226">
        <v>1.2090000000000001</v>
      </c>
      <c r="E105" s="227">
        <v>0.3</v>
      </c>
      <c r="F105" s="228">
        <v>0.03</v>
      </c>
      <c r="G105" s="241">
        <v>288.43</v>
      </c>
      <c r="H105" s="241">
        <v>1</v>
      </c>
      <c r="I105" s="242">
        <v>1</v>
      </c>
      <c r="J105" s="233">
        <v>2.1999999999999999E-2</v>
      </c>
    </row>
    <row r="106" spans="1:10" ht="27.75" customHeight="1" x14ac:dyDescent="0.25">
      <c r="A106" s="156" t="s">
        <v>612</v>
      </c>
      <c r="B106" s="28"/>
      <c r="C106" s="240">
        <v>0</v>
      </c>
      <c r="D106" s="226">
        <v>1.014</v>
      </c>
      <c r="E106" s="227">
        <v>0.23699999999999999</v>
      </c>
      <c r="F106" s="228">
        <v>2.1000000000000001E-2</v>
      </c>
      <c r="G106" s="241">
        <v>170.08</v>
      </c>
      <c r="H106" s="241">
        <v>1.53</v>
      </c>
      <c r="I106" s="242">
        <v>1.53</v>
      </c>
      <c r="J106" s="233">
        <v>1.7000000000000001E-2</v>
      </c>
    </row>
    <row r="107" spans="1:10" ht="27.75" customHeight="1" x14ac:dyDescent="0.25">
      <c r="A107" s="156" t="s">
        <v>613</v>
      </c>
      <c r="B107" s="28"/>
      <c r="C107" s="240">
        <v>0</v>
      </c>
      <c r="D107" s="226">
        <v>1.014</v>
      </c>
      <c r="E107" s="227">
        <v>0.23699999999999999</v>
      </c>
      <c r="F107" s="228">
        <v>2.1000000000000001E-2</v>
      </c>
      <c r="G107" s="241">
        <v>504.79</v>
      </c>
      <c r="H107" s="241">
        <v>1.53</v>
      </c>
      <c r="I107" s="242">
        <v>1.53</v>
      </c>
      <c r="J107" s="233">
        <v>1.7000000000000001E-2</v>
      </c>
    </row>
    <row r="108" spans="1:10" ht="27.75" customHeight="1" x14ac:dyDescent="0.25">
      <c r="A108" s="156" t="s">
        <v>614</v>
      </c>
      <c r="B108" s="28"/>
      <c r="C108" s="240">
        <v>0</v>
      </c>
      <c r="D108" s="226">
        <v>1.014</v>
      </c>
      <c r="E108" s="227">
        <v>0.23699999999999999</v>
      </c>
      <c r="F108" s="228">
        <v>2.1000000000000001E-2</v>
      </c>
      <c r="G108" s="241">
        <v>1173.1500000000001</v>
      </c>
      <c r="H108" s="241">
        <v>1.53</v>
      </c>
      <c r="I108" s="242">
        <v>1.53</v>
      </c>
      <c r="J108" s="233">
        <v>1.7000000000000001E-2</v>
      </c>
    </row>
    <row r="109" spans="1:10" ht="27.75" customHeight="1" x14ac:dyDescent="0.25">
      <c r="A109" s="156" t="s">
        <v>615</v>
      </c>
      <c r="B109" s="28"/>
      <c r="C109" s="240">
        <v>0</v>
      </c>
      <c r="D109" s="226">
        <v>1.014</v>
      </c>
      <c r="E109" s="227">
        <v>0.23699999999999999</v>
      </c>
      <c r="F109" s="228">
        <v>2.1000000000000001E-2</v>
      </c>
      <c r="G109" s="241">
        <v>2221.23</v>
      </c>
      <c r="H109" s="241">
        <v>1.53</v>
      </c>
      <c r="I109" s="242">
        <v>1.53</v>
      </c>
      <c r="J109" s="233">
        <v>1.7000000000000001E-2</v>
      </c>
    </row>
    <row r="110" spans="1:10" ht="27.75" customHeight="1" x14ac:dyDescent="0.25">
      <c r="A110" s="156" t="s">
        <v>616</v>
      </c>
      <c r="B110" s="28"/>
      <c r="C110" s="240">
        <v>0</v>
      </c>
      <c r="D110" s="226">
        <v>1.014</v>
      </c>
      <c r="E110" s="227">
        <v>0.23699999999999999</v>
      </c>
      <c r="F110" s="228">
        <v>2.1000000000000001E-2</v>
      </c>
      <c r="G110" s="241">
        <v>5171.59</v>
      </c>
      <c r="H110" s="241">
        <v>1.53</v>
      </c>
      <c r="I110" s="242">
        <v>1.53</v>
      </c>
      <c r="J110" s="233">
        <v>1.7000000000000001E-2</v>
      </c>
    </row>
    <row r="111" spans="1:10" ht="27.75" customHeight="1" x14ac:dyDescent="0.25">
      <c r="A111" s="156" t="s">
        <v>617</v>
      </c>
      <c r="B111" s="28"/>
      <c r="C111" s="240" t="s">
        <v>714</v>
      </c>
      <c r="D111" s="234">
        <v>4.0030000000000001</v>
      </c>
      <c r="E111" s="235">
        <v>0.46700000000000003</v>
      </c>
      <c r="F111" s="236">
        <v>0.17399999999999999</v>
      </c>
      <c r="G111" s="230">
        <v>0</v>
      </c>
      <c r="H111" s="230">
        <v>0</v>
      </c>
      <c r="I111" s="230">
        <v>0</v>
      </c>
      <c r="J111" s="231">
        <v>0</v>
      </c>
    </row>
    <row r="112" spans="1:10" ht="27.75" customHeight="1" x14ac:dyDescent="0.25">
      <c r="A112" s="156" t="s">
        <v>618</v>
      </c>
      <c r="B112" s="28"/>
      <c r="C112" s="240" t="s">
        <v>534</v>
      </c>
      <c r="D112" s="226">
        <v>-1.593</v>
      </c>
      <c r="E112" s="227">
        <v>-0.42699999999999999</v>
      </c>
      <c r="F112" s="228">
        <v>-0.05</v>
      </c>
      <c r="G112" s="230">
        <v>0</v>
      </c>
      <c r="H112" s="230">
        <v>0</v>
      </c>
      <c r="I112" s="230">
        <v>0</v>
      </c>
      <c r="J112" s="231">
        <v>0</v>
      </c>
    </row>
    <row r="113" spans="1:10" ht="27.75" customHeight="1" x14ac:dyDescent="0.25">
      <c r="A113" s="156" t="s">
        <v>619</v>
      </c>
      <c r="B113" s="28"/>
      <c r="C113" s="240">
        <v>8</v>
      </c>
      <c r="D113" s="226">
        <v>-1.6319999999999999</v>
      </c>
      <c r="E113" s="227">
        <v>-0.432</v>
      </c>
      <c r="F113" s="228">
        <v>-4.9000000000000002E-2</v>
      </c>
      <c r="G113" s="230">
        <v>0</v>
      </c>
      <c r="H113" s="230">
        <v>0</v>
      </c>
      <c r="I113" s="230">
        <v>0</v>
      </c>
      <c r="J113" s="231">
        <v>0</v>
      </c>
    </row>
    <row r="114" spans="1:10" ht="27.75" customHeight="1" x14ac:dyDescent="0.25">
      <c r="A114" s="156" t="s">
        <v>620</v>
      </c>
      <c r="B114" s="28"/>
      <c r="C114" s="240">
        <v>0</v>
      </c>
      <c r="D114" s="226">
        <v>-1.593</v>
      </c>
      <c r="E114" s="227">
        <v>-0.42699999999999999</v>
      </c>
      <c r="F114" s="228">
        <v>-0.05</v>
      </c>
      <c r="G114" s="230">
        <v>0</v>
      </c>
      <c r="H114" s="230">
        <v>0</v>
      </c>
      <c r="I114" s="230">
        <v>0</v>
      </c>
      <c r="J114" s="233">
        <v>0.03</v>
      </c>
    </row>
    <row r="115" spans="1:10" ht="27.75" customHeight="1" x14ac:dyDescent="0.25">
      <c r="A115" s="156" t="s">
        <v>621</v>
      </c>
      <c r="B115" s="28"/>
      <c r="C115" s="240">
        <v>0</v>
      </c>
      <c r="D115" s="226">
        <v>-1.6319999999999999</v>
      </c>
      <c r="E115" s="227">
        <v>-0.432</v>
      </c>
      <c r="F115" s="228">
        <v>-4.9000000000000002E-2</v>
      </c>
      <c r="G115" s="230">
        <v>0</v>
      </c>
      <c r="H115" s="230">
        <v>0</v>
      </c>
      <c r="I115" s="230">
        <v>0</v>
      </c>
      <c r="J115" s="233">
        <v>3.3000000000000002E-2</v>
      </c>
    </row>
    <row r="116" spans="1:10" ht="27.75" customHeight="1" x14ac:dyDescent="0.25">
      <c r="A116" s="156" t="s">
        <v>622</v>
      </c>
      <c r="B116" s="28"/>
      <c r="C116" s="240">
        <v>0</v>
      </c>
      <c r="D116" s="226">
        <v>-1.9570000000000001</v>
      </c>
      <c r="E116" s="227">
        <v>-0.48599999999999999</v>
      </c>
      <c r="F116" s="228">
        <v>-4.9000000000000002E-2</v>
      </c>
      <c r="G116" s="241">
        <v>64.88</v>
      </c>
      <c r="H116" s="230">
        <v>0</v>
      </c>
      <c r="I116" s="230">
        <v>0</v>
      </c>
      <c r="J116" s="233">
        <v>0.05</v>
      </c>
    </row>
    <row r="117" spans="1:10" ht="27.75" customHeight="1" x14ac:dyDescent="0.25">
      <c r="A117" s="156" t="s">
        <v>623</v>
      </c>
      <c r="B117" s="28"/>
      <c r="C117" s="240" t="s">
        <v>74</v>
      </c>
      <c r="D117" s="226">
        <v>0.89200000000000002</v>
      </c>
      <c r="E117" s="227">
        <v>0.23899999999999999</v>
      </c>
      <c r="F117" s="228">
        <v>2.8000000000000001E-2</v>
      </c>
      <c r="G117" s="241">
        <v>2.37</v>
      </c>
      <c r="H117" s="230">
        <v>0</v>
      </c>
      <c r="I117" s="230">
        <v>0</v>
      </c>
      <c r="J117" s="231">
        <v>0</v>
      </c>
    </row>
    <row r="118" spans="1:10" ht="27.75" customHeight="1" x14ac:dyDescent="0.25">
      <c r="A118" s="156" t="s">
        <v>624</v>
      </c>
      <c r="B118" s="28"/>
      <c r="C118" s="240">
        <v>2</v>
      </c>
      <c r="D118" s="226">
        <v>0.89200000000000002</v>
      </c>
      <c r="E118" s="227">
        <v>0.23899999999999999</v>
      </c>
      <c r="F118" s="228">
        <v>2.8000000000000001E-2</v>
      </c>
      <c r="G118" s="230">
        <v>0</v>
      </c>
      <c r="H118" s="230">
        <v>0</v>
      </c>
      <c r="I118" s="230">
        <v>0</v>
      </c>
      <c r="J118" s="231">
        <v>0</v>
      </c>
    </row>
    <row r="119" spans="1:10" ht="27.75" customHeight="1" x14ac:dyDescent="0.25">
      <c r="A119" s="156" t="s">
        <v>625</v>
      </c>
      <c r="B119" s="28"/>
      <c r="C119" s="240" t="s">
        <v>78</v>
      </c>
      <c r="D119" s="226">
        <v>1.073</v>
      </c>
      <c r="E119" s="227">
        <v>0.28799999999999998</v>
      </c>
      <c r="F119" s="228">
        <v>3.4000000000000002E-2</v>
      </c>
      <c r="G119" s="241">
        <v>1.59</v>
      </c>
      <c r="H119" s="230">
        <v>0</v>
      </c>
      <c r="I119" s="230">
        <v>0</v>
      </c>
      <c r="J119" s="231">
        <v>0</v>
      </c>
    </row>
    <row r="120" spans="1:10" ht="27.75" customHeight="1" x14ac:dyDescent="0.25">
      <c r="A120" s="156" t="s">
        <v>626</v>
      </c>
      <c r="B120" s="28"/>
      <c r="C120" s="240" t="s">
        <v>78</v>
      </c>
      <c r="D120" s="226">
        <v>1.073</v>
      </c>
      <c r="E120" s="227">
        <v>0.28799999999999998</v>
      </c>
      <c r="F120" s="228">
        <v>3.4000000000000002E-2</v>
      </c>
      <c r="G120" s="241">
        <v>2.34</v>
      </c>
      <c r="H120" s="230">
        <v>0</v>
      </c>
      <c r="I120" s="230">
        <v>0</v>
      </c>
      <c r="J120" s="231">
        <v>0</v>
      </c>
    </row>
    <row r="121" spans="1:10" ht="27.75" customHeight="1" x14ac:dyDescent="0.25">
      <c r="A121" s="156" t="s">
        <v>627</v>
      </c>
      <c r="B121" s="28"/>
      <c r="C121" s="240" t="s">
        <v>78</v>
      </c>
      <c r="D121" s="226">
        <v>1.073</v>
      </c>
      <c r="E121" s="227">
        <v>0.28799999999999998</v>
      </c>
      <c r="F121" s="228">
        <v>3.4000000000000002E-2</v>
      </c>
      <c r="G121" s="241">
        <v>3.47</v>
      </c>
      <c r="H121" s="230">
        <v>0</v>
      </c>
      <c r="I121" s="230">
        <v>0</v>
      </c>
      <c r="J121" s="231">
        <v>0</v>
      </c>
    </row>
    <row r="122" spans="1:10" ht="27.75" customHeight="1" x14ac:dyDescent="0.25">
      <c r="A122" s="156" t="s">
        <v>628</v>
      </c>
      <c r="B122" s="28"/>
      <c r="C122" s="240" t="s">
        <v>78</v>
      </c>
      <c r="D122" s="226">
        <v>1.073</v>
      </c>
      <c r="E122" s="227">
        <v>0.28799999999999998</v>
      </c>
      <c r="F122" s="228">
        <v>3.4000000000000002E-2</v>
      </c>
      <c r="G122" s="241">
        <v>5.51</v>
      </c>
      <c r="H122" s="230">
        <v>0</v>
      </c>
      <c r="I122" s="230">
        <v>0</v>
      </c>
      <c r="J122" s="231">
        <v>0</v>
      </c>
    </row>
    <row r="123" spans="1:10" ht="27.75" customHeight="1" x14ac:dyDescent="0.25">
      <c r="A123" s="156" t="s">
        <v>629</v>
      </c>
      <c r="B123" s="28"/>
      <c r="C123" s="240" t="s">
        <v>78</v>
      </c>
      <c r="D123" s="226">
        <v>1.073</v>
      </c>
      <c r="E123" s="227">
        <v>0.28799999999999998</v>
      </c>
      <c r="F123" s="228">
        <v>3.4000000000000002E-2</v>
      </c>
      <c r="G123" s="241">
        <v>12.5</v>
      </c>
      <c r="H123" s="230">
        <v>0</v>
      </c>
      <c r="I123" s="230">
        <v>0</v>
      </c>
      <c r="J123" s="231">
        <v>0</v>
      </c>
    </row>
    <row r="124" spans="1:10" ht="27.75" customHeight="1" x14ac:dyDescent="0.25">
      <c r="A124" s="156" t="s">
        <v>630</v>
      </c>
      <c r="B124" s="28"/>
      <c r="C124" s="240">
        <v>4</v>
      </c>
      <c r="D124" s="226">
        <v>1.073</v>
      </c>
      <c r="E124" s="227">
        <v>0.28799999999999998</v>
      </c>
      <c r="F124" s="228">
        <v>3.4000000000000002E-2</v>
      </c>
      <c r="G124" s="230">
        <v>0</v>
      </c>
      <c r="H124" s="230">
        <v>0</v>
      </c>
      <c r="I124" s="230">
        <v>0</v>
      </c>
      <c r="J124" s="231">
        <v>0</v>
      </c>
    </row>
    <row r="125" spans="1:10" ht="27.75" customHeight="1" x14ac:dyDescent="0.25">
      <c r="A125" s="156" t="s">
        <v>631</v>
      </c>
      <c r="B125" s="28"/>
      <c r="C125" s="240">
        <v>0</v>
      </c>
      <c r="D125" s="226">
        <v>0.76600000000000001</v>
      </c>
      <c r="E125" s="227">
        <v>0.20100000000000001</v>
      </c>
      <c r="F125" s="228">
        <v>2.3E-2</v>
      </c>
      <c r="G125" s="241">
        <v>2.12</v>
      </c>
      <c r="H125" s="241">
        <v>0.5</v>
      </c>
      <c r="I125" s="242">
        <v>0.5</v>
      </c>
      <c r="J125" s="233">
        <v>1.6E-2</v>
      </c>
    </row>
    <row r="126" spans="1:10" ht="27.75" customHeight="1" x14ac:dyDescent="0.25">
      <c r="A126" s="156" t="s">
        <v>632</v>
      </c>
      <c r="B126" s="28"/>
      <c r="C126" s="240">
        <v>0</v>
      </c>
      <c r="D126" s="226">
        <v>0.76600000000000001</v>
      </c>
      <c r="E126" s="227">
        <v>0.20100000000000001</v>
      </c>
      <c r="F126" s="228">
        <v>2.3E-2</v>
      </c>
      <c r="G126" s="241">
        <v>20.34</v>
      </c>
      <c r="H126" s="241">
        <v>0.5</v>
      </c>
      <c r="I126" s="242">
        <v>0.5</v>
      </c>
      <c r="J126" s="233">
        <v>1.6E-2</v>
      </c>
    </row>
    <row r="127" spans="1:10" ht="27.75" customHeight="1" x14ac:dyDescent="0.25">
      <c r="A127" s="156" t="s">
        <v>633</v>
      </c>
      <c r="B127" s="28"/>
      <c r="C127" s="240">
        <v>0</v>
      </c>
      <c r="D127" s="226">
        <v>0.76600000000000001</v>
      </c>
      <c r="E127" s="227">
        <v>0.20100000000000001</v>
      </c>
      <c r="F127" s="228">
        <v>2.3E-2</v>
      </c>
      <c r="G127" s="241">
        <v>38.590000000000003</v>
      </c>
      <c r="H127" s="241">
        <v>0.5</v>
      </c>
      <c r="I127" s="242">
        <v>0.5</v>
      </c>
      <c r="J127" s="233">
        <v>1.6E-2</v>
      </c>
    </row>
    <row r="128" spans="1:10" ht="27.75" customHeight="1" x14ac:dyDescent="0.25">
      <c r="A128" s="156" t="s">
        <v>634</v>
      </c>
      <c r="B128" s="28"/>
      <c r="C128" s="240">
        <v>0</v>
      </c>
      <c r="D128" s="226">
        <v>0.76600000000000001</v>
      </c>
      <c r="E128" s="227">
        <v>0.20100000000000001</v>
      </c>
      <c r="F128" s="228">
        <v>2.3E-2</v>
      </c>
      <c r="G128" s="241">
        <v>57.03</v>
      </c>
      <c r="H128" s="241">
        <v>0.5</v>
      </c>
      <c r="I128" s="242">
        <v>0.5</v>
      </c>
      <c r="J128" s="233">
        <v>1.6E-2</v>
      </c>
    </row>
    <row r="129" spans="1:10" ht="27.75" customHeight="1" x14ac:dyDescent="0.25">
      <c r="A129" s="156" t="s">
        <v>635</v>
      </c>
      <c r="B129" s="28"/>
      <c r="C129" s="240">
        <v>0</v>
      </c>
      <c r="D129" s="226">
        <v>0.76600000000000001</v>
      </c>
      <c r="E129" s="227">
        <v>0.20100000000000001</v>
      </c>
      <c r="F129" s="228">
        <v>2.3E-2</v>
      </c>
      <c r="G129" s="241">
        <v>116.47</v>
      </c>
      <c r="H129" s="241">
        <v>0.5</v>
      </c>
      <c r="I129" s="242">
        <v>0.5</v>
      </c>
      <c r="J129" s="233">
        <v>1.6E-2</v>
      </c>
    </row>
    <row r="130" spans="1:10" ht="27.75" customHeight="1" x14ac:dyDescent="0.25">
      <c r="A130" s="156" t="s">
        <v>636</v>
      </c>
      <c r="B130" s="28"/>
      <c r="C130" s="240">
        <v>0</v>
      </c>
      <c r="D130" s="226">
        <v>0.81399999999999995</v>
      </c>
      <c r="E130" s="227">
        <v>0.20200000000000001</v>
      </c>
      <c r="F130" s="228">
        <v>0.02</v>
      </c>
      <c r="G130" s="241">
        <v>3.53</v>
      </c>
      <c r="H130" s="241">
        <v>0.67</v>
      </c>
      <c r="I130" s="242">
        <v>0.67</v>
      </c>
      <c r="J130" s="233">
        <v>1.4999999999999999E-2</v>
      </c>
    </row>
    <row r="131" spans="1:10" ht="27.75" customHeight="1" x14ac:dyDescent="0.25">
      <c r="A131" s="156" t="s">
        <v>637</v>
      </c>
      <c r="B131" s="28"/>
      <c r="C131" s="240">
        <v>0</v>
      </c>
      <c r="D131" s="226">
        <v>0.81399999999999995</v>
      </c>
      <c r="E131" s="227">
        <v>0.20200000000000001</v>
      </c>
      <c r="F131" s="228">
        <v>0.02</v>
      </c>
      <c r="G131" s="241">
        <v>33.92</v>
      </c>
      <c r="H131" s="241">
        <v>0.67</v>
      </c>
      <c r="I131" s="242">
        <v>0.67</v>
      </c>
      <c r="J131" s="233">
        <v>1.4999999999999999E-2</v>
      </c>
    </row>
    <row r="132" spans="1:10" ht="27.75" customHeight="1" x14ac:dyDescent="0.25">
      <c r="A132" s="156" t="s">
        <v>638</v>
      </c>
      <c r="B132" s="28"/>
      <c r="C132" s="240">
        <v>0</v>
      </c>
      <c r="D132" s="226">
        <v>0.81399999999999995</v>
      </c>
      <c r="E132" s="227">
        <v>0.20200000000000001</v>
      </c>
      <c r="F132" s="228">
        <v>0.02</v>
      </c>
      <c r="G132" s="241">
        <v>64.34</v>
      </c>
      <c r="H132" s="241">
        <v>0.67</v>
      </c>
      <c r="I132" s="242">
        <v>0.67</v>
      </c>
      <c r="J132" s="233">
        <v>1.4999999999999999E-2</v>
      </c>
    </row>
    <row r="133" spans="1:10" ht="27.75" customHeight="1" x14ac:dyDescent="0.25">
      <c r="A133" s="156" t="s">
        <v>639</v>
      </c>
      <c r="B133" s="28"/>
      <c r="C133" s="240">
        <v>0</v>
      </c>
      <c r="D133" s="226">
        <v>0.81399999999999995</v>
      </c>
      <c r="E133" s="227">
        <v>0.20200000000000001</v>
      </c>
      <c r="F133" s="228">
        <v>0.02</v>
      </c>
      <c r="G133" s="241">
        <v>95.08</v>
      </c>
      <c r="H133" s="241">
        <v>0.67</v>
      </c>
      <c r="I133" s="242">
        <v>0.67</v>
      </c>
      <c r="J133" s="233">
        <v>1.4999999999999999E-2</v>
      </c>
    </row>
    <row r="134" spans="1:10" ht="27.75" customHeight="1" x14ac:dyDescent="0.25">
      <c r="A134" s="156" t="s">
        <v>640</v>
      </c>
      <c r="B134" s="28"/>
      <c r="C134" s="240">
        <v>0</v>
      </c>
      <c r="D134" s="226">
        <v>0.81399999999999995</v>
      </c>
      <c r="E134" s="227">
        <v>0.20200000000000001</v>
      </c>
      <c r="F134" s="228">
        <v>0.02</v>
      </c>
      <c r="G134" s="241">
        <v>194.19</v>
      </c>
      <c r="H134" s="241">
        <v>0.67</v>
      </c>
      <c r="I134" s="242">
        <v>0.67</v>
      </c>
      <c r="J134" s="233">
        <v>1.4999999999999999E-2</v>
      </c>
    </row>
    <row r="135" spans="1:10" ht="27.75" customHeight="1" x14ac:dyDescent="0.25">
      <c r="A135" s="156" t="s">
        <v>641</v>
      </c>
      <c r="B135" s="28"/>
      <c r="C135" s="240">
        <v>0</v>
      </c>
      <c r="D135" s="226">
        <v>0.68300000000000005</v>
      </c>
      <c r="E135" s="227">
        <v>0.16</v>
      </c>
      <c r="F135" s="228">
        <v>1.4E-2</v>
      </c>
      <c r="G135" s="241">
        <v>114.51</v>
      </c>
      <c r="H135" s="241">
        <v>1.03</v>
      </c>
      <c r="I135" s="242">
        <v>1.03</v>
      </c>
      <c r="J135" s="233">
        <v>1.0999999999999999E-2</v>
      </c>
    </row>
    <row r="136" spans="1:10" ht="27.75" customHeight="1" x14ac:dyDescent="0.25">
      <c r="A136" s="156" t="s">
        <v>642</v>
      </c>
      <c r="B136" s="28"/>
      <c r="C136" s="240">
        <v>0</v>
      </c>
      <c r="D136" s="226">
        <v>0.68300000000000005</v>
      </c>
      <c r="E136" s="227">
        <v>0.16</v>
      </c>
      <c r="F136" s="228">
        <v>1.4E-2</v>
      </c>
      <c r="G136" s="241">
        <v>339.85</v>
      </c>
      <c r="H136" s="241">
        <v>1.03</v>
      </c>
      <c r="I136" s="242">
        <v>1.03</v>
      </c>
      <c r="J136" s="233">
        <v>1.0999999999999999E-2</v>
      </c>
    </row>
    <row r="137" spans="1:10" ht="27.75" customHeight="1" x14ac:dyDescent="0.25">
      <c r="A137" s="156" t="s">
        <v>643</v>
      </c>
      <c r="B137" s="28"/>
      <c r="C137" s="240">
        <v>0</v>
      </c>
      <c r="D137" s="226">
        <v>0.68300000000000005</v>
      </c>
      <c r="E137" s="227">
        <v>0.16</v>
      </c>
      <c r="F137" s="228">
        <v>1.4E-2</v>
      </c>
      <c r="G137" s="241">
        <v>789.82</v>
      </c>
      <c r="H137" s="241">
        <v>1.03</v>
      </c>
      <c r="I137" s="242">
        <v>1.03</v>
      </c>
      <c r="J137" s="233">
        <v>1.0999999999999999E-2</v>
      </c>
    </row>
    <row r="138" spans="1:10" ht="27.75" customHeight="1" x14ac:dyDescent="0.25">
      <c r="A138" s="156" t="s">
        <v>644</v>
      </c>
      <c r="B138" s="28"/>
      <c r="C138" s="240">
        <v>0</v>
      </c>
      <c r="D138" s="226">
        <v>0.68300000000000005</v>
      </c>
      <c r="E138" s="227">
        <v>0.16</v>
      </c>
      <c r="F138" s="228">
        <v>1.4E-2</v>
      </c>
      <c r="G138" s="241">
        <v>1495.44</v>
      </c>
      <c r="H138" s="241">
        <v>1.03</v>
      </c>
      <c r="I138" s="242">
        <v>1.03</v>
      </c>
      <c r="J138" s="233">
        <v>1.0999999999999999E-2</v>
      </c>
    </row>
    <row r="139" spans="1:10" ht="27.75" customHeight="1" x14ac:dyDescent="0.25">
      <c r="A139" s="156" t="s">
        <v>645</v>
      </c>
      <c r="B139" s="28"/>
      <c r="C139" s="240">
        <v>0</v>
      </c>
      <c r="D139" s="226">
        <v>0.68300000000000005</v>
      </c>
      <c r="E139" s="227">
        <v>0.16</v>
      </c>
      <c r="F139" s="228">
        <v>1.4E-2</v>
      </c>
      <c r="G139" s="241">
        <v>3481.76</v>
      </c>
      <c r="H139" s="241">
        <v>1.03</v>
      </c>
      <c r="I139" s="242">
        <v>1.03</v>
      </c>
      <c r="J139" s="233">
        <v>1.0999999999999999E-2</v>
      </c>
    </row>
    <row r="140" spans="1:10" ht="27.75" customHeight="1" x14ac:dyDescent="0.25">
      <c r="A140" s="156" t="s">
        <v>646</v>
      </c>
      <c r="B140" s="28"/>
      <c r="C140" s="240" t="s">
        <v>714</v>
      </c>
      <c r="D140" s="234">
        <v>2.6949999999999998</v>
      </c>
      <c r="E140" s="235">
        <v>0.314</v>
      </c>
      <c r="F140" s="236">
        <v>0.11700000000000001</v>
      </c>
      <c r="G140" s="230">
        <v>0</v>
      </c>
      <c r="H140" s="230">
        <v>0</v>
      </c>
      <c r="I140" s="230">
        <v>0</v>
      </c>
      <c r="J140" s="231">
        <v>0</v>
      </c>
    </row>
    <row r="141" spans="1:10" ht="27.75" customHeight="1" x14ac:dyDescent="0.25">
      <c r="A141" s="156" t="s">
        <v>647</v>
      </c>
      <c r="B141" s="28"/>
      <c r="C141" s="240" t="s">
        <v>534</v>
      </c>
      <c r="D141" s="226">
        <v>-1.073</v>
      </c>
      <c r="E141" s="227">
        <v>-0.28699999999999998</v>
      </c>
      <c r="F141" s="228">
        <v>-3.4000000000000002E-2</v>
      </c>
      <c r="G141" s="230">
        <v>0</v>
      </c>
      <c r="H141" s="230">
        <v>0</v>
      </c>
      <c r="I141" s="230">
        <v>0</v>
      </c>
      <c r="J141" s="231">
        <v>0</v>
      </c>
    </row>
    <row r="142" spans="1:10" ht="27.75" customHeight="1" x14ac:dyDescent="0.25">
      <c r="A142" s="156" t="s">
        <v>648</v>
      </c>
      <c r="B142" s="28"/>
      <c r="C142" s="240">
        <v>8</v>
      </c>
      <c r="D142" s="226">
        <v>-1.099</v>
      </c>
      <c r="E142" s="227">
        <v>-0.29099999999999998</v>
      </c>
      <c r="F142" s="228">
        <v>-3.3000000000000002E-2</v>
      </c>
      <c r="G142" s="230">
        <v>0</v>
      </c>
      <c r="H142" s="230">
        <v>0</v>
      </c>
      <c r="I142" s="230">
        <v>0</v>
      </c>
      <c r="J142" s="231">
        <v>0</v>
      </c>
    </row>
    <row r="143" spans="1:10" ht="27.75" customHeight="1" x14ac:dyDescent="0.25">
      <c r="A143" s="156" t="s">
        <v>649</v>
      </c>
      <c r="B143" s="28"/>
      <c r="C143" s="240">
        <v>0</v>
      </c>
      <c r="D143" s="226">
        <v>-1.073</v>
      </c>
      <c r="E143" s="227">
        <v>-0.28699999999999998</v>
      </c>
      <c r="F143" s="228">
        <v>-3.4000000000000002E-2</v>
      </c>
      <c r="G143" s="230">
        <v>0</v>
      </c>
      <c r="H143" s="230">
        <v>0</v>
      </c>
      <c r="I143" s="230">
        <v>0</v>
      </c>
      <c r="J143" s="233">
        <v>0.02</v>
      </c>
    </row>
    <row r="144" spans="1:10" ht="27.75" customHeight="1" x14ac:dyDescent="0.25">
      <c r="A144" s="156" t="s">
        <v>650</v>
      </c>
      <c r="B144" s="28"/>
      <c r="C144" s="240">
        <v>0</v>
      </c>
      <c r="D144" s="226">
        <v>-1.099</v>
      </c>
      <c r="E144" s="227">
        <v>-0.29099999999999998</v>
      </c>
      <c r="F144" s="228">
        <v>-3.3000000000000002E-2</v>
      </c>
      <c r="G144" s="230">
        <v>0</v>
      </c>
      <c r="H144" s="230">
        <v>0</v>
      </c>
      <c r="I144" s="230">
        <v>0</v>
      </c>
      <c r="J144" s="233">
        <v>2.1999999999999999E-2</v>
      </c>
    </row>
    <row r="145" spans="1:10" ht="27.75" customHeight="1" x14ac:dyDescent="0.25">
      <c r="A145" s="156" t="s">
        <v>651</v>
      </c>
      <c r="B145" s="28"/>
      <c r="C145" s="240">
        <v>0</v>
      </c>
      <c r="D145" s="226">
        <v>-1.3169999999999999</v>
      </c>
      <c r="E145" s="227">
        <v>-0.32700000000000001</v>
      </c>
      <c r="F145" s="228">
        <v>-3.3000000000000002E-2</v>
      </c>
      <c r="G145" s="241">
        <v>43.68</v>
      </c>
      <c r="H145" s="230">
        <v>0</v>
      </c>
      <c r="I145" s="230">
        <v>0</v>
      </c>
      <c r="J145" s="233">
        <v>3.4000000000000002E-2</v>
      </c>
    </row>
    <row r="146" spans="1:10" ht="27.75" customHeight="1" x14ac:dyDescent="0.25">
      <c r="A146" s="156" t="s">
        <v>652</v>
      </c>
      <c r="B146" s="28"/>
      <c r="C146" s="240" t="s">
        <v>74</v>
      </c>
      <c r="D146" s="226">
        <v>0.46200000000000002</v>
      </c>
      <c r="E146" s="227">
        <v>0.124</v>
      </c>
      <c r="F146" s="228">
        <v>1.4E-2</v>
      </c>
      <c r="G146" s="241">
        <v>1.23</v>
      </c>
      <c r="H146" s="230">
        <v>0</v>
      </c>
      <c r="I146" s="230">
        <v>0</v>
      </c>
      <c r="J146" s="231">
        <v>0</v>
      </c>
    </row>
    <row r="147" spans="1:10" ht="27.75" customHeight="1" x14ac:dyDescent="0.25">
      <c r="A147" s="156" t="s">
        <v>653</v>
      </c>
      <c r="B147" s="28"/>
      <c r="C147" s="240">
        <v>2</v>
      </c>
      <c r="D147" s="226">
        <v>0.46200000000000002</v>
      </c>
      <c r="E147" s="227">
        <v>0.124</v>
      </c>
      <c r="F147" s="228">
        <v>1.4E-2</v>
      </c>
      <c r="G147" s="230">
        <v>0</v>
      </c>
      <c r="H147" s="230">
        <v>0</v>
      </c>
      <c r="I147" s="230">
        <v>0</v>
      </c>
      <c r="J147" s="231">
        <v>0</v>
      </c>
    </row>
    <row r="148" spans="1:10" ht="27.75" customHeight="1" x14ac:dyDescent="0.25">
      <c r="A148" s="156" t="s">
        <v>654</v>
      </c>
      <c r="B148" s="28"/>
      <c r="C148" s="240" t="s">
        <v>78</v>
      </c>
      <c r="D148" s="226">
        <v>0.55600000000000005</v>
      </c>
      <c r="E148" s="227">
        <v>0.14899999999999999</v>
      </c>
      <c r="F148" s="228">
        <v>1.7000000000000001E-2</v>
      </c>
      <c r="G148" s="241">
        <v>0.82</v>
      </c>
      <c r="H148" s="230">
        <v>0</v>
      </c>
      <c r="I148" s="230">
        <v>0</v>
      </c>
      <c r="J148" s="231">
        <v>0</v>
      </c>
    </row>
    <row r="149" spans="1:10" ht="27.75" customHeight="1" x14ac:dyDescent="0.25">
      <c r="A149" s="156" t="s">
        <v>655</v>
      </c>
      <c r="B149" s="28"/>
      <c r="C149" s="240" t="s">
        <v>78</v>
      </c>
      <c r="D149" s="226">
        <v>0.55600000000000005</v>
      </c>
      <c r="E149" s="227">
        <v>0.14899999999999999</v>
      </c>
      <c r="F149" s="228">
        <v>1.7000000000000001E-2</v>
      </c>
      <c r="G149" s="241">
        <v>1.21</v>
      </c>
      <c r="H149" s="230">
        <v>0</v>
      </c>
      <c r="I149" s="230">
        <v>0</v>
      </c>
      <c r="J149" s="231">
        <v>0</v>
      </c>
    </row>
    <row r="150" spans="1:10" ht="27.75" customHeight="1" x14ac:dyDescent="0.25">
      <c r="A150" s="156" t="s">
        <v>656</v>
      </c>
      <c r="B150" s="28"/>
      <c r="C150" s="240" t="s">
        <v>78</v>
      </c>
      <c r="D150" s="226">
        <v>0.55600000000000005</v>
      </c>
      <c r="E150" s="227">
        <v>0.14899999999999999</v>
      </c>
      <c r="F150" s="228">
        <v>1.7000000000000001E-2</v>
      </c>
      <c r="G150" s="241">
        <v>1.8</v>
      </c>
      <c r="H150" s="230">
        <v>0</v>
      </c>
      <c r="I150" s="230">
        <v>0</v>
      </c>
      <c r="J150" s="231">
        <v>0</v>
      </c>
    </row>
    <row r="151" spans="1:10" ht="27.75" customHeight="1" x14ac:dyDescent="0.25">
      <c r="A151" s="156" t="s">
        <v>657</v>
      </c>
      <c r="B151" s="28"/>
      <c r="C151" s="240" t="s">
        <v>78</v>
      </c>
      <c r="D151" s="226">
        <v>0.55600000000000005</v>
      </c>
      <c r="E151" s="227">
        <v>0.14899999999999999</v>
      </c>
      <c r="F151" s="228">
        <v>1.7000000000000001E-2</v>
      </c>
      <c r="G151" s="241">
        <v>2.86</v>
      </c>
      <c r="H151" s="230">
        <v>0</v>
      </c>
      <c r="I151" s="230">
        <v>0</v>
      </c>
      <c r="J151" s="231">
        <v>0</v>
      </c>
    </row>
    <row r="152" spans="1:10" ht="27.75" customHeight="1" x14ac:dyDescent="0.25">
      <c r="A152" s="156" t="s">
        <v>658</v>
      </c>
      <c r="B152" s="28"/>
      <c r="C152" s="240" t="s">
        <v>78</v>
      </c>
      <c r="D152" s="226">
        <v>0.55600000000000005</v>
      </c>
      <c r="E152" s="227">
        <v>0.14899999999999999</v>
      </c>
      <c r="F152" s="228">
        <v>1.7000000000000001E-2</v>
      </c>
      <c r="G152" s="241">
        <v>6.47</v>
      </c>
      <c r="H152" s="230">
        <v>0</v>
      </c>
      <c r="I152" s="230">
        <v>0</v>
      </c>
      <c r="J152" s="231">
        <v>0</v>
      </c>
    </row>
    <row r="153" spans="1:10" ht="27.75" customHeight="1" x14ac:dyDescent="0.25">
      <c r="A153" s="156" t="s">
        <v>659</v>
      </c>
      <c r="B153" s="28"/>
      <c r="C153" s="240">
        <v>4</v>
      </c>
      <c r="D153" s="226">
        <v>0.55600000000000005</v>
      </c>
      <c r="E153" s="227">
        <v>0.14899999999999999</v>
      </c>
      <c r="F153" s="228">
        <v>1.7000000000000001E-2</v>
      </c>
      <c r="G153" s="230">
        <v>0</v>
      </c>
      <c r="H153" s="230">
        <v>0</v>
      </c>
      <c r="I153" s="230">
        <v>0</v>
      </c>
      <c r="J153" s="231">
        <v>0</v>
      </c>
    </row>
    <row r="154" spans="1:10" ht="27.75" customHeight="1" x14ac:dyDescent="0.25">
      <c r="A154" s="156" t="s">
        <v>660</v>
      </c>
      <c r="B154" s="28"/>
      <c r="C154" s="240">
        <v>0</v>
      </c>
      <c r="D154" s="226">
        <v>0.39700000000000002</v>
      </c>
      <c r="E154" s="227">
        <v>0.104</v>
      </c>
      <c r="F154" s="228">
        <v>1.2E-2</v>
      </c>
      <c r="G154" s="241">
        <v>1.1000000000000001</v>
      </c>
      <c r="H154" s="241">
        <v>0.26</v>
      </c>
      <c r="I154" s="242">
        <v>0.26</v>
      </c>
      <c r="J154" s="233">
        <v>8.0000000000000002E-3</v>
      </c>
    </row>
    <row r="155" spans="1:10" ht="27.75" customHeight="1" x14ac:dyDescent="0.25">
      <c r="A155" s="156" t="s">
        <v>661</v>
      </c>
      <c r="B155" s="28"/>
      <c r="C155" s="240">
        <v>0</v>
      </c>
      <c r="D155" s="226">
        <v>0.39700000000000002</v>
      </c>
      <c r="E155" s="227">
        <v>0.104</v>
      </c>
      <c r="F155" s="228">
        <v>1.2E-2</v>
      </c>
      <c r="G155" s="241">
        <v>10.54</v>
      </c>
      <c r="H155" s="241">
        <v>0.26</v>
      </c>
      <c r="I155" s="242">
        <v>0.26</v>
      </c>
      <c r="J155" s="233">
        <v>8.0000000000000002E-3</v>
      </c>
    </row>
    <row r="156" spans="1:10" ht="27.75" customHeight="1" x14ac:dyDescent="0.25">
      <c r="A156" s="156" t="s">
        <v>662</v>
      </c>
      <c r="B156" s="28"/>
      <c r="C156" s="240">
        <v>0</v>
      </c>
      <c r="D156" s="226">
        <v>0.39700000000000002</v>
      </c>
      <c r="E156" s="227">
        <v>0.104</v>
      </c>
      <c r="F156" s="228">
        <v>1.2E-2</v>
      </c>
      <c r="G156" s="241">
        <v>19.989999999999998</v>
      </c>
      <c r="H156" s="241">
        <v>0.26</v>
      </c>
      <c r="I156" s="242">
        <v>0.26</v>
      </c>
      <c r="J156" s="233">
        <v>8.0000000000000002E-3</v>
      </c>
    </row>
    <row r="157" spans="1:10" ht="27.75" customHeight="1" x14ac:dyDescent="0.25">
      <c r="A157" s="156" t="s">
        <v>663</v>
      </c>
      <c r="B157" s="28"/>
      <c r="C157" s="240">
        <v>0</v>
      </c>
      <c r="D157" s="226">
        <v>0.39700000000000002</v>
      </c>
      <c r="E157" s="227">
        <v>0.104</v>
      </c>
      <c r="F157" s="228">
        <v>1.2E-2</v>
      </c>
      <c r="G157" s="241">
        <v>29.54</v>
      </c>
      <c r="H157" s="241">
        <v>0.26</v>
      </c>
      <c r="I157" s="242">
        <v>0.26</v>
      </c>
      <c r="J157" s="233">
        <v>8.0000000000000002E-3</v>
      </c>
    </row>
    <row r="158" spans="1:10" ht="27.75" customHeight="1" x14ac:dyDescent="0.25">
      <c r="A158" s="156" t="s">
        <v>664</v>
      </c>
      <c r="B158" s="28"/>
      <c r="C158" s="240">
        <v>0</v>
      </c>
      <c r="D158" s="226">
        <v>0.39700000000000002</v>
      </c>
      <c r="E158" s="227">
        <v>0.104</v>
      </c>
      <c r="F158" s="228">
        <v>1.2E-2</v>
      </c>
      <c r="G158" s="241">
        <v>60.34</v>
      </c>
      <c r="H158" s="241">
        <v>0.26</v>
      </c>
      <c r="I158" s="242">
        <v>0.26</v>
      </c>
      <c r="J158" s="233">
        <v>8.0000000000000002E-3</v>
      </c>
    </row>
    <row r="159" spans="1:10" ht="27.75" customHeight="1" x14ac:dyDescent="0.25">
      <c r="A159" s="156" t="s">
        <v>665</v>
      </c>
      <c r="B159" s="28"/>
      <c r="C159" s="240">
        <v>0</v>
      </c>
      <c r="D159" s="226">
        <v>0.42199999999999999</v>
      </c>
      <c r="E159" s="227">
        <v>0.105</v>
      </c>
      <c r="F159" s="228">
        <v>1.0999999999999999E-2</v>
      </c>
      <c r="G159" s="241">
        <v>1.83</v>
      </c>
      <c r="H159" s="241">
        <v>0.35</v>
      </c>
      <c r="I159" s="242">
        <v>0.35</v>
      </c>
      <c r="J159" s="233">
        <v>8.0000000000000002E-3</v>
      </c>
    </row>
    <row r="160" spans="1:10" ht="27.75" customHeight="1" x14ac:dyDescent="0.25">
      <c r="A160" s="156" t="s">
        <v>666</v>
      </c>
      <c r="B160" s="28"/>
      <c r="C160" s="240">
        <v>0</v>
      </c>
      <c r="D160" s="226">
        <v>0.42199999999999999</v>
      </c>
      <c r="E160" s="227">
        <v>0.105</v>
      </c>
      <c r="F160" s="228">
        <v>1.0999999999999999E-2</v>
      </c>
      <c r="G160" s="241">
        <v>17.57</v>
      </c>
      <c r="H160" s="241">
        <v>0.35</v>
      </c>
      <c r="I160" s="242">
        <v>0.35</v>
      </c>
      <c r="J160" s="233">
        <v>8.0000000000000002E-3</v>
      </c>
    </row>
    <row r="161" spans="1:10" ht="27.75" customHeight="1" x14ac:dyDescent="0.25">
      <c r="A161" s="156" t="s">
        <v>667</v>
      </c>
      <c r="B161" s="28"/>
      <c r="C161" s="240">
        <v>0</v>
      </c>
      <c r="D161" s="226">
        <v>0.42199999999999999</v>
      </c>
      <c r="E161" s="227">
        <v>0.105</v>
      </c>
      <c r="F161" s="228">
        <v>1.0999999999999999E-2</v>
      </c>
      <c r="G161" s="241">
        <v>33.33</v>
      </c>
      <c r="H161" s="241">
        <v>0.35</v>
      </c>
      <c r="I161" s="242">
        <v>0.35</v>
      </c>
      <c r="J161" s="233">
        <v>8.0000000000000002E-3</v>
      </c>
    </row>
    <row r="162" spans="1:10" ht="27.75" customHeight="1" x14ac:dyDescent="0.25">
      <c r="A162" s="156" t="s">
        <v>668</v>
      </c>
      <c r="B162" s="28"/>
      <c r="C162" s="240">
        <v>0</v>
      </c>
      <c r="D162" s="226">
        <v>0.42199999999999999</v>
      </c>
      <c r="E162" s="227">
        <v>0.105</v>
      </c>
      <c r="F162" s="228">
        <v>1.0999999999999999E-2</v>
      </c>
      <c r="G162" s="241">
        <v>49.26</v>
      </c>
      <c r="H162" s="241">
        <v>0.35</v>
      </c>
      <c r="I162" s="242">
        <v>0.35</v>
      </c>
      <c r="J162" s="233">
        <v>8.0000000000000002E-3</v>
      </c>
    </row>
    <row r="163" spans="1:10" ht="27.75" customHeight="1" x14ac:dyDescent="0.25">
      <c r="A163" s="156" t="s">
        <v>669</v>
      </c>
      <c r="B163" s="28"/>
      <c r="C163" s="240">
        <v>0</v>
      </c>
      <c r="D163" s="226">
        <v>0.42199999999999999</v>
      </c>
      <c r="E163" s="227">
        <v>0.105</v>
      </c>
      <c r="F163" s="228">
        <v>1.0999999999999999E-2</v>
      </c>
      <c r="G163" s="241">
        <v>100.6</v>
      </c>
      <c r="H163" s="241">
        <v>0.35</v>
      </c>
      <c r="I163" s="242">
        <v>0.35</v>
      </c>
      <c r="J163" s="233">
        <v>8.0000000000000002E-3</v>
      </c>
    </row>
    <row r="164" spans="1:10" ht="27.75" customHeight="1" x14ac:dyDescent="0.25">
      <c r="A164" s="156" t="s">
        <v>670</v>
      </c>
      <c r="B164" s="28"/>
      <c r="C164" s="240">
        <v>0</v>
      </c>
      <c r="D164" s="226">
        <v>0.35399999999999998</v>
      </c>
      <c r="E164" s="227">
        <v>8.3000000000000004E-2</v>
      </c>
      <c r="F164" s="228">
        <v>7.0000000000000001E-3</v>
      </c>
      <c r="G164" s="241">
        <v>59.32</v>
      </c>
      <c r="H164" s="241">
        <v>0.53</v>
      </c>
      <c r="I164" s="242">
        <v>0.53</v>
      </c>
      <c r="J164" s="233">
        <v>6.0000000000000001E-3</v>
      </c>
    </row>
    <row r="165" spans="1:10" ht="27.75" customHeight="1" x14ac:dyDescent="0.25">
      <c r="A165" s="156" t="s">
        <v>671</v>
      </c>
      <c r="B165" s="28"/>
      <c r="C165" s="240">
        <v>0</v>
      </c>
      <c r="D165" s="226">
        <v>0.35399999999999998</v>
      </c>
      <c r="E165" s="227">
        <v>8.3000000000000004E-2</v>
      </c>
      <c r="F165" s="228">
        <v>7.0000000000000001E-3</v>
      </c>
      <c r="G165" s="241">
        <v>176.06</v>
      </c>
      <c r="H165" s="241">
        <v>0.53</v>
      </c>
      <c r="I165" s="242">
        <v>0.53</v>
      </c>
      <c r="J165" s="233">
        <v>6.0000000000000001E-3</v>
      </c>
    </row>
    <row r="166" spans="1:10" ht="27.75" customHeight="1" x14ac:dyDescent="0.25">
      <c r="A166" s="156" t="s">
        <v>672</v>
      </c>
      <c r="B166" s="28"/>
      <c r="C166" s="240">
        <v>0</v>
      </c>
      <c r="D166" s="226">
        <v>0.35399999999999998</v>
      </c>
      <c r="E166" s="227">
        <v>8.3000000000000004E-2</v>
      </c>
      <c r="F166" s="228">
        <v>7.0000000000000001E-3</v>
      </c>
      <c r="G166" s="241">
        <v>409.16</v>
      </c>
      <c r="H166" s="241">
        <v>0.53</v>
      </c>
      <c r="I166" s="242">
        <v>0.53</v>
      </c>
      <c r="J166" s="233">
        <v>6.0000000000000001E-3</v>
      </c>
    </row>
    <row r="167" spans="1:10" ht="27.75" customHeight="1" x14ac:dyDescent="0.25">
      <c r="A167" s="156" t="s">
        <v>673</v>
      </c>
      <c r="B167" s="28"/>
      <c r="C167" s="240">
        <v>0</v>
      </c>
      <c r="D167" s="226">
        <v>0.35399999999999998</v>
      </c>
      <c r="E167" s="227">
        <v>8.3000000000000004E-2</v>
      </c>
      <c r="F167" s="228">
        <v>7.0000000000000001E-3</v>
      </c>
      <c r="G167" s="241">
        <v>774.7</v>
      </c>
      <c r="H167" s="241">
        <v>0.53</v>
      </c>
      <c r="I167" s="242">
        <v>0.53</v>
      </c>
      <c r="J167" s="233">
        <v>6.0000000000000001E-3</v>
      </c>
    </row>
    <row r="168" spans="1:10" ht="27.75" customHeight="1" x14ac:dyDescent="0.25">
      <c r="A168" s="156" t="s">
        <v>674</v>
      </c>
      <c r="B168" s="28"/>
      <c r="C168" s="240">
        <v>0</v>
      </c>
      <c r="D168" s="226">
        <v>0.35399999999999998</v>
      </c>
      <c r="E168" s="227">
        <v>8.3000000000000004E-2</v>
      </c>
      <c r="F168" s="228">
        <v>7.0000000000000001E-3</v>
      </c>
      <c r="G168" s="241">
        <v>1803.69</v>
      </c>
      <c r="H168" s="241">
        <v>0.53</v>
      </c>
      <c r="I168" s="242">
        <v>0.53</v>
      </c>
      <c r="J168" s="233">
        <v>6.0000000000000001E-3</v>
      </c>
    </row>
    <row r="169" spans="1:10" ht="27.75" customHeight="1" x14ac:dyDescent="0.25">
      <c r="A169" s="156" t="s">
        <v>675</v>
      </c>
      <c r="B169" s="28"/>
      <c r="C169" s="240" t="s">
        <v>714</v>
      </c>
      <c r="D169" s="234">
        <v>1.3959999999999999</v>
      </c>
      <c r="E169" s="235">
        <v>0.16300000000000001</v>
      </c>
      <c r="F169" s="236">
        <v>6.0999999999999999E-2</v>
      </c>
      <c r="G169" s="230">
        <v>0</v>
      </c>
      <c r="H169" s="230">
        <v>0</v>
      </c>
      <c r="I169" s="230">
        <v>0</v>
      </c>
      <c r="J169" s="231">
        <v>0</v>
      </c>
    </row>
    <row r="170" spans="1:10" ht="27.75" customHeight="1" x14ac:dyDescent="0.25">
      <c r="A170" s="156" t="s">
        <v>676</v>
      </c>
      <c r="B170" s="28"/>
      <c r="C170" s="240" t="s">
        <v>534</v>
      </c>
      <c r="D170" s="226">
        <v>-0.55600000000000005</v>
      </c>
      <c r="E170" s="227">
        <v>-0.14899999999999999</v>
      </c>
      <c r="F170" s="228">
        <v>-1.7000000000000001E-2</v>
      </c>
      <c r="G170" s="230">
        <v>0</v>
      </c>
      <c r="H170" s="230">
        <v>0</v>
      </c>
      <c r="I170" s="230">
        <v>0</v>
      </c>
      <c r="J170" s="231">
        <v>0</v>
      </c>
    </row>
    <row r="171" spans="1:10" ht="27.75" customHeight="1" x14ac:dyDescent="0.25">
      <c r="A171" s="156" t="s">
        <v>677</v>
      </c>
      <c r="B171" s="28"/>
      <c r="C171" s="240">
        <v>8</v>
      </c>
      <c r="D171" s="226">
        <v>-0.56899999999999995</v>
      </c>
      <c r="E171" s="227">
        <v>-0.151</v>
      </c>
      <c r="F171" s="228">
        <v>-1.7000000000000001E-2</v>
      </c>
      <c r="G171" s="230">
        <v>0</v>
      </c>
      <c r="H171" s="230">
        <v>0</v>
      </c>
      <c r="I171" s="230">
        <v>0</v>
      </c>
      <c r="J171" s="231">
        <v>0</v>
      </c>
    </row>
    <row r="172" spans="1:10" ht="27.75" customHeight="1" x14ac:dyDescent="0.25">
      <c r="A172" s="156" t="s">
        <v>678</v>
      </c>
      <c r="B172" s="28"/>
      <c r="C172" s="240">
        <v>0</v>
      </c>
      <c r="D172" s="226">
        <v>-0.55600000000000005</v>
      </c>
      <c r="E172" s="227">
        <v>-0.14899999999999999</v>
      </c>
      <c r="F172" s="228">
        <v>-1.7000000000000001E-2</v>
      </c>
      <c r="G172" s="230">
        <v>0</v>
      </c>
      <c r="H172" s="230">
        <v>0</v>
      </c>
      <c r="I172" s="230">
        <v>0</v>
      </c>
      <c r="J172" s="233">
        <v>0.01</v>
      </c>
    </row>
    <row r="173" spans="1:10" ht="27.75" customHeight="1" x14ac:dyDescent="0.25">
      <c r="A173" s="156" t="s">
        <v>679</v>
      </c>
      <c r="B173" s="28"/>
      <c r="C173" s="240">
        <v>0</v>
      </c>
      <c r="D173" s="226">
        <v>-0.56899999999999995</v>
      </c>
      <c r="E173" s="227">
        <v>-0.151</v>
      </c>
      <c r="F173" s="228">
        <v>-1.7000000000000001E-2</v>
      </c>
      <c r="G173" s="230">
        <v>0</v>
      </c>
      <c r="H173" s="230">
        <v>0</v>
      </c>
      <c r="I173" s="230">
        <v>0</v>
      </c>
      <c r="J173" s="233">
        <v>1.2E-2</v>
      </c>
    </row>
    <row r="174" spans="1:10" ht="27.75" customHeight="1" x14ac:dyDescent="0.25">
      <c r="A174" s="156" t="s">
        <v>680</v>
      </c>
      <c r="B174" s="28"/>
      <c r="C174" s="240">
        <v>0</v>
      </c>
      <c r="D174" s="226">
        <v>-0.68200000000000005</v>
      </c>
      <c r="E174" s="227">
        <v>-0.17</v>
      </c>
      <c r="F174" s="228">
        <v>-1.7000000000000001E-2</v>
      </c>
      <c r="G174" s="241">
        <v>22.63</v>
      </c>
      <c r="H174" s="230">
        <v>0</v>
      </c>
      <c r="I174" s="230">
        <v>0</v>
      </c>
      <c r="J174" s="233">
        <v>1.7999999999999999E-2</v>
      </c>
    </row>
    <row r="175" spans="1:10" ht="27.75" customHeight="1" x14ac:dyDescent="0.25">
      <c r="A175" s="156" t="s">
        <v>681</v>
      </c>
      <c r="B175" s="28"/>
      <c r="C175" s="240" t="s">
        <v>74</v>
      </c>
      <c r="D175" s="226">
        <v>0.189</v>
      </c>
      <c r="E175" s="227">
        <v>5.0999999999999997E-2</v>
      </c>
      <c r="F175" s="228">
        <v>6.0000000000000001E-3</v>
      </c>
      <c r="G175" s="241">
        <v>0.5</v>
      </c>
      <c r="H175" s="230">
        <v>0</v>
      </c>
      <c r="I175" s="230">
        <v>0</v>
      </c>
      <c r="J175" s="231">
        <v>0</v>
      </c>
    </row>
    <row r="176" spans="1:10" ht="27.75" customHeight="1" x14ac:dyDescent="0.25">
      <c r="A176" s="156" t="s">
        <v>682</v>
      </c>
      <c r="B176" s="28"/>
      <c r="C176" s="240">
        <v>2</v>
      </c>
      <c r="D176" s="226">
        <v>0.189</v>
      </c>
      <c r="E176" s="227">
        <v>5.0999999999999997E-2</v>
      </c>
      <c r="F176" s="228">
        <v>6.0000000000000001E-3</v>
      </c>
      <c r="G176" s="230">
        <v>0</v>
      </c>
      <c r="H176" s="230">
        <v>0</v>
      </c>
      <c r="I176" s="230">
        <v>0</v>
      </c>
      <c r="J176" s="231">
        <v>0</v>
      </c>
    </row>
    <row r="177" spans="1:10" ht="27.75" customHeight="1" x14ac:dyDescent="0.25">
      <c r="A177" s="156" t="s">
        <v>683</v>
      </c>
      <c r="B177" s="28"/>
      <c r="C177" s="240" t="s">
        <v>78</v>
      </c>
      <c r="D177" s="226">
        <v>0.22800000000000001</v>
      </c>
      <c r="E177" s="227">
        <v>6.0999999999999999E-2</v>
      </c>
      <c r="F177" s="228">
        <v>7.0000000000000001E-3</v>
      </c>
      <c r="G177" s="241">
        <v>0.34</v>
      </c>
      <c r="H177" s="230">
        <v>0</v>
      </c>
      <c r="I177" s="230">
        <v>0</v>
      </c>
      <c r="J177" s="231">
        <v>0</v>
      </c>
    </row>
    <row r="178" spans="1:10" ht="27.75" customHeight="1" x14ac:dyDescent="0.25">
      <c r="A178" s="156" t="s">
        <v>684</v>
      </c>
      <c r="B178" s="28"/>
      <c r="C178" s="240" t="s">
        <v>78</v>
      </c>
      <c r="D178" s="226">
        <v>0.22800000000000001</v>
      </c>
      <c r="E178" s="227">
        <v>6.0999999999999999E-2</v>
      </c>
      <c r="F178" s="228">
        <v>7.0000000000000001E-3</v>
      </c>
      <c r="G178" s="241">
        <v>0.5</v>
      </c>
      <c r="H178" s="230">
        <v>0</v>
      </c>
      <c r="I178" s="230">
        <v>0</v>
      </c>
      <c r="J178" s="231">
        <v>0</v>
      </c>
    </row>
    <row r="179" spans="1:10" ht="27.75" customHeight="1" x14ac:dyDescent="0.25">
      <c r="A179" s="156" t="s">
        <v>685</v>
      </c>
      <c r="B179" s="28"/>
      <c r="C179" s="240" t="s">
        <v>78</v>
      </c>
      <c r="D179" s="226">
        <v>0.22800000000000001</v>
      </c>
      <c r="E179" s="227">
        <v>6.0999999999999999E-2</v>
      </c>
      <c r="F179" s="228">
        <v>7.0000000000000001E-3</v>
      </c>
      <c r="G179" s="241">
        <v>0.74</v>
      </c>
      <c r="H179" s="230">
        <v>0</v>
      </c>
      <c r="I179" s="230">
        <v>0</v>
      </c>
      <c r="J179" s="231">
        <v>0</v>
      </c>
    </row>
    <row r="180" spans="1:10" ht="27.75" customHeight="1" x14ac:dyDescent="0.25">
      <c r="A180" s="156" t="s">
        <v>686</v>
      </c>
      <c r="B180" s="28"/>
      <c r="C180" s="240" t="s">
        <v>78</v>
      </c>
      <c r="D180" s="226">
        <v>0.22800000000000001</v>
      </c>
      <c r="E180" s="227">
        <v>6.0999999999999999E-2</v>
      </c>
      <c r="F180" s="228">
        <v>7.0000000000000001E-3</v>
      </c>
      <c r="G180" s="241">
        <v>1.17</v>
      </c>
      <c r="H180" s="230">
        <v>0</v>
      </c>
      <c r="I180" s="230">
        <v>0</v>
      </c>
      <c r="J180" s="231">
        <v>0</v>
      </c>
    </row>
    <row r="181" spans="1:10" ht="27.75" customHeight="1" x14ac:dyDescent="0.25">
      <c r="A181" s="156" t="s">
        <v>687</v>
      </c>
      <c r="B181" s="28"/>
      <c r="C181" s="240" t="s">
        <v>78</v>
      </c>
      <c r="D181" s="226">
        <v>0.22800000000000001</v>
      </c>
      <c r="E181" s="227">
        <v>6.0999999999999999E-2</v>
      </c>
      <c r="F181" s="228">
        <v>7.0000000000000001E-3</v>
      </c>
      <c r="G181" s="241">
        <v>2.65</v>
      </c>
      <c r="H181" s="230">
        <v>0</v>
      </c>
      <c r="I181" s="230">
        <v>0</v>
      </c>
      <c r="J181" s="231">
        <v>0</v>
      </c>
    </row>
    <row r="182" spans="1:10" ht="27.75" customHeight="1" x14ac:dyDescent="0.25">
      <c r="A182" s="156" t="s">
        <v>688</v>
      </c>
      <c r="B182" s="28"/>
      <c r="C182" s="240">
        <v>4</v>
      </c>
      <c r="D182" s="226">
        <v>0.22800000000000001</v>
      </c>
      <c r="E182" s="227">
        <v>6.0999999999999999E-2</v>
      </c>
      <c r="F182" s="228">
        <v>7.0000000000000001E-3</v>
      </c>
      <c r="G182" s="230">
        <v>0</v>
      </c>
      <c r="H182" s="230">
        <v>0</v>
      </c>
      <c r="I182" s="230">
        <v>0</v>
      </c>
      <c r="J182" s="231">
        <v>0</v>
      </c>
    </row>
    <row r="183" spans="1:10" ht="27.75" customHeight="1" x14ac:dyDescent="0.25">
      <c r="A183" s="156" t="s">
        <v>689</v>
      </c>
      <c r="B183" s="28"/>
      <c r="C183" s="240">
        <v>0</v>
      </c>
      <c r="D183" s="226">
        <v>0.16300000000000001</v>
      </c>
      <c r="E183" s="227">
        <v>4.2999999999999997E-2</v>
      </c>
      <c r="F183" s="228">
        <v>5.0000000000000001E-3</v>
      </c>
      <c r="G183" s="241">
        <v>0.45</v>
      </c>
      <c r="H183" s="241">
        <v>0.11</v>
      </c>
      <c r="I183" s="242">
        <v>0.11</v>
      </c>
      <c r="J183" s="233">
        <v>3.0000000000000001E-3</v>
      </c>
    </row>
    <row r="184" spans="1:10" ht="27.75" customHeight="1" x14ac:dyDescent="0.25">
      <c r="A184" s="156" t="s">
        <v>690</v>
      </c>
      <c r="B184" s="28"/>
      <c r="C184" s="240">
        <v>0</v>
      </c>
      <c r="D184" s="226">
        <v>0.16300000000000001</v>
      </c>
      <c r="E184" s="227">
        <v>4.2999999999999997E-2</v>
      </c>
      <c r="F184" s="228">
        <v>5.0000000000000001E-3</v>
      </c>
      <c r="G184" s="241">
        <v>4.32</v>
      </c>
      <c r="H184" s="241">
        <v>0.11</v>
      </c>
      <c r="I184" s="242">
        <v>0.11</v>
      </c>
      <c r="J184" s="233">
        <v>3.0000000000000001E-3</v>
      </c>
    </row>
    <row r="185" spans="1:10" ht="27.75" customHeight="1" x14ac:dyDescent="0.25">
      <c r="A185" s="156" t="s">
        <v>691</v>
      </c>
      <c r="B185" s="28"/>
      <c r="C185" s="240">
        <v>0</v>
      </c>
      <c r="D185" s="226">
        <v>0.16300000000000001</v>
      </c>
      <c r="E185" s="227">
        <v>4.2999999999999997E-2</v>
      </c>
      <c r="F185" s="228">
        <v>5.0000000000000001E-3</v>
      </c>
      <c r="G185" s="241">
        <v>8.1999999999999993</v>
      </c>
      <c r="H185" s="241">
        <v>0.11</v>
      </c>
      <c r="I185" s="242">
        <v>0.11</v>
      </c>
      <c r="J185" s="233">
        <v>3.0000000000000001E-3</v>
      </c>
    </row>
    <row r="186" spans="1:10" ht="27.75" customHeight="1" x14ac:dyDescent="0.25">
      <c r="A186" s="156" t="s">
        <v>692</v>
      </c>
      <c r="B186" s="28"/>
      <c r="C186" s="240">
        <v>0</v>
      </c>
      <c r="D186" s="226">
        <v>0.16300000000000001</v>
      </c>
      <c r="E186" s="227">
        <v>4.2999999999999997E-2</v>
      </c>
      <c r="F186" s="228">
        <v>5.0000000000000001E-3</v>
      </c>
      <c r="G186" s="241">
        <v>12.11</v>
      </c>
      <c r="H186" s="241">
        <v>0.11</v>
      </c>
      <c r="I186" s="242">
        <v>0.11</v>
      </c>
      <c r="J186" s="233">
        <v>3.0000000000000001E-3</v>
      </c>
    </row>
    <row r="187" spans="1:10" ht="27.75" customHeight="1" x14ac:dyDescent="0.25">
      <c r="A187" s="156" t="s">
        <v>693</v>
      </c>
      <c r="B187" s="28"/>
      <c r="C187" s="240">
        <v>0</v>
      </c>
      <c r="D187" s="226">
        <v>0.16300000000000001</v>
      </c>
      <c r="E187" s="227">
        <v>4.2999999999999997E-2</v>
      </c>
      <c r="F187" s="228">
        <v>5.0000000000000001E-3</v>
      </c>
      <c r="G187" s="241">
        <v>24.73</v>
      </c>
      <c r="H187" s="241">
        <v>0.11</v>
      </c>
      <c r="I187" s="242">
        <v>0.11</v>
      </c>
      <c r="J187" s="233">
        <v>3.0000000000000001E-3</v>
      </c>
    </row>
    <row r="188" spans="1:10" ht="27.75" customHeight="1" x14ac:dyDescent="0.25">
      <c r="A188" s="156" t="s">
        <v>694</v>
      </c>
      <c r="B188" s="28"/>
      <c r="C188" s="240">
        <v>0</v>
      </c>
      <c r="D188" s="226">
        <v>0.17299999999999999</v>
      </c>
      <c r="E188" s="227">
        <v>4.2999999999999997E-2</v>
      </c>
      <c r="F188" s="228">
        <v>4.0000000000000001E-3</v>
      </c>
      <c r="G188" s="241">
        <v>0.75</v>
      </c>
      <c r="H188" s="241">
        <v>0.14000000000000001</v>
      </c>
      <c r="I188" s="242">
        <v>0.14000000000000001</v>
      </c>
      <c r="J188" s="233">
        <v>3.0000000000000001E-3</v>
      </c>
    </row>
    <row r="189" spans="1:10" ht="27.75" customHeight="1" x14ac:dyDescent="0.25">
      <c r="A189" s="156" t="s">
        <v>695</v>
      </c>
      <c r="B189" s="28"/>
      <c r="C189" s="240">
        <v>0</v>
      </c>
      <c r="D189" s="226">
        <v>0.17299999999999999</v>
      </c>
      <c r="E189" s="227">
        <v>4.2999999999999997E-2</v>
      </c>
      <c r="F189" s="228">
        <v>4.0000000000000001E-3</v>
      </c>
      <c r="G189" s="241">
        <v>7.2</v>
      </c>
      <c r="H189" s="241">
        <v>0.14000000000000001</v>
      </c>
      <c r="I189" s="242">
        <v>0.14000000000000001</v>
      </c>
      <c r="J189" s="233">
        <v>3.0000000000000001E-3</v>
      </c>
    </row>
    <row r="190" spans="1:10" ht="27.75" customHeight="1" x14ac:dyDescent="0.25">
      <c r="A190" s="156" t="s">
        <v>696</v>
      </c>
      <c r="B190" s="28"/>
      <c r="C190" s="240">
        <v>0</v>
      </c>
      <c r="D190" s="226">
        <v>0.17299999999999999</v>
      </c>
      <c r="E190" s="227">
        <v>4.2999999999999997E-2</v>
      </c>
      <c r="F190" s="228">
        <v>4.0000000000000001E-3</v>
      </c>
      <c r="G190" s="241">
        <v>13.66</v>
      </c>
      <c r="H190" s="241">
        <v>0.14000000000000001</v>
      </c>
      <c r="I190" s="242">
        <v>0.14000000000000001</v>
      </c>
      <c r="J190" s="233">
        <v>3.0000000000000001E-3</v>
      </c>
    </row>
    <row r="191" spans="1:10" ht="27.75" customHeight="1" x14ac:dyDescent="0.25">
      <c r="A191" s="156" t="s">
        <v>697</v>
      </c>
      <c r="B191" s="28"/>
      <c r="C191" s="240">
        <v>0</v>
      </c>
      <c r="D191" s="226">
        <v>0.17299999999999999</v>
      </c>
      <c r="E191" s="227">
        <v>4.2999999999999997E-2</v>
      </c>
      <c r="F191" s="228">
        <v>4.0000000000000001E-3</v>
      </c>
      <c r="G191" s="241">
        <v>20.190000000000001</v>
      </c>
      <c r="H191" s="241">
        <v>0.14000000000000001</v>
      </c>
      <c r="I191" s="242">
        <v>0.14000000000000001</v>
      </c>
      <c r="J191" s="233">
        <v>3.0000000000000001E-3</v>
      </c>
    </row>
    <row r="192" spans="1:10" ht="27.75" customHeight="1" x14ac:dyDescent="0.25">
      <c r="A192" s="156" t="s">
        <v>698</v>
      </c>
      <c r="B192" s="28"/>
      <c r="C192" s="240">
        <v>0</v>
      </c>
      <c r="D192" s="226">
        <v>0.17299999999999999</v>
      </c>
      <c r="E192" s="227">
        <v>4.2999999999999997E-2</v>
      </c>
      <c r="F192" s="228">
        <v>4.0000000000000001E-3</v>
      </c>
      <c r="G192" s="241">
        <v>41.24</v>
      </c>
      <c r="H192" s="241">
        <v>0.14000000000000001</v>
      </c>
      <c r="I192" s="242">
        <v>0.14000000000000001</v>
      </c>
      <c r="J192" s="233">
        <v>3.0000000000000001E-3</v>
      </c>
    </row>
    <row r="193" spans="1:10" ht="27.75" customHeight="1" x14ac:dyDescent="0.25">
      <c r="A193" s="156" t="s">
        <v>699</v>
      </c>
      <c r="B193" s="28"/>
      <c r="C193" s="240">
        <v>0</v>
      </c>
      <c r="D193" s="226">
        <v>0.14499999999999999</v>
      </c>
      <c r="E193" s="227">
        <v>3.4000000000000002E-2</v>
      </c>
      <c r="F193" s="228">
        <v>3.0000000000000001E-3</v>
      </c>
      <c r="G193" s="241">
        <v>24.32</v>
      </c>
      <c r="H193" s="241">
        <v>0.22</v>
      </c>
      <c r="I193" s="242">
        <v>0.22</v>
      </c>
      <c r="J193" s="233">
        <v>2E-3</v>
      </c>
    </row>
    <row r="194" spans="1:10" ht="27.75" customHeight="1" x14ac:dyDescent="0.25">
      <c r="A194" s="156" t="s">
        <v>700</v>
      </c>
      <c r="B194" s="28"/>
      <c r="C194" s="240">
        <v>0</v>
      </c>
      <c r="D194" s="226">
        <v>0.14499999999999999</v>
      </c>
      <c r="E194" s="227">
        <v>3.4000000000000002E-2</v>
      </c>
      <c r="F194" s="228">
        <v>3.0000000000000001E-3</v>
      </c>
      <c r="G194" s="241">
        <v>72.17</v>
      </c>
      <c r="H194" s="241">
        <v>0.22</v>
      </c>
      <c r="I194" s="242">
        <v>0.22</v>
      </c>
      <c r="J194" s="233">
        <v>2E-3</v>
      </c>
    </row>
    <row r="195" spans="1:10" ht="27.75" customHeight="1" x14ac:dyDescent="0.25">
      <c r="A195" s="156" t="s">
        <v>701</v>
      </c>
      <c r="B195" s="28"/>
      <c r="C195" s="240">
        <v>0</v>
      </c>
      <c r="D195" s="226">
        <v>0.14499999999999999</v>
      </c>
      <c r="E195" s="227">
        <v>3.4000000000000002E-2</v>
      </c>
      <c r="F195" s="228">
        <v>3.0000000000000001E-3</v>
      </c>
      <c r="G195" s="241">
        <v>167.72</v>
      </c>
      <c r="H195" s="241">
        <v>0.22</v>
      </c>
      <c r="I195" s="242">
        <v>0.22</v>
      </c>
      <c r="J195" s="233">
        <v>2E-3</v>
      </c>
    </row>
    <row r="196" spans="1:10" ht="27.75" customHeight="1" x14ac:dyDescent="0.25">
      <c r="A196" s="156" t="s">
        <v>702</v>
      </c>
      <c r="B196" s="28"/>
      <c r="C196" s="240">
        <v>0</v>
      </c>
      <c r="D196" s="226">
        <v>0.14499999999999999</v>
      </c>
      <c r="E196" s="227">
        <v>3.4000000000000002E-2</v>
      </c>
      <c r="F196" s="228">
        <v>3.0000000000000001E-3</v>
      </c>
      <c r="G196" s="241">
        <v>317.56</v>
      </c>
      <c r="H196" s="241">
        <v>0.22</v>
      </c>
      <c r="I196" s="242">
        <v>0.22</v>
      </c>
      <c r="J196" s="233">
        <v>2E-3</v>
      </c>
    </row>
    <row r="197" spans="1:10" ht="27.75" customHeight="1" x14ac:dyDescent="0.25">
      <c r="A197" s="156" t="s">
        <v>703</v>
      </c>
      <c r="B197" s="28"/>
      <c r="C197" s="240">
        <v>0</v>
      </c>
      <c r="D197" s="226">
        <v>0.14499999999999999</v>
      </c>
      <c r="E197" s="227">
        <v>3.4000000000000002E-2</v>
      </c>
      <c r="F197" s="228">
        <v>3.0000000000000001E-3</v>
      </c>
      <c r="G197" s="241">
        <v>739.36</v>
      </c>
      <c r="H197" s="241">
        <v>0.22</v>
      </c>
      <c r="I197" s="242">
        <v>0.22</v>
      </c>
      <c r="J197" s="233">
        <v>2E-3</v>
      </c>
    </row>
    <row r="198" spans="1:10" ht="27.75" customHeight="1" x14ac:dyDescent="0.25">
      <c r="A198" s="156" t="s">
        <v>704</v>
      </c>
      <c r="B198" s="28"/>
      <c r="C198" s="240" t="s">
        <v>714</v>
      </c>
      <c r="D198" s="234">
        <v>0.57199999999999995</v>
      </c>
      <c r="E198" s="235">
        <v>6.7000000000000004E-2</v>
      </c>
      <c r="F198" s="236">
        <v>2.5000000000000001E-2</v>
      </c>
      <c r="G198" s="230">
        <v>0</v>
      </c>
      <c r="H198" s="230">
        <v>0</v>
      </c>
      <c r="I198" s="230">
        <v>0</v>
      </c>
      <c r="J198" s="231">
        <v>0</v>
      </c>
    </row>
    <row r="199" spans="1:10" ht="27.75" customHeight="1" x14ac:dyDescent="0.25">
      <c r="A199" s="156" t="s">
        <v>705</v>
      </c>
      <c r="B199" s="28"/>
      <c r="C199" s="240" t="s">
        <v>534</v>
      </c>
      <c r="D199" s="226">
        <v>-0.22800000000000001</v>
      </c>
      <c r="E199" s="227">
        <v>-6.0999999999999999E-2</v>
      </c>
      <c r="F199" s="228">
        <v>-7.0000000000000001E-3</v>
      </c>
      <c r="G199" s="230">
        <v>0</v>
      </c>
      <c r="H199" s="230">
        <v>0</v>
      </c>
      <c r="I199" s="230">
        <v>0</v>
      </c>
      <c r="J199" s="231">
        <v>0</v>
      </c>
    </row>
    <row r="200" spans="1:10" ht="27.75" customHeight="1" x14ac:dyDescent="0.25">
      <c r="A200" s="156" t="s">
        <v>706</v>
      </c>
      <c r="B200" s="28"/>
      <c r="C200" s="240">
        <v>8</v>
      </c>
      <c r="D200" s="226">
        <v>-0.23300000000000001</v>
      </c>
      <c r="E200" s="227">
        <v>-6.2E-2</v>
      </c>
      <c r="F200" s="228">
        <v>-7.0000000000000001E-3</v>
      </c>
      <c r="G200" s="230">
        <v>0</v>
      </c>
      <c r="H200" s="230">
        <v>0</v>
      </c>
      <c r="I200" s="230">
        <v>0</v>
      </c>
      <c r="J200" s="231">
        <v>0</v>
      </c>
    </row>
    <row r="201" spans="1:10" ht="27.75" customHeight="1" x14ac:dyDescent="0.25">
      <c r="A201" s="156" t="s">
        <v>707</v>
      </c>
      <c r="B201" s="28"/>
      <c r="C201" s="240">
        <v>0</v>
      </c>
      <c r="D201" s="226">
        <v>-0.22800000000000001</v>
      </c>
      <c r="E201" s="227">
        <v>-6.0999999999999999E-2</v>
      </c>
      <c r="F201" s="228">
        <v>-7.0000000000000001E-3</v>
      </c>
      <c r="G201" s="230">
        <v>0</v>
      </c>
      <c r="H201" s="230">
        <v>0</v>
      </c>
      <c r="I201" s="230">
        <v>0</v>
      </c>
      <c r="J201" s="233">
        <v>4.0000000000000001E-3</v>
      </c>
    </row>
    <row r="202" spans="1:10" ht="27.75" customHeight="1" x14ac:dyDescent="0.25">
      <c r="A202" s="156" t="s">
        <v>708</v>
      </c>
      <c r="B202" s="28"/>
      <c r="C202" s="240">
        <v>0</v>
      </c>
      <c r="D202" s="226">
        <v>-0.23300000000000001</v>
      </c>
      <c r="E202" s="227">
        <v>-6.2E-2</v>
      </c>
      <c r="F202" s="228">
        <v>-7.0000000000000001E-3</v>
      </c>
      <c r="G202" s="230">
        <v>0</v>
      </c>
      <c r="H202" s="230">
        <v>0</v>
      </c>
      <c r="I202" s="230">
        <v>0</v>
      </c>
      <c r="J202" s="233">
        <v>5.0000000000000001E-3</v>
      </c>
    </row>
    <row r="203" spans="1:10" ht="27.75" customHeight="1" x14ac:dyDescent="0.25">
      <c r="A203" s="156" t="s">
        <v>709</v>
      </c>
      <c r="B203" s="28"/>
      <c r="C203" s="240">
        <v>0</v>
      </c>
      <c r="D203" s="226">
        <v>-0.28000000000000003</v>
      </c>
      <c r="E203" s="227">
        <v>-6.9000000000000006E-2</v>
      </c>
      <c r="F203" s="228">
        <v>-7.0000000000000001E-3</v>
      </c>
      <c r="G203" s="241">
        <v>9.2799999999999994</v>
      </c>
      <c r="H203" s="230">
        <v>0</v>
      </c>
      <c r="I203" s="230">
        <v>0</v>
      </c>
      <c r="J203" s="233">
        <v>7.0000000000000001E-3</v>
      </c>
    </row>
  </sheetData>
  <mergeCells count="12">
    <mergeCell ref="F5:G5"/>
    <mergeCell ref="B1:D1"/>
    <mergeCell ref="F1:H1"/>
    <mergeCell ref="A2:J2"/>
    <mergeCell ref="A4:D4"/>
    <mergeCell ref="F4:J4"/>
    <mergeCell ref="H9:J9"/>
    <mergeCell ref="F6:G6"/>
    <mergeCell ref="F7:G7"/>
    <mergeCell ref="B8:D8"/>
    <mergeCell ref="F8:G8"/>
    <mergeCell ref="F9:G9"/>
  </mergeCells>
  <hyperlinks>
    <hyperlink ref="A1" location="Overview!A1" display="Back to Overview" xr:uid="{48923658-10E6-4564-AFB7-108814F3E2A1}"/>
  </hyperlinks>
  <pageMargins left="0.39370078740157483" right="0.35433070866141736" top="0.9055118110236221" bottom="0.74803149606299213" header="0.51181102362204722" footer="0.51181102362204722"/>
  <pageSetup paperSize="9" scale="44" fitToHeight="0" orientation="portrait" r:id="rId1"/>
  <headerFooter differentFirst="1" scaleWithDoc="0">
    <oddHeader>&amp;C&amp;G</oddHeader>
    <oddFooter>&amp;LNote: Where a tariff only has a p/kWh unit rate in Unit Charge 1 then this unit rate applies at all times.&amp;R&amp;P of &amp;N</oddFooter>
    <firstHeader>&amp;L
Annex 4 - Charges applied to LDNOs with HV/LV end users&amp;C&amp;G</firstHeader>
    <firstFooter>&amp;LNote: Where a tariff only has a p/kWh unit rate in Unit Charge 1 then this unit rate applies at all times.&amp;R&amp;P of &amp;N</firstFoot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G38"/>
  <sheetViews>
    <sheetView showGridLines="0" zoomScale="70" zoomScaleNormal="70" zoomScaleSheetLayoutView="100" workbookViewId="0">
      <selection activeCell="G3" sqref="G3"/>
    </sheetView>
  </sheetViews>
  <sheetFormatPr defaultRowHeight="13.2" x14ac:dyDescent="0.25"/>
  <cols>
    <col min="1" max="6" width="24" customWidth="1"/>
    <col min="7" max="7" width="23.77734375" customWidth="1"/>
  </cols>
  <sheetData>
    <row r="1" spans="1:7" ht="27.75" customHeight="1" x14ac:dyDescent="0.25">
      <c r="A1" s="307" t="s">
        <v>40</v>
      </c>
    </row>
    <row r="2" spans="1:7" ht="44.25" customHeight="1" x14ac:dyDescent="0.25">
      <c r="A2" s="425" t="s">
        <v>9740</v>
      </c>
      <c r="B2" s="426"/>
      <c r="C2" s="426"/>
      <c r="D2" s="426"/>
      <c r="E2" s="426"/>
    </row>
    <row r="3" spans="1:7" ht="47.25" customHeight="1" x14ac:dyDescent="0.25">
      <c r="A3" s="395" t="str">
        <f>Overview!B4&amp; " - LLFs in UKPN EPN Area (GSP Group _A) for year beginning "&amp;Overview!D4</f>
        <v>Southern Electric Power Distribution plc - LLFs in UKPN EPN Area (GSP Group _A) for year beginning 1 April 2026</v>
      </c>
      <c r="B3" s="429"/>
      <c r="C3" s="429"/>
      <c r="D3" s="429"/>
      <c r="E3" s="429"/>
      <c r="F3" s="430"/>
    </row>
    <row r="4" spans="1:7" ht="19.5" customHeight="1" x14ac:dyDescent="0.25">
      <c r="A4" s="427" t="s">
        <v>44</v>
      </c>
      <c r="B4" s="21" t="s">
        <v>723</v>
      </c>
      <c r="C4" s="21" t="s">
        <v>724</v>
      </c>
      <c r="D4" s="21" t="s">
        <v>725</v>
      </c>
      <c r="E4" s="21" t="s">
        <v>726</v>
      </c>
      <c r="F4" s="21" t="s">
        <v>727</v>
      </c>
    </row>
    <row r="5" spans="1:7" ht="36.75" customHeight="1" x14ac:dyDescent="0.25">
      <c r="A5" s="428"/>
      <c r="B5" s="21" t="s">
        <v>728</v>
      </c>
      <c r="C5" s="21" t="s">
        <v>729</v>
      </c>
      <c r="D5" s="21" t="s">
        <v>730</v>
      </c>
      <c r="E5" s="21" t="s">
        <v>731</v>
      </c>
      <c r="F5" s="21" t="s">
        <v>732</v>
      </c>
    </row>
    <row r="6" spans="1:7" ht="45" customHeight="1" x14ac:dyDescent="0.25">
      <c r="A6" s="180" t="s">
        <v>733</v>
      </c>
      <c r="B6" s="24" t="s">
        <v>734</v>
      </c>
      <c r="C6" s="22"/>
      <c r="D6" s="86" t="s">
        <v>735</v>
      </c>
      <c r="E6" s="22"/>
      <c r="F6" s="22"/>
    </row>
    <row r="7" spans="1:7" ht="45" customHeight="1" x14ac:dyDescent="0.25">
      <c r="A7" s="180" t="s">
        <v>736</v>
      </c>
      <c r="B7" s="22"/>
      <c r="C7" s="24" t="s">
        <v>737</v>
      </c>
      <c r="D7" s="22"/>
      <c r="E7" s="22"/>
      <c r="F7" s="22"/>
    </row>
    <row r="8" spans="1:7" ht="45" customHeight="1" x14ac:dyDescent="0.25">
      <c r="A8" s="180" t="s">
        <v>738</v>
      </c>
      <c r="B8" s="22"/>
      <c r="C8" s="22"/>
      <c r="D8" s="24" t="s">
        <v>737</v>
      </c>
      <c r="E8" s="22"/>
      <c r="F8" s="22"/>
    </row>
    <row r="9" spans="1:7" ht="25.5" customHeight="1" x14ac:dyDescent="0.25">
      <c r="A9" s="180" t="s">
        <v>739</v>
      </c>
      <c r="B9" s="22"/>
      <c r="C9" s="22"/>
      <c r="D9" s="22"/>
      <c r="E9" s="86" t="s">
        <v>740</v>
      </c>
      <c r="F9" s="86" t="s">
        <v>741</v>
      </c>
    </row>
    <row r="10" spans="1:7" x14ac:dyDescent="0.25">
      <c r="A10" s="180" t="s">
        <v>59</v>
      </c>
      <c r="B10" s="360" t="s">
        <v>497</v>
      </c>
      <c r="C10" s="432"/>
      <c r="D10" s="432"/>
      <c r="E10" s="432"/>
      <c r="F10" s="361"/>
    </row>
    <row r="11" spans="1:7" x14ac:dyDescent="0.25">
      <c r="B11" s="13"/>
      <c r="C11" s="13"/>
      <c r="D11" s="13"/>
      <c r="E11" s="13"/>
    </row>
    <row r="12" spans="1:7" ht="22.5" customHeight="1" x14ac:dyDescent="0.25">
      <c r="A12" s="355" t="s">
        <v>742</v>
      </c>
      <c r="B12" s="431"/>
      <c r="C12" s="431"/>
      <c r="D12" s="431"/>
      <c r="E12" s="431"/>
      <c r="F12" s="431"/>
      <c r="G12" s="356"/>
    </row>
    <row r="13" spans="1:7" ht="22.5" customHeight="1" x14ac:dyDescent="0.25">
      <c r="A13" s="355" t="s">
        <v>743</v>
      </c>
      <c r="B13" s="431"/>
      <c r="C13" s="431"/>
      <c r="D13" s="431"/>
      <c r="E13" s="431"/>
      <c r="F13" s="431"/>
      <c r="G13" s="356"/>
    </row>
    <row r="14" spans="1:7" ht="33" customHeight="1" x14ac:dyDescent="0.25">
      <c r="A14" s="21" t="s">
        <v>744</v>
      </c>
      <c r="B14" s="21" t="s">
        <v>723</v>
      </c>
      <c r="C14" s="21" t="s">
        <v>724</v>
      </c>
      <c r="D14" s="21" t="s">
        <v>725</v>
      </c>
      <c r="E14" s="21" t="s">
        <v>726</v>
      </c>
      <c r="F14" s="21" t="s">
        <v>727</v>
      </c>
      <c r="G14" s="21" t="s">
        <v>745</v>
      </c>
    </row>
    <row r="15" spans="1:7" ht="102" customHeight="1" x14ac:dyDescent="0.25">
      <c r="A15" s="1" t="s">
        <v>746</v>
      </c>
      <c r="B15" s="327">
        <v>1.139</v>
      </c>
      <c r="C15" s="327">
        <v>1.097</v>
      </c>
      <c r="D15" s="327">
        <v>1.121</v>
      </c>
      <c r="E15" s="327">
        <v>1.105</v>
      </c>
      <c r="F15" s="327">
        <v>1.0900000000000001</v>
      </c>
      <c r="G15" s="313" t="s">
        <v>9675</v>
      </c>
    </row>
    <row r="16" spans="1:7" ht="32.25" customHeight="1" x14ac:dyDescent="0.25">
      <c r="A16" s="1" t="s">
        <v>747</v>
      </c>
      <c r="B16" s="327">
        <v>1.046</v>
      </c>
      <c r="C16" s="327">
        <v>1.04</v>
      </c>
      <c r="D16" s="327">
        <v>1.0429999999999999</v>
      </c>
      <c r="E16" s="327">
        <v>1.0409999999999999</v>
      </c>
      <c r="F16" s="327">
        <v>1.0409999999999999</v>
      </c>
      <c r="G16" s="313" t="s">
        <v>9742</v>
      </c>
    </row>
    <row r="17" spans="1:7" ht="30.75" customHeight="1" x14ac:dyDescent="0.25">
      <c r="A17" s="1" t="s">
        <v>748</v>
      </c>
      <c r="B17" s="327">
        <v>1.036</v>
      </c>
      <c r="C17" s="327">
        <v>1.028</v>
      </c>
      <c r="D17" s="327">
        <v>1.0329999999999999</v>
      </c>
      <c r="E17" s="327">
        <v>1.0289999999999999</v>
      </c>
      <c r="F17" s="327">
        <v>1.0269999999999999</v>
      </c>
      <c r="G17" s="313" t="s">
        <v>9676</v>
      </c>
    </row>
    <row r="18" spans="1:7" ht="32.25" customHeight="1" x14ac:dyDescent="0.25">
      <c r="A18" s="1" t="s">
        <v>749</v>
      </c>
      <c r="B18" s="327">
        <v>1.0269999999999999</v>
      </c>
      <c r="C18" s="327">
        <v>1.022</v>
      </c>
      <c r="D18" s="327">
        <v>1.0249999999999999</v>
      </c>
      <c r="E18" s="327">
        <v>1.0229999999999999</v>
      </c>
      <c r="F18" s="327">
        <v>1.022</v>
      </c>
      <c r="G18" s="313" t="s">
        <v>9677</v>
      </c>
    </row>
    <row r="19" spans="1:7" ht="22.5" customHeight="1" x14ac:dyDescent="0.25">
      <c r="A19" s="1" t="s">
        <v>750</v>
      </c>
      <c r="B19" s="327">
        <v>1.022</v>
      </c>
      <c r="C19" s="327">
        <v>1.016</v>
      </c>
      <c r="D19" s="327">
        <v>1.02</v>
      </c>
      <c r="E19" s="327">
        <v>1.018</v>
      </c>
      <c r="F19" s="327">
        <v>1.016</v>
      </c>
      <c r="G19" s="314"/>
    </row>
    <row r="20" spans="1:7" ht="22.5" customHeight="1" x14ac:dyDescent="0.25">
      <c r="A20" s="1" t="s">
        <v>751</v>
      </c>
      <c r="B20" s="327">
        <v>1.0069999999999999</v>
      </c>
      <c r="C20" s="327">
        <v>1.0049999999999999</v>
      </c>
      <c r="D20" s="327">
        <v>1.006</v>
      </c>
      <c r="E20" s="327">
        <v>1.0049999999999999</v>
      </c>
      <c r="F20" s="327">
        <v>1.0049999999999999</v>
      </c>
      <c r="G20" s="12"/>
    </row>
    <row r="22" spans="1:7" ht="22.5" customHeight="1" x14ac:dyDescent="0.25">
      <c r="A22" s="355" t="s">
        <v>752</v>
      </c>
      <c r="B22" s="431"/>
      <c r="C22" s="431"/>
      <c r="D22" s="431"/>
      <c r="E22" s="431"/>
      <c r="F22" s="431"/>
      <c r="G22" s="356"/>
    </row>
    <row r="23" spans="1:7" ht="22.5" customHeight="1" x14ac:dyDescent="0.25">
      <c r="A23" s="355" t="s">
        <v>753</v>
      </c>
      <c r="B23" s="431"/>
      <c r="C23" s="431"/>
      <c r="D23" s="431"/>
      <c r="E23" s="431"/>
      <c r="F23" s="431"/>
      <c r="G23" s="356"/>
    </row>
    <row r="24" spans="1:7" ht="33" customHeight="1" x14ac:dyDescent="0.25">
      <c r="A24" s="21" t="s">
        <v>754</v>
      </c>
      <c r="B24" s="21" t="s">
        <v>723</v>
      </c>
      <c r="C24" s="21" t="s">
        <v>724</v>
      </c>
      <c r="D24" s="21" t="s">
        <v>725</v>
      </c>
      <c r="E24" s="21" t="s">
        <v>726</v>
      </c>
      <c r="F24" s="21" t="s">
        <v>727</v>
      </c>
      <c r="G24" s="21" t="s">
        <v>745</v>
      </c>
    </row>
    <row r="25" spans="1:7" ht="22.5" customHeight="1" x14ac:dyDescent="0.25">
      <c r="A25" s="1" t="s">
        <v>755</v>
      </c>
      <c r="B25" s="327">
        <v>1.0269999999999999</v>
      </c>
      <c r="C25" s="327">
        <v>1.022</v>
      </c>
      <c r="D25" s="327">
        <v>1.0249999999999999</v>
      </c>
      <c r="E25" s="327">
        <v>1.0229999999999999</v>
      </c>
      <c r="F25" s="327">
        <v>1.022</v>
      </c>
      <c r="G25" s="314">
        <v>590</v>
      </c>
    </row>
    <row r="26" spans="1:7" ht="22.5" customHeight="1" x14ac:dyDescent="0.25">
      <c r="A26" s="1" t="s">
        <v>756</v>
      </c>
      <c r="B26" s="327">
        <v>1.0269999999999999</v>
      </c>
      <c r="C26" s="327">
        <v>1.022</v>
      </c>
      <c r="D26" s="327">
        <v>1.0249999999999999</v>
      </c>
      <c r="E26" s="327">
        <v>1.0229999999999999</v>
      </c>
      <c r="F26" s="327">
        <v>1.022</v>
      </c>
      <c r="G26" s="314">
        <v>591</v>
      </c>
    </row>
    <row r="27" spans="1:7" ht="22.5" customHeight="1" x14ac:dyDescent="0.25">
      <c r="A27" s="1" t="s">
        <v>757</v>
      </c>
      <c r="B27" s="327">
        <v>1.0269999999999999</v>
      </c>
      <c r="C27" s="327">
        <v>1.022</v>
      </c>
      <c r="D27" s="327">
        <v>1.0249999999999999</v>
      </c>
      <c r="E27" s="327">
        <v>1.0229999999999999</v>
      </c>
      <c r="F27" s="327">
        <v>1.022</v>
      </c>
      <c r="G27" s="314">
        <v>593</v>
      </c>
    </row>
    <row r="28" spans="1:7" ht="22.5" customHeight="1" x14ac:dyDescent="0.25">
      <c r="A28" s="1" t="s">
        <v>758</v>
      </c>
      <c r="B28" s="327">
        <v>1.0269999999999999</v>
      </c>
      <c r="C28" s="327">
        <v>1.022</v>
      </c>
      <c r="D28" s="327">
        <v>1.0249999999999999</v>
      </c>
      <c r="E28" s="327">
        <v>1.0229999999999999</v>
      </c>
      <c r="F28" s="327">
        <v>1.022</v>
      </c>
      <c r="G28" s="314">
        <v>594</v>
      </c>
    </row>
    <row r="29" spans="1:7" ht="22.5" customHeight="1" x14ac:dyDescent="0.25">
      <c r="A29" s="1" t="s">
        <v>759</v>
      </c>
      <c r="B29" s="12"/>
      <c r="C29" s="12"/>
      <c r="D29" s="12"/>
      <c r="E29" s="12"/>
      <c r="F29" s="12"/>
      <c r="G29" s="12"/>
    </row>
    <row r="31" spans="1:7" ht="22.5" customHeight="1" x14ac:dyDescent="0.25">
      <c r="A31" s="355" t="s">
        <v>752</v>
      </c>
      <c r="B31" s="431"/>
      <c r="C31" s="431"/>
      <c r="D31" s="431"/>
      <c r="E31" s="431"/>
      <c r="F31" s="431"/>
      <c r="G31" s="356"/>
    </row>
    <row r="32" spans="1:7" ht="22.5" customHeight="1" x14ac:dyDescent="0.25">
      <c r="A32" s="355" t="s">
        <v>760</v>
      </c>
      <c r="B32" s="431"/>
      <c r="C32" s="431"/>
      <c r="D32" s="431"/>
      <c r="E32" s="431"/>
      <c r="F32" s="431"/>
      <c r="G32" s="356"/>
    </row>
    <row r="33" spans="1:7" ht="33" customHeight="1" x14ac:dyDescent="0.25">
      <c r="A33" s="21" t="s">
        <v>754</v>
      </c>
      <c r="B33" s="21" t="s">
        <v>723</v>
      </c>
      <c r="C33" s="21" t="s">
        <v>724</v>
      </c>
      <c r="D33" s="21" t="s">
        <v>725</v>
      </c>
      <c r="E33" s="21" t="s">
        <v>726</v>
      </c>
      <c r="F33" s="21" t="s">
        <v>727</v>
      </c>
      <c r="G33" s="21" t="s">
        <v>745</v>
      </c>
    </row>
    <row r="34" spans="1:7" ht="22.5" customHeight="1" x14ac:dyDescent="0.25">
      <c r="A34" s="1" t="s">
        <v>755</v>
      </c>
      <c r="B34" s="12"/>
      <c r="C34" s="12"/>
      <c r="D34" s="12"/>
      <c r="E34" s="12"/>
      <c r="F34" s="12"/>
      <c r="G34" s="12"/>
    </row>
    <row r="35" spans="1:7" ht="22.5" customHeight="1" x14ac:dyDescent="0.25">
      <c r="A35" s="1" t="s">
        <v>756</v>
      </c>
      <c r="B35" s="12"/>
      <c r="C35" s="12"/>
      <c r="D35" s="12"/>
      <c r="E35" s="12"/>
      <c r="F35" s="12"/>
      <c r="G35" s="12"/>
    </row>
    <row r="36" spans="1:7" ht="22.5" customHeight="1" x14ac:dyDescent="0.25">
      <c r="A36" s="1" t="s">
        <v>757</v>
      </c>
      <c r="B36" s="12"/>
      <c r="C36" s="12"/>
      <c r="D36" s="12"/>
      <c r="E36" s="12"/>
      <c r="F36" s="12"/>
      <c r="G36" s="12"/>
    </row>
    <row r="37" spans="1:7" ht="22.5" customHeight="1" x14ac:dyDescent="0.25">
      <c r="A37" s="1" t="s">
        <v>758</v>
      </c>
      <c r="B37" s="12"/>
      <c r="C37" s="12"/>
      <c r="D37" s="12"/>
      <c r="E37" s="12"/>
      <c r="F37" s="12"/>
      <c r="G37" s="12"/>
    </row>
    <row r="38" spans="1:7" ht="22.5" customHeight="1" x14ac:dyDescent="0.25">
      <c r="A38" s="1" t="s">
        <v>759</v>
      </c>
      <c r="B38" s="12"/>
      <c r="C38" s="12"/>
      <c r="D38" s="12"/>
      <c r="E38" s="12"/>
      <c r="F38" s="12"/>
      <c r="G38" s="12"/>
    </row>
  </sheetData>
  <customSheetViews>
    <customSheetView guid="{5032A364-B81A-48DA-88DA-AB3B86B47EE9}" scale="80" fitToPage="1">
      <pageMargins left="0" right="0" top="0" bottom="0" header="0" footer="0"/>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32:G32"/>
    <mergeCell ref="A12:G12"/>
    <mergeCell ref="A13:G13"/>
    <mergeCell ref="A22:G22"/>
    <mergeCell ref="B10:F10"/>
    <mergeCell ref="A2:E2"/>
    <mergeCell ref="A4:A5"/>
    <mergeCell ref="A3:F3"/>
    <mergeCell ref="A23:G23"/>
    <mergeCell ref="A31:G31"/>
  </mergeCells>
  <phoneticPr fontId="10"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Header>&amp;C&amp;G</oddHeader>
    <oddFooter>&amp;C&amp;P of &amp;N</oddFooter>
    <firstHeader>&amp;L
Annex 5 – Schedule of Line Loss Factors&amp;C&amp;G</firstHeader>
    <firstFooter>&amp;C&amp;P of &amp;N</first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D5280-280D-4E34-935E-46A27CB11F70}">
  <sheetPr>
    <pageSetUpPr fitToPage="1"/>
  </sheetPr>
  <dimension ref="A1:F40"/>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9740</v>
      </c>
      <c r="B2" s="434"/>
      <c r="C2" s="434"/>
      <c r="D2" s="434"/>
      <c r="E2" s="434"/>
    </row>
    <row r="3" spans="1:6" ht="47.25" customHeight="1" x14ac:dyDescent="0.25">
      <c r="A3" s="351" t="str">
        <f>Overview!B4&amp; " - LLFs in NGED EM Area (GSP Group _B) for year beginning "&amp;Overview!D4</f>
        <v>Southern Electric Power Distribution plc - LLFs in NGED EM Area (GSP Group _B) for year beginning 1 April 2026</v>
      </c>
      <c r="B3" s="351"/>
      <c r="C3" s="351"/>
      <c r="D3" s="351"/>
      <c r="E3" s="351"/>
    </row>
    <row r="4" spans="1:6" ht="19.5" customHeight="1" x14ac:dyDescent="0.25">
      <c r="A4" s="427" t="s">
        <v>44</v>
      </c>
      <c r="B4" s="21" t="s">
        <v>723</v>
      </c>
      <c r="C4" s="21" t="s">
        <v>724</v>
      </c>
      <c r="D4" s="21" t="s">
        <v>725</v>
      </c>
      <c r="E4" s="21" t="s">
        <v>726</v>
      </c>
    </row>
    <row r="5" spans="1:6" ht="19.5" customHeight="1" x14ac:dyDescent="0.25">
      <c r="A5" s="428"/>
      <c r="B5" s="21" t="s">
        <v>728</v>
      </c>
      <c r="C5" s="21" t="s">
        <v>730</v>
      </c>
      <c r="D5" s="21" t="s">
        <v>731</v>
      </c>
      <c r="E5" s="21" t="s">
        <v>732</v>
      </c>
    </row>
    <row r="6" spans="1:6" ht="45" customHeight="1" x14ac:dyDescent="0.25">
      <c r="A6" s="81" t="s">
        <v>761</v>
      </c>
      <c r="B6" s="22"/>
      <c r="C6" s="22"/>
      <c r="D6" s="24" t="s">
        <v>762</v>
      </c>
      <c r="E6" s="24" t="s">
        <v>763</v>
      </c>
    </row>
    <row r="7" spans="1:6" ht="45" customHeight="1" x14ac:dyDescent="0.25">
      <c r="A7" s="81" t="s">
        <v>764</v>
      </c>
      <c r="B7" s="24" t="s">
        <v>765</v>
      </c>
      <c r="C7" s="23" t="s">
        <v>766</v>
      </c>
      <c r="D7" s="24" t="s">
        <v>767</v>
      </c>
      <c r="E7" s="24" t="s">
        <v>763</v>
      </c>
    </row>
    <row r="8" spans="1:6" ht="45" customHeight="1" x14ac:dyDescent="0.25">
      <c r="A8" s="81" t="s">
        <v>55</v>
      </c>
      <c r="B8" s="22"/>
      <c r="C8" s="22"/>
      <c r="D8" s="24" t="s">
        <v>762</v>
      </c>
      <c r="E8" s="24" t="s">
        <v>763</v>
      </c>
    </row>
    <row r="9" spans="1:6" ht="25.5" customHeight="1" x14ac:dyDescent="0.25">
      <c r="A9" s="82" t="s">
        <v>59</v>
      </c>
      <c r="B9" s="435" t="s">
        <v>60</v>
      </c>
      <c r="C9" s="436"/>
      <c r="D9" s="436"/>
      <c r="E9" s="437"/>
    </row>
    <row r="10" spans="1:6" x14ac:dyDescent="0.25">
      <c r="A10" s="14"/>
      <c r="B10" s="13"/>
      <c r="C10" s="13"/>
      <c r="D10" s="13"/>
      <c r="E10" s="13"/>
    </row>
    <row r="11" spans="1:6" x14ac:dyDescent="0.25">
      <c r="B11" s="13"/>
      <c r="C11" s="13"/>
      <c r="D11" s="13"/>
      <c r="E11" s="13"/>
    </row>
    <row r="12" spans="1:6" ht="22.5" customHeight="1" x14ac:dyDescent="0.25">
      <c r="A12" s="355" t="s">
        <v>742</v>
      </c>
      <c r="B12" s="431"/>
      <c r="C12" s="431"/>
      <c r="D12" s="431"/>
      <c r="E12" s="431"/>
      <c r="F12" s="356"/>
    </row>
    <row r="13" spans="1:6" ht="22.5" customHeight="1" x14ac:dyDescent="0.25">
      <c r="A13" s="355" t="s">
        <v>743</v>
      </c>
      <c r="B13" s="431"/>
      <c r="C13" s="431"/>
      <c r="D13" s="431"/>
      <c r="E13" s="431"/>
      <c r="F13" s="356"/>
    </row>
    <row r="14" spans="1:6" ht="33" customHeight="1" x14ac:dyDescent="0.25">
      <c r="A14" s="21" t="s">
        <v>744</v>
      </c>
      <c r="B14" s="21" t="s">
        <v>723</v>
      </c>
      <c r="C14" s="21" t="s">
        <v>724</v>
      </c>
      <c r="D14" s="21" t="s">
        <v>725</v>
      </c>
      <c r="E14" s="21" t="s">
        <v>726</v>
      </c>
      <c r="F14" s="21" t="s">
        <v>745</v>
      </c>
    </row>
    <row r="15" spans="1:6" ht="85.5" customHeight="1" x14ac:dyDescent="0.25">
      <c r="A15" s="1" t="s">
        <v>746</v>
      </c>
      <c r="B15" s="327">
        <v>1.0920000000000001</v>
      </c>
      <c r="C15" s="327">
        <v>1.087</v>
      </c>
      <c r="D15" s="327">
        <v>1.079</v>
      </c>
      <c r="E15" s="327">
        <v>1.0760000000000001</v>
      </c>
      <c r="F15" s="315" t="s">
        <v>9678</v>
      </c>
    </row>
    <row r="16" spans="1:6" ht="27.75" customHeight="1" x14ac:dyDescent="0.25">
      <c r="A16" s="1" t="s">
        <v>747</v>
      </c>
      <c r="B16" s="327">
        <v>1.0649999999999999</v>
      </c>
      <c r="C16" s="327">
        <v>1.0629999999999999</v>
      </c>
      <c r="D16" s="327">
        <v>1.0589999999999999</v>
      </c>
      <c r="E16" s="327">
        <v>1.0609999999999999</v>
      </c>
      <c r="F16" s="316" t="s">
        <v>9680</v>
      </c>
    </row>
    <row r="17" spans="1:6" ht="31.5" customHeight="1" x14ac:dyDescent="0.25">
      <c r="A17" s="1" t="s">
        <v>748</v>
      </c>
      <c r="B17" s="327">
        <v>1.048</v>
      </c>
      <c r="C17" s="327">
        <v>1.0449999999999999</v>
      </c>
      <c r="D17" s="327">
        <v>1.04</v>
      </c>
      <c r="E17" s="327">
        <v>1.036</v>
      </c>
      <c r="F17" s="317" t="s">
        <v>9679</v>
      </c>
    </row>
    <row r="18" spans="1:6" ht="22.5" customHeight="1" x14ac:dyDescent="0.25">
      <c r="A18" s="1" t="s">
        <v>749</v>
      </c>
      <c r="B18" s="327">
        <v>1.034</v>
      </c>
      <c r="C18" s="327">
        <v>1.032</v>
      </c>
      <c r="D18" s="327">
        <v>1.0289999999999999</v>
      </c>
      <c r="E18" s="327">
        <v>1.028</v>
      </c>
      <c r="F18" s="12"/>
    </row>
    <row r="19" spans="1:6" ht="22.5" customHeight="1" x14ac:dyDescent="0.25">
      <c r="A19" s="1" t="s">
        <v>750</v>
      </c>
      <c r="B19" s="327">
        <v>1.0229999999999999</v>
      </c>
      <c r="C19" s="327">
        <v>1.022</v>
      </c>
      <c r="D19" s="327">
        <v>1.0189999999999999</v>
      </c>
      <c r="E19" s="327">
        <v>1.018</v>
      </c>
      <c r="F19" s="12"/>
    </row>
    <row r="20" spans="1:6" ht="22.5" customHeight="1" x14ac:dyDescent="0.25">
      <c r="A20" s="1" t="s">
        <v>9718</v>
      </c>
      <c r="B20" s="327">
        <v>1.014</v>
      </c>
      <c r="C20" s="327">
        <v>1.014</v>
      </c>
      <c r="D20" s="327">
        <v>1.0129999999999999</v>
      </c>
      <c r="E20" s="327">
        <v>1.0129999999999999</v>
      </c>
      <c r="F20" s="12"/>
    </row>
    <row r="21" spans="1:6" ht="22.5" customHeight="1" x14ac:dyDescent="0.25">
      <c r="A21" s="1" t="s">
        <v>9719</v>
      </c>
      <c r="B21" s="327">
        <v>1.02</v>
      </c>
      <c r="C21" s="327">
        <v>1.0189999999999999</v>
      </c>
      <c r="D21" s="327">
        <v>1.0169999999999999</v>
      </c>
      <c r="E21" s="327">
        <v>1.016</v>
      </c>
      <c r="F21" s="12"/>
    </row>
    <row r="22" spans="1:6" ht="22.5" customHeight="1" x14ac:dyDescent="0.25">
      <c r="A22" s="1" t="s">
        <v>9723</v>
      </c>
      <c r="B22" s="327">
        <v>1.0089999999999999</v>
      </c>
      <c r="C22" s="327">
        <v>1.008</v>
      </c>
      <c r="D22" s="327">
        <v>1.0069999999999999</v>
      </c>
      <c r="E22" s="327">
        <v>1.006</v>
      </c>
      <c r="F22" s="12"/>
    </row>
    <row r="24" spans="1:6" ht="22.5" customHeight="1" x14ac:dyDescent="0.25">
      <c r="A24" s="355" t="s">
        <v>752</v>
      </c>
      <c r="B24" s="431"/>
      <c r="C24" s="431"/>
      <c r="D24" s="431"/>
      <c r="E24" s="431"/>
      <c r="F24" s="356"/>
    </row>
    <row r="25" spans="1:6" ht="22.5" customHeight="1" x14ac:dyDescent="0.25">
      <c r="A25" s="355" t="s">
        <v>753</v>
      </c>
      <c r="B25" s="431"/>
      <c r="C25" s="431"/>
      <c r="D25" s="431"/>
      <c r="E25" s="431"/>
      <c r="F25" s="356"/>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55" t="s">
        <v>752</v>
      </c>
      <c r="B33" s="431"/>
      <c r="C33" s="431"/>
      <c r="D33" s="431"/>
      <c r="E33" s="431"/>
      <c r="F33" s="356"/>
    </row>
    <row r="34" spans="1:6" ht="22.5" customHeight="1" x14ac:dyDescent="0.25">
      <c r="A34" s="355" t="s">
        <v>760</v>
      </c>
      <c r="B34" s="431"/>
      <c r="C34" s="431"/>
      <c r="D34" s="431"/>
      <c r="E34" s="431"/>
      <c r="F34" s="356"/>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5CDF8043-A918-47C0-9026-38E52921F6D1}"/>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35348-C7DA-4451-8A33-D2CAB0FFF7F1}">
  <sheetPr>
    <pageSetUpPr fitToPage="1"/>
  </sheetPr>
  <dimension ref="A1:G38"/>
  <sheetViews>
    <sheetView showGridLines="0" zoomScale="70" zoomScaleNormal="70" zoomScaleSheetLayoutView="100" workbookViewId="0">
      <selection activeCell="G3" sqref="G3"/>
    </sheetView>
  </sheetViews>
  <sheetFormatPr defaultRowHeight="13.2" x14ac:dyDescent="0.25"/>
  <cols>
    <col min="1" max="7" width="24" customWidth="1"/>
  </cols>
  <sheetData>
    <row r="1" spans="1:7" ht="27.75" customHeight="1" x14ac:dyDescent="0.25">
      <c r="A1" s="307" t="s">
        <v>40</v>
      </c>
    </row>
    <row r="2" spans="1:7" ht="44.25" customHeight="1" x14ac:dyDescent="0.25">
      <c r="A2" s="425" t="s">
        <v>9740</v>
      </c>
      <c r="B2" s="426"/>
      <c r="C2" s="426"/>
      <c r="D2" s="426"/>
      <c r="E2" s="426"/>
    </row>
    <row r="3" spans="1:7" ht="47.25" customHeight="1" x14ac:dyDescent="0.25">
      <c r="A3" s="395" t="str">
        <f>Overview!B4&amp; " - LLFs in UKPN LPN Area (GSP Group _C) for year beginning "&amp;Overview!D4</f>
        <v>Southern Electric Power Distribution plc - LLFs in UKPN LPN Area (GSP Group _C) for year beginning 1 April 2026</v>
      </c>
      <c r="B3" s="429"/>
      <c r="C3" s="429"/>
      <c r="D3" s="429"/>
      <c r="E3" s="429"/>
      <c r="F3" s="430"/>
    </row>
    <row r="4" spans="1:7" ht="19.5" customHeight="1" x14ac:dyDescent="0.25">
      <c r="A4" s="427" t="s">
        <v>44</v>
      </c>
      <c r="B4" s="21" t="s">
        <v>723</v>
      </c>
      <c r="C4" s="21" t="s">
        <v>724</v>
      </c>
      <c r="D4" s="21" t="s">
        <v>725</v>
      </c>
      <c r="E4" s="21" t="s">
        <v>726</v>
      </c>
      <c r="F4" s="21" t="s">
        <v>727</v>
      </c>
    </row>
    <row r="5" spans="1:7" ht="19.5" customHeight="1" x14ac:dyDescent="0.25">
      <c r="A5" s="438"/>
      <c r="B5" s="21" t="s">
        <v>728</v>
      </c>
      <c r="C5" s="21" t="s">
        <v>729</v>
      </c>
      <c r="D5" s="21" t="s">
        <v>730</v>
      </c>
      <c r="E5" s="21" t="s">
        <v>731</v>
      </c>
      <c r="F5" s="21" t="s">
        <v>732</v>
      </c>
    </row>
    <row r="6" spans="1:7" ht="45" customHeight="1" x14ac:dyDescent="0.25">
      <c r="A6" s="297" t="s">
        <v>733</v>
      </c>
      <c r="B6" s="24" t="s">
        <v>734</v>
      </c>
      <c r="C6" s="22"/>
      <c r="D6" s="86" t="s">
        <v>735</v>
      </c>
      <c r="E6" s="22"/>
      <c r="F6" s="22"/>
    </row>
    <row r="7" spans="1:7" ht="45" customHeight="1" x14ac:dyDescent="0.25">
      <c r="A7" s="297" t="s">
        <v>736</v>
      </c>
      <c r="B7" s="22"/>
      <c r="C7" s="24" t="s">
        <v>737</v>
      </c>
      <c r="D7" s="22"/>
      <c r="E7" s="22"/>
      <c r="F7" s="22"/>
    </row>
    <row r="8" spans="1:7" ht="45" customHeight="1" x14ac:dyDescent="0.25">
      <c r="A8" s="297" t="s">
        <v>738</v>
      </c>
      <c r="B8" s="22"/>
      <c r="C8" s="22"/>
      <c r="D8" s="24" t="s">
        <v>737</v>
      </c>
      <c r="E8" s="22"/>
      <c r="F8" s="22"/>
    </row>
    <row r="9" spans="1:7" ht="25.5" customHeight="1" x14ac:dyDescent="0.25">
      <c r="A9" s="297" t="s">
        <v>739</v>
      </c>
      <c r="B9" s="22"/>
      <c r="C9" s="22"/>
      <c r="D9" s="22"/>
      <c r="E9" s="86" t="s">
        <v>740</v>
      </c>
      <c r="F9" s="86" t="s">
        <v>741</v>
      </c>
    </row>
    <row r="10" spans="1:7" ht="13.05" customHeight="1" x14ac:dyDescent="0.25">
      <c r="A10" s="297" t="s">
        <v>59</v>
      </c>
      <c r="B10" s="360" t="s">
        <v>497</v>
      </c>
      <c r="C10" s="432"/>
      <c r="D10" s="432"/>
      <c r="E10" s="432"/>
      <c r="F10" s="361"/>
    </row>
    <row r="11" spans="1:7" x14ac:dyDescent="0.25">
      <c r="B11" s="13"/>
      <c r="C11" s="13"/>
      <c r="D11" s="13"/>
      <c r="E11" s="13"/>
    </row>
    <row r="12" spans="1:7" ht="22.5" customHeight="1" x14ac:dyDescent="0.25">
      <c r="A12" s="439" t="s">
        <v>742</v>
      </c>
      <c r="B12" s="439"/>
      <c r="C12" s="439"/>
      <c r="D12" s="439"/>
      <c r="E12" s="439"/>
      <c r="F12" s="439"/>
      <c r="G12" s="439"/>
    </row>
    <row r="13" spans="1:7" ht="22.5" customHeight="1" x14ac:dyDescent="0.25">
      <c r="A13" s="355" t="s">
        <v>743</v>
      </c>
      <c r="B13" s="431"/>
      <c r="C13" s="431"/>
      <c r="D13" s="431"/>
      <c r="E13" s="431"/>
      <c r="F13" s="431"/>
      <c r="G13" s="356"/>
    </row>
    <row r="14" spans="1:7" ht="33" customHeight="1" x14ac:dyDescent="0.25">
      <c r="A14" s="182" t="s">
        <v>744</v>
      </c>
      <c r="B14" s="182" t="s">
        <v>723</v>
      </c>
      <c r="C14" s="182" t="s">
        <v>724</v>
      </c>
      <c r="D14" s="182" t="s">
        <v>725</v>
      </c>
      <c r="E14" s="182" t="s">
        <v>726</v>
      </c>
      <c r="F14" s="182" t="s">
        <v>727</v>
      </c>
      <c r="G14" s="21" t="s">
        <v>745</v>
      </c>
    </row>
    <row r="15" spans="1:7" ht="96" customHeight="1" x14ac:dyDescent="0.25">
      <c r="A15" s="1" t="s">
        <v>746</v>
      </c>
      <c r="B15" s="327">
        <v>1.123</v>
      </c>
      <c r="C15" s="327">
        <v>1.095</v>
      </c>
      <c r="D15" s="327">
        <v>1.113</v>
      </c>
      <c r="E15" s="327">
        <v>1.097</v>
      </c>
      <c r="F15" s="327">
        <v>1.0780000000000001</v>
      </c>
      <c r="G15" s="315" t="s">
        <v>9681</v>
      </c>
    </row>
    <row r="16" spans="1:7" ht="39" customHeight="1" x14ac:dyDescent="0.25">
      <c r="A16" s="1" t="s">
        <v>747</v>
      </c>
      <c r="B16" s="327">
        <v>1.046</v>
      </c>
      <c r="C16" s="327">
        <v>1.04</v>
      </c>
      <c r="D16" s="327">
        <v>1.0449999999999999</v>
      </c>
      <c r="E16" s="327">
        <v>1.04</v>
      </c>
      <c r="F16" s="327">
        <v>1.036</v>
      </c>
      <c r="G16" s="317" t="s">
        <v>9682</v>
      </c>
    </row>
    <row r="17" spans="1:7" ht="42.75" customHeight="1" x14ac:dyDescent="0.25">
      <c r="A17" s="1" t="s">
        <v>748</v>
      </c>
      <c r="B17" s="327">
        <v>1.036</v>
      </c>
      <c r="C17" s="327">
        <v>1.03</v>
      </c>
      <c r="D17" s="327">
        <v>1.034</v>
      </c>
      <c r="E17" s="327">
        <v>1.0289999999999999</v>
      </c>
      <c r="F17" s="327">
        <v>1.024</v>
      </c>
      <c r="G17" s="317" t="s">
        <v>9683</v>
      </c>
    </row>
    <row r="18" spans="1:7" ht="22.5" customHeight="1" x14ac:dyDescent="0.25">
      <c r="A18" s="1" t="s">
        <v>749</v>
      </c>
      <c r="B18" s="327">
        <v>1.024</v>
      </c>
      <c r="C18" s="327">
        <v>1.022</v>
      </c>
      <c r="D18" s="327">
        <v>1.0229999999999999</v>
      </c>
      <c r="E18" s="327">
        <v>1.0209999999999999</v>
      </c>
      <c r="F18" s="327">
        <v>1.02</v>
      </c>
      <c r="G18" s="12"/>
    </row>
    <row r="19" spans="1:7" ht="22.5" customHeight="1" x14ac:dyDescent="0.25">
      <c r="A19" s="1" t="s">
        <v>750</v>
      </c>
      <c r="B19" s="327">
        <v>1.0169999999999999</v>
      </c>
      <c r="C19" s="327">
        <v>1.0149999999999999</v>
      </c>
      <c r="D19" s="327">
        <v>1.0169999999999999</v>
      </c>
      <c r="E19" s="327">
        <v>1.0149999999999999</v>
      </c>
      <c r="F19" s="327">
        <v>1.014</v>
      </c>
      <c r="G19" s="12"/>
    </row>
    <row r="20" spans="1:7" ht="22.5" customHeight="1" x14ac:dyDescent="0.25">
      <c r="A20" s="1" t="s">
        <v>751</v>
      </c>
      <c r="B20" s="327">
        <v>1.0029999999999999</v>
      </c>
      <c r="C20" s="327">
        <v>1.0029999999999999</v>
      </c>
      <c r="D20" s="327">
        <v>1.0029999999999999</v>
      </c>
      <c r="E20" s="327">
        <v>1.002</v>
      </c>
      <c r="F20" s="327">
        <v>1.002</v>
      </c>
      <c r="G20" s="12"/>
    </row>
    <row r="22" spans="1:7" ht="22.5" customHeight="1" x14ac:dyDescent="0.25">
      <c r="A22" s="355" t="s">
        <v>752</v>
      </c>
      <c r="B22" s="431"/>
      <c r="C22" s="431"/>
      <c r="D22" s="431"/>
      <c r="E22" s="431"/>
      <c r="F22" s="431"/>
      <c r="G22" s="356"/>
    </row>
    <row r="23" spans="1:7" ht="22.5" customHeight="1" x14ac:dyDescent="0.25">
      <c r="A23" s="355" t="s">
        <v>753</v>
      </c>
      <c r="B23" s="431"/>
      <c r="C23" s="431"/>
      <c r="D23" s="431"/>
      <c r="E23" s="431"/>
      <c r="F23" s="431"/>
      <c r="G23" s="356"/>
    </row>
    <row r="24" spans="1:7" ht="33" customHeight="1" x14ac:dyDescent="0.25">
      <c r="A24" s="21" t="s">
        <v>754</v>
      </c>
      <c r="B24" s="21" t="s">
        <v>723</v>
      </c>
      <c r="C24" s="21" t="s">
        <v>724</v>
      </c>
      <c r="D24" s="21" t="s">
        <v>725</v>
      </c>
      <c r="E24" s="21" t="s">
        <v>726</v>
      </c>
      <c r="F24" s="21" t="s">
        <v>727</v>
      </c>
      <c r="G24" s="21" t="s">
        <v>745</v>
      </c>
    </row>
    <row r="25" spans="1:7" ht="22.5" customHeight="1" x14ac:dyDescent="0.25">
      <c r="A25" s="205" t="s">
        <v>755</v>
      </c>
      <c r="B25" s="206"/>
      <c r="C25" s="206"/>
      <c r="D25" s="206"/>
      <c r="E25" s="206"/>
      <c r="F25" s="206"/>
      <c r="G25" s="12"/>
    </row>
    <row r="26" spans="1:7" ht="22.5" customHeight="1" x14ac:dyDescent="0.25">
      <c r="A26" s="1" t="s">
        <v>756</v>
      </c>
      <c r="B26" s="12"/>
      <c r="C26" s="12"/>
      <c r="D26" s="12"/>
      <c r="E26" s="12"/>
      <c r="F26" s="12"/>
      <c r="G26" s="12"/>
    </row>
    <row r="27" spans="1:7" ht="22.5" customHeight="1" x14ac:dyDescent="0.25">
      <c r="A27" s="1" t="s">
        <v>757</v>
      </c>
      <c r="B27" s="12"/>
      <c r="C27" s="12"/>
      <c r="D27" s="12"/>
      <c r="E27" s="12"/>
      <c r="F27" s="12"/>
      <c r="G27" s="12"/>
    </row>
    <row r="28" spans="1:7" ht="22.5" customHeight="1" x14ac:dyDescent="0.25">
      <c r="A28" s="1" t="s">
        <v>758</v>
      </c>
      <c r="B28" s="12"/>
      <c r="C28" s="12"/>
      <c r="D28" s="12"/>
      <c r="E28" s="12"/>
      <c r="F28" s="12"/>
      <c r="G28" s="12"/>
    </row>
    <row r="29" spans="1:7" ht="22.5" customHeight="1" x14ac:dyDescent="0.25">
      <c r="A29" s="1" t="s">
        <v>759</v>
      </c>
      <c r="B29" s="12"/>
      <c r="C29" s="12"/>
      <c r="D29" s="12"/>
      <c r="E29" s="12"/>
      <c r="F29" s="12"/>
      <c r="G29" s="12"/>
    </row>
    <row r="31" spans="1:7" ht="22.5" customHeight="1" x14ac:dyDescent="0.25">
      <c r="A31" s="355" t="s">
        <v>752</v>
      </c>
      <c r="B31" s="431"/>
      <c r="C31" s="431"/>
      <c r="D31" s="431"/>
      <c r="E31" s="431"/>
      <c r="F31" s="431"/>
      <c r="G31" s="356"/>
    </row>
    <row r="32" spans="1:7" ht="22.5" customHeight="1" x14ac:dyDescent="0.25">
      <c r="A32" s="355" t="s">
        <v>760</v>
      </c>
      <c r="B32" s="431"/>
      <c r="C32" s="431"/>
      <c r="D32" s="431"/>
      <c r="E32" s="431"/>
      <c r="F32" s="431"/>
      <c r="G32" s="356"/>
    </row>
    <row r="33" spans="1:7" ht="33" customHeight="1" x14ac:dyDescent="0.25">
      <c r="A33" s="21" t="s">
        <v>754</v>
      </c>
      <c r="B33" s="21" t="s">
        <v>723</v>
      </c>
      <c r="C33" s="21" t="s">
        <v>724</v>
      </c>
      <c r="D33" s="21" t="s">
        <v>725</v>
      </c>
      <c r="E33" s="21" t="s">
        <v>726</v>
      </c>
      <c r="F33" s="21" t="s">
        <v>727</v>
      </c>
      <c r="G33" s="21" t="s">
        <v>745</v>
      </c>
    </row>
    <row r="34" spans="1:7" ht="22.5" customHeight="1" x14ac:dyDescent="0.25">
      <c r="A34" s="205" t="s">
        <v>755</v>
      </c>
      <c r="B34" s="206"/>
      <c r="C34" s="206"/>
      <c r="D34" s="206"/>
      <c r="E34" s="206"/>
      <c r="F34" s="206"/>
      <c r="G34" s="12"/>
    </row>
    <row r="35" spans="1:7" ht="22.5" customHeight="1" x14ac:dyDescent="0.25">
      <c r="A35" s="1" t="s">
        <v>756</v>
      </c>
      <c r="B35" s="12"/>
      <c r="C35" s="12"/>
      <c r="D35" s="12"/>
      <c r="E35" s="12"/>
      <c r="F35" s="12"/>
      <c r="G35" s="12"/>
    </row>
    <row r="36" spans="1:7" ht="22.5" customHeight="1" x14ac:dyDescent="0.25">
      <c r="A36" s="1" t="s">
        <v>757</v>
      </c>
      <c r="B36" s="12"/>
      <c r="C36" s="12"/>
      <c r="D36" s="12"/>
      <c r="E36" s="12"/>
      <c r="F36" s="12"/>
      <c r="G36" s="12"/>
    </row>
    <row r="37" spans="1:7" ht="22.5" customHeight="1" x14ac:dyDescent="0.25">
      <c r="A37" s="1" t="s">
        <v>758</v>
      </c>
      <c r="B37" s="12"/>
      <c r="C37" s="12"/>
      <c r="D37" s="12"/>
      <c r="E37" s="12"/>
      <c r="F37" s="12"/>
      <c r="G37" s="12"/>
    </row>
    <row r="38" spans="1:7" ht="22.5" customHeight="1" x14ac:dyDescent="0.25">
      <c r="A38" s="1" t="s">
        <v>759</v>
      </c>
      <c r="B38" s="12"/>
      <c r="C38" s="12"/>
      <c r="D38" s="12"/>
      <c r="E38" s="12"/>
      <c r="F38" s="12"/>
      <c r="G38" s="12"/>
    </row>
  </sheetData>
  <mergeCells count="10">
    <mergeCell ref="A2:E2"/>
    <mergeCell ref="A4:A5"/>
    <mergeCell ref="A3:F3"/>
    <mergeCell ref="A31:G31"/>
    <mergeCell ref="A32:G32"/>
    <mergeCell ref="A12:G12"/>
    <mergeCell ref="A13:G13"/>
    <mergeCell ref="A22:G22"/>
    <mergeCell ref="A23:G23"/>
    <mergeCell ref="B10:F10"/>
  </mergeCells>
  <hyperlinks>
    <hyperlink ref="A1" location="Overview!A1" display="Back to Overview" xr:uid="{B0DF0496-5CA1-491C-A979-2265251DABF3}"/>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530F6-F2C2-491A-BC35-6B2187EE039A}">
  <sheetPr>
    <pageSetUpPr fitToPage="1"/>
  </sheetPr>
  <dimension ref="A1:F40"/>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9740</v>
      </c>
      <c r="B2" s="434"/>
      <c r="C2" s="434"/>
      <c r="D2" s="434"/>
      <c r="E2" s="434"/>
    </row>
    <row r="3" spans="1:6" ht="47.25" customHeight="1" x14ac:dyDescent="0.25">
      <c r="A3" s="351" t="str">
        <f>Overview!B4&amp; " - LLFs in SP Manweb Area (GSP Group _D) for year beginning "&amp;Overview!D4</f>
        <v>Southern Electric Power Distribution plc - LLFs in SP Manweb Area (GSP Group _D) for year beginning 1 April 2026</v>
      </c>
      <c r="B3" s="351"/>
      <c r="C3" s="351"/>
      <c r="D3" s="351"/>
      <c r="E3" s="351"/>
    </row>
    <row r="4" spans="1:6" ht="19.5" customHeight="1" x14ac:dyDescent="0.25">
      <c r="A4" s="427" t="s">
        <v>44</v>
      </c>
      <c r="B4" s="21" t="s">
        <v>723</v>
      </c>
      <c r="C4" s="21" t="s">
        <v>724</v>
      </c>
      <c r="D4" s="21" t="s">
        <v>725</v>
      </c>
      <c r="E4" s="21" t="s">
        <v>726</v>
      </c>
    </row>
    <row r="5" spans="1:6" ht="19.5" customHeight="1" x14ac:dyDescent="0.25">
      <c r="A5" s="428"/>
      <c r="B5" s="21" t="s">
        <v>728</v>
      </c>
      <c r="C5" s="21" t="s">
        <v>730</v>
      </c>
      <c r="D5" s="21" t="s">
        <v>731</v>
      </c>
      <c r="E5" s="21" t="s">
        <v>732</v>
      </c>
    </row>
    <row r="6" spans="1:6" ht="45" customHeight="1" x14ac:dyDescent="0.25">
      <c r="A6" s="299" t="s">
        <v>768</v>
      </c>
      <c r="B6" s="200"/>
      <c r="C6" s="200"/>
      <c r="D6" s="197" t="s">
        <v>769</v>
      </c>
      <c r="E6" s="197" t="s">
        <v>770</v>
      </c>
    </row>
    <row r="7" spans="1:6" ht="45" customHeight="1" x14ac:dyDescent="0.25">
      <c r="A7" s="299" t="s">
        <v>733</v>
      </c>
      <c r="B7" s="197" t="s">
        <v>765</v>
      </c>
      <c r="C7" s="300" t="s">
        <v>766</v>
      </c>
      <c r="D7" s="197" t="s">
        <v>771</v>
      </c>
      <c r="E7" s="197" t="s">
        <v>770</v>
      </c>
    </row>
    <row r="8" spans="1:6" ht="45" customHeight="1" x14ac:dyDescent="0.25">
      <c r="A8" s="299" t="s">
        <v>55</v>
      </c>
      <c r="B8" s="200"/>
      <c r="C8" s="200"/>
      <c r="D8" s="197" t="s">
        <v>769</v>
      </c>
      <c r="E8" s="197" t="s">
        <v>770</v>
      </c>
    </row>
    <row r="9" spans="1:6" ht="25.5" customHeight="1" x14ac:dyDescent="0.25">
      <c r="A9" s="122" t="s">
        <v>59</v>
      </c>
      <c r="B9" s="366" t="s">
        <v>60</v>
      </c>
      <c r="C9" s="367"/>
      <c r="D9" s="367"/>
      <c r="E9" s="368"/>
    </row>
    <row r="10" spans="1:6" x14ac:dyDescent="0.25">
      <c r="A10" s="14"/>
      <c r="B10" s="13"/>
      <c r="C10" s="13"/>
      <c r="D10" s="13"/>
      <c r="E10" s="13"/>
    </row>
    <row r="11" spans="1:6" x14ac:dyDescent="0.25">
      <c r="B11" s="13"/>
      <c r="C11" s="13"/>
      <c r="D11" s="13"/>
      <c r="E11" s="13"/>
    </row>
    <row r="12" spans="1:6" ht="22.5" customHeight="1" x14ac:dyDescent="0.25">
      <c r="A12" s="355" t="s">
        <v>742</v>
      </c>
      <c r="B12" s="431"/>
      <c r="C12" s="431"/>
      <c r="D12" s="431"/>
      <c r="E12" s="431"/>
      <c r="F12" s="356"/>
    </row>
    <row r="13" spans="1:6" ht="22.5" customHeight="1" x14ac:dyDescent="0.25">
      <c r="A13" s="355" t="s">
        <v>743</v>
      </c>
      <c r="B13" s="431"/>
      <c r="C13" s="431"/>
      <c r="D13" s="431"/>
      <c r="E13" s="431"/>
      <c r="F13" s="356"/>
    </row>
    <row r="14" spans="1:6" ht="33" customHeight="1" x14ac:dyDescent="0.25">
      <c r="A14" s="21" t="s">
        <v>744</v>
      </c>
      <c r="B14" s="21" t="s">
        <v>723</v>
      </c>
      <c r="C14" s="21" t="s">
        <v>724</v>
      </c>
      <c r="D14" s="21" t="s">
        <v>725</v>
      </c>
      <c r="E14" s="21" t="s">
        <v>726</v>
      </c>
      <c r="F14" s="21" t="s">
        <v>745</v>
      </c>
    </row>
    <row r="15" spans="1:6" ht="69" customHeight="1" x14ac:dyDescent="0.25">
      <c r="A15" s="1" t="s">
        <v>746</v>
      </c>
      <c r="B15" s="327">
        <v>1.1839999999999999</v>
      </c>
      <c r="C15" s="327">
        <v>1.1579999999999999</v>
      </c>
      <c r="D15" s="327">
        <v>1.1339999999999999</v>
      </c>
      <c r="E15" s="327">
        <v>1.109</v>
      </c>
      <c r="F15" s="315" t="s">
        <v>9684</v>
      </c>
    </row>
    <row r="16" spans="1:6" ht="39" customHeight="1" x14ac:dyDescent="0.25">
      <c r="A16" s="1" t="s">
        <v>747</v>
      </c>
      <c r="B16" s="327">
        <v>1.0669999999999999</v>
      </c>
      <c r="C16" s="327">
        <v>1.0640000000000001</v>
      </c>
      <c r="D16" s="327">
        <v>1.0589999999999999</v>
      </c>
      <c r="E16" s="327">
        <v>1.0589999999999999</v>
      </c>
      <c r="F16" s="317" t="s">
        <v>9685</v>
      </c>
    </row>
    <row r="17" spans="1:6" ht="38.25" customHeight="1" x14ac:dyDescent="0.25">
      <c r="A17" s="1" t="s">
        <v>748</v>
      </c>
      <c r="B17" s="327">
        <v>1.044</v>
      </c>
      <c r="C17" s="327">
        <v>1.0409999999999999</v>
      </c>
      <c r="D17" s="327">
        <v>1.036</v>
      </c>
      <c r="E17" s="327">
        <v>1.032</v>
      </c>
      <c r="F17" s="317" t="s">
        <v>9686</v>
      </c>
    </row>
    <row r="18" spans="1:6" ht="22.5" customHeight="1" x14ac:dyDescent="0.25">
      <c r="A18" s="1" t="s">
        <v>749</v>
      </c>
      <c r="B18" s="327">
        <v>1.0289999999999999</v>
      </c>
      <c r="C18" s="327">
        <v>1.028</v>
      </c>
      <c r="D18" s="327">
        <v>1.0249999999999999</v>
      </c>
      <c r="E18" s="327">
        <v>1.0249999999999999</v>
      </c>
      <c r="F18" s="12"/>
    </row>
    <row r="19" spans="1:6" ht="22.5" customHeight="1" x14ac:dyDescent="0.25">
      <c r="A19" s="1" t="s">
        <v>9724</v>
      </c>
      <c r="B19" s="327">
        <v>1.02</v>
      </c>
      <c r="C19" s="327">
        <v>1.0189999999999999</v>
      </c>
      <c r="D19" s="327">
        <v>1.0169999999999999</v>
      </c>
      <c r="E19" s="327">
        <v>1.016</v>
      </c>
      <c r="F19" s="12"/>
    </row>
    <row r="20" spans="1:6" ht="22.5" customHeight="1" x14ac:dyDescent="0.25">
      <c r="A20" s="1" t="s">
        <v>9725</v>
      </c>
      <c r="B20" s="327">
        <v>1.0129999999999999</v>
      </c>
      <c r="C20" s="327">
        <v>1.012</v>
      </c>
      <c r="D20" s="327">
        <v>1.012</v>
      </c>
      <c r="E20" s="327">
        <v>1.012</v>
      </c>
      <c r="F20" s="12"/>
    </row>
    <row r="21" spans="1:6" ht="22.5" customHeight="1" x14ac:dyDescent="0.25">
      <c r="A21" s="1" t="s">
        <v>9726</v>
      </c>
      <c r="B21" s="327">
        <v>1.0049999999999999</v>
      </c>
      <c r="C21" s="327">
        <v>1.0049999999999999</v>
      </c>
      <c r="D21" s="327">
        <v>1.004</v>
      </c>
      <c r="E21" s="327">
        <v>1.0029999999999999</v>
      </c>
      <c r="F21" s="12"/>
    </row>
    <row r="22" spans="1:6" ht="22.5" customHeight="1" x14ac:dyDescent="0.25">
      <c r="A22" s="1" t="s">
        <v>9727</v>
      </c>
      <c r="B22" s="327">
        <v>1</v>
      </c>
      <c r="C22" s="327">
        <v>1</v>
      </c>
      <c r="D22" s="327">
        <v>1</v>
      </c>
      <c r="E22" s="327">
        <v>1</v>
      </c>
      <c r="F22" s="12"/>
    </row>
    <row r="24" spans="1:6" ht="22.5" customHeight="1" x14ac:dyDescent="0.25">
      <c r="A24" s="355" t="s">
        <v>752</v>
      </c>
      <c r="B24" s="431"/>
      <c r="C24" s="431"/>
      <c r="D24" s="431"/>
      <c r="E24" s="431"/>
      <c r="F24" s="356"/>
    </row>
    <row r="25" spans="1:6" ht="22.5" customHeight="1" x14ac:dyDescent="0.25">
      <c r="A25" s="355" t="s">
        <v>753</v>
      </c>
      <c r="B25" s="431"/>
      <c r="C25" s="431"/>
      <c r="D25" s="431"/>
      <c r="E25" s="431"/>
      <c r="F25" s="356"/>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55" t="s">
        <v>752</v>
      </c>
      <c r="B33" s="431"/>
      <c r="C33" s="431"/>
      <c r="D33" s="431"/>
      <c r="E33" s="431"/>
      <c r="F33" s="356"/>
    </row>
    <row r="34" spans="1:6" ht="22.5" customHeight="1" x14ac:dyDescent="0.25">
      <c r="A34" s="355" t="s">
        <v>760</v>
      </c>
      <c r="B34" s="431"/>
      <c r="C34" s="431"/>
      <c r="D34" s="431"/>
      <c r="E34" s="431"/>
      <c r="F34" s="356"/>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BD80D5A2-E140-4499-A4BA-F17C0636DC50}"/>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A8317-D60F-4989-B179-64A8AFC65407}">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NGED EM Area (GSP Group _B)"</f>
        <v>Southern Electric Power Distribution plc - Effective from 1 April 2026 - Final LV and HV charges in NGED EM Area (GSP Group _B)</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81" t="s">
        <v>50</v>
      </c>
      <c r="B6" s="24" t="s">
        <v>51</v>
      </c>
      <c r="C6" s="354" t="s">
        <v>137</v>
      </c>
      <c r="D6" s="354"/>
      <c r="E6" s="24" t="s">
        <v>138</v>
      </c>
      <c r="F6" s="87"/>
      <c r="G6" s="365" t="s">
        <v>139</v>
      </c>
      <c r="H6" s="365"/>
      <c r="I6" s="24" t="s">
        <v>140</v>
      </c>
      <c r="J6" s="86" t="s">
        <v>137</v>
      </c>
      <c r="K6" s="86" t="s">
        <v>138</v>
      </c>
    </row>
    <row r="7" spans="1:13" ht="65.25" customHeight="1" x14ac:dyDescent="0.25">
      <c r="A7" s="81" t="s">
        <v>55</v>
      </c>
      <c r="B7" s="22"/>
      <c r="C7" s="358"/>
      <c r="D7" s="358"/>
      <c r="E7" s="24" t="s">
        <v>141</v>
      </c>
      <c r="F7" s="87"/>
      <c r="G7" s="365" t="s">
        <v>142</v>
      </c>
      <c r="H7" s="365"/>
      <c r="I7" s="22"/>
      <c r="J7" s="86" t="s">
        <v>143</v>
      </c>
      <c r="K7" s="86" t="s">
        <v>138</v>
      </c>
    </row>
    <row r="8" spans="1:13" ht="65.25" customHeight="1" x14ac:dyDescent="0.25">
      <c r="A8" s="82" t="s">
        <v>59</v>
      </c>
      <c r="B8" s="366" t="s">
        <v>60</v>
      </c>
      <c r="C8" s="367"/>
      <c r="D8" s="367"/>
      <c r="E8" s="368"/>
      <c r="F8" s="87"/>
      <c r="G8" s="365" t="s">
        <v>144</v>
      </c>
      <c r="H8" s="365"/>
      <c r="I8" s="22"/>
      <c r="J8" s="22"/>
      <c r="K8" s="86" t="s">
        <v>141</v>
      </c>
    </row>
    <row r="9" spans="1:13" s="79" customFormat="1" ht="65.25" customHeight="1" x14ac:dyDescent="0.25">
      <c r="F9" s="87"/>
      <c r="G9" s="365" t="s">
        <v>59</v>
      </c>
      <c r="H9" s="365"/>
      <c r="I9" s="362" t="s">
        <v>60</v>
      </c>
      <c r="J9" s="363"/>
      <c r="K9" s="364"/>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41.4" x14ac:dyDescent="0.25">
      <c r="A14" s="17" t="s">
        <v>72</v>
      </c>
      <c r="B14" s="43" t="s">
        <v>145</v>
      </c>
      <c r="C14" s="171" t="s">
        <v>74</v>
      </c>
      <c r="D14" s="187">
        <v>11.88</v>
      </c>
      <c r="E14" s="188">
        <v>1.538</v>
      </c>
      <c r="F14" s="189">
        <v>9.1999999999999998E-2</v>
      </c>
      <c r="G14" s="190">
        <v>8.51</v>
      </c>
      <c r="H14" s="191">
        <v>0</v>
      </c>
      <c r="I14" s="191">
        <v>0</v>
      </c>
      <c r="J14" s="192">
        <v>0</v>
      </c>
      <c r="K14" s="46"/>
    </row>
    <row r="15" spans="1:13" ht="32.25" customHeight="1" x14ac:dyDescent="0.25">
      <c r="A15" s="17" t="s">
        <v>75</v>
      </c>
      <c r="B15" s="43"/>
      <c r="C15" s="167">
        <v>2</v>
      </c>
      <c r="D15" s="187">
        <v>11.88</v>
      </c>
      <c r="E15" s="188">
        <v>1.538</v>
      </c>
      <c r="F15" s="189">
        <v>9.1999999999999998E-2</v>
      </c>
      <c r="G15" s="191">
        <v>0</v>
      </c>
      <c r="H15" s="191">
        <v>0</v>
      </c>
      <c r="I15" s="191">
        <v>0</v>
      </c>
      <c r="J15" s="192">
        <v>0</v>
      </c>
      <c r="K15" s="46"/>
    </row>
    <row r="16" spans="1:13" ht="69" x14ac:dyDescent="0.25">
      <c r="A16" s="17" t="s">
        <v>76</v>
      </c>
      <c r="B16" s="43" t="s">
        <v>146</v>
      </c>
      <c r="C16" s="155" t="s">
        <v>78</v>
      </c>
      <c r="D16" s="187">
        <v>12.031000000000001</v>
      </c>
      <c r="E16" s="188">
        <v>1.5569999999999999</v>
      </c>
      <c r="F16" s="189">
        <v>9.2999999999999999E-2</v>
      </c>
      <c r="G16" s="190">
        <v>11.53</v>
      </c>
      <c r="H16" s="191">
        <v>0</v>
      </c>
      <c r="I16" s="191">
        <v>0</v>
      </c>
      <c r="J16" s="192">
        <v>0</v>
      </c>
      <c r="K16" s="46"/>
    </row>
    <row r="17" spans="1:11" ht="69" x14ac:dyDescent="0.25">
      <c r="A17" s="17" t="s">
        <v>79</v>
      </c>
      <c r="B17" s="43" t="s">
        <v>147</v>
      </c>
      <c r="C17" s="155" t="s">
        <v>78</v>
      </c>
      <c r="D17" s="187">
        <v>12.031000000000001</v>
      </c>
      <c r="E17" s="188">
        <v>1.5569999999999999</v>
      </c>
      <c r="F17" s="189">
        <v>9.2999999999999999E-2</v>
      </c>
      <c r="G17" s="190">
        <v>12.6</v>
      </c>
      <c r="H17" s="191">
        <v>0</v>
      </c>
      <c r="I17" s="191">
        <v>0</v>
      </c>
      <c r="J17" s="192">
        <v>0</v>
      </c>
      <c r="K17" s="46"/>
    </row>
    <row r="18" spans="1:11" ht="69" x14ac:dyDescent="0.25">
      <c r="A18" s="17" t="s">
        <v>81</v>
      </c>
      <c r="B18" s="43" t="s">
        <v>148</v>
      </c>
      <c r="C18" s="155" t="s">
        <v>78</v>
      </c>
      <c r="D18" s="187">
        <v>12.031000000000001</v>
      </c>
      <c r="E18" s="188">
        <v>1.5569999999999999</v>
      </c>
      <c r="F18" s="189">
        <v>9.2999999999999999E-2</v>
      </c>
      <c r="G18" s="190">
        <v>15.58</v>
      </c>
      <c r="H18" s="191">
        <v>0</v>
      </c>
      <c r="I18" s="191">
        <v>0</v>
      </c>
      <c r="J18" s="192">
        <v>0</v>
      </c>
      <c r="K18" s="46"/>
    </row>
    <row r="19" spans="1:11" ht="69" x14ac:dyDescent="0.25">
      <c r="A19" s="17" t="s">
        <v>83</v>
      </c>
      <c r="B19" s="43" t="s">
        <v>149</v>
      </c>
      <c r="C19" s="155" t="s">
        <v>78</v>
      </c>
      <c r="D19" s="187">
        <v>12.031000000000001</v>
      </c>
      <c r="E19" s="188">
        <v>1.5569999999999999</v>
      </c>
      <c r="F19" s="189">
        <v>9.2999999999999999E-2</v>
      </c>
      <c r="G19" s="190">
        <v>20.43</v>
      </c>
      <c r="H19" s="191">
        <v>0</v>
      </c>
      <c r="I19" s="191">
        <v>0</v>
      </c>
      <c r="J19" s="192">
        <v>0</v>
      </c>
      <c r="K19" s="46"/>
    </row>
    <row r="20" spans="1:11" ht="69" x14ac:dyDescent="0.25">
      <c r="A20" s="17" t="s">
        <v>85</v>
      </c>
      <c r="B20" s="43" t="s">
        <v>150</v>
      </c>
      <c r="C20" s="155" t="s">
        <v>78</v>
      </c>
      <c r="D20" s="187">
        <v>12.031000000000001</v>
      </c>
      <c r="E20" s="188">
        <v>1.5569999999999999</v>
      </c>
      <c r="F20" s="189">
        <v>9.2999999999999999E-2</v>
      </c>
      <c r="G20" s="190">
        <v>35.01</v>
      </c>
      <c r="H20" s="191">
        <v>0</v>
      </c>
      <c r="I20" s="191">
        <v>0</v>
      </c>
      <c r="J20" s="192">
        <v>0</v>
      </c>
      <c r="K20" s="46"/>
    </row>
    <row r="21" spans="1:11" ht="32.25" customHeight="1" x14ac:dyDescent="0.25">
      <c r="A21" s="17" t="s">
        <v>87</v>
      </c>
      <c r="B21" s="43"/>
      <c r="C21" s="167">
        <v>4</v>
      </c>
      <c r="D21" s="187">
        <v>12.031000000000001</v>
      </c>
      <c r="E21" s="188">
        <v>1.5569999999999999</v>
      </c>
      <c r="F21" s="189">
        <v>9.2999999999999999E-2</v>
      </c>
      <c r="G21" s="191">
        <v>0</v>
      </c>
      <c r="H21" s="191">
        <v>0</v>
      </c>
      <c r="I21" s="191">
        <v>0</v>
      </c>
      <c r="J21" s="192">
        <v>0</v>
      </c>
      <c r="K21" s="46"/>
    </row>
    <row r="22" spans="1:11" ht="32.25" customHeight="1" x14ac:dyDescent="0.25">
      <c r="A22" s="17" t="s">
        <v>88</v>
      </c>
      <c r="B22" s="43" t="s">
        <v>151</v>
      </c>
      <c r="C22" s="167">
        <v>0</v>
      </c>
      <c r="D22" s="187">
        <v>7.7770000000000001</v>
      </c>
      <c r="E22" s="188">
        <v>0.95799999999999996</v>
      </c>
      <c r="F22" s="189">
        <v>5.3999999999999999E-2</v>
      </c>
      <c r="G22" s="190">
        <v>13.64</v>
      </c>
      <c r="H22" s="190">
        <v>7.68</v>
      </c>
      <c r="I22" s="193">
        <v>7.68</v>
      </c>
      <c r="J22" s="194">
        <v>0.24399999999999999</v>
      </c>
      <c r="K22" s="46"/>
    </row>
    <row r="23" spans="1:11" ht="32.25" customHeight="1" x14ac:dyDescent="0.25">
      <c r="A23" s="17" t="s">
        <v>90</v>
      </c>
      <c r="B23" s="43" t="s">
        <v>152</v>
      </c>
      <c r="C23" s="167">
        <v>0</v>
      </c>
      <c r="D23" s="187">
        <v>7.7770000000000001</v>
      </c>
      <c r="E23" s="188">
        <v>0.95799999999999996</v>
      </c>
      <c r="F23" s="189">
        <v>5.3999999999999999E-2</v>
      </c>
      <c r="G23" s="190">
        <v>55.73</v>
      </c>
      <c r="H23" s="190">
        <v>7.68</v>
      </c>
      <c r="I23" s="193">
        <v>7.68</v>
      </c>
      <c r="J23" s="194">
        <v>0.24399999999999999</v>
      </c>
      <c r="K23" s="46"/>
    </row>
    <row r="24" spans="1:11" ht="32.25" customHeight="1" x14ac:dyDescent="0.25">
      <c r="A24" s="17" t="s">
        <v>92</v>
      </c>
      <c r="B24" s="43" t="s">
        <v>153</v>
      </c>
      <c r="C24" s="167">
        <v>0</v>
      </c>
      <c r="D24" s="187">
        <v>7.7770000000000001</v>
      </c>
      <c r="E24" s="188">
        <v>0.95799999999999996</v>
      </c>
      <c r="F24" s="189">
        <v>5.3999999999999999E-2</v>
      </c>
      <c r="G24" s="190">
        <v>85.08</v>
      </c>
      <c r="H24" s="190">
        <v>7.68</v>
      </c>
      <c r="I24" s="193">
        <v>7.68</v>
      </c>
      <c r="J24" s="194">
        <v>0.24399999999999999</v>
      </c>
      <c r="K24" s="46"/>
    </row>
    <row r="25" spans="1:11" ht="32.25" customHeight="1" x14ac:dyDescent="0.25">
      <c r="A25" s="17" t="s">
        <v>94</v>
      </c>
      <c r="B25" s="43" t="s">
        <v>154</v>
      </c>
      <c r="C25" s="167">
        <v>0</v>
      </c>
      <c r="D25" s="187">
        <v>7.7770000000000001</v>
      </c>
      <c r="E25" s="188">
        <v>0.95799999999999996</v>
      </c>
      <c r="F25" s="189">
        <v>5.3999999999999999E-2</v>
      </c>
      <c r="G25" s="190">
        <v>129</v>
      </c>
      <c r="H25" s="190">
        <v>7.68</v>
      </c>
      <c r="I25" s="193">
        <v>7.68</v>
      </c>
      <c r="J25" s="194">
        <v>0.24399999999999999</v>
      </c>
      <c r="K25" s="46"/>
    </row>
    <row r="26" spans="1:11" ht="32.25" customHeight="1" x14ac:dyDescent="0.25">
      <c r="A26" s="17" t="s">
        <v>96</v>
      </c>
      <c r="B26" s="43" t="s">
        <v>155</v>
      </c>
      <c r="C26" s="167">
        <v>0</v>
      </c>
      <c r="D26" s="187">
        <v>7.7770000000000001</v>
      </c>
      <c r="E26" s="188">
        <v>0.95799999999999996</v>
      </c>
      <c r="F26" s="189">
        <v>5.3999999999999999E-2</v>
      </c>
      <c r="G26" s="190">
        <v>239.73</v>
      </c>
      <c r="H26" s="190">
        <v>7.68</v>
      </c>
      <c r="I26" s="193">
        <v>7.68</v>
      </c>
      <c r="J26" s="194">
        <v>0.24399999999999999</v>
      </c>
      <c r="K26" s="46"/>
    </row>
    <row r="27" spans="1:11" ht="32.25" customHeight="1" x14ac:dyDescent="0.25">
      <c r="A27" s="17" t="s">
        <v>98</v>
      </c>
      <c r="B27" s="43" t="s">
        <v>156</v>
      </c>
      <c r="C27" s="167">
        <v>0</v>
      </c>
      <c r="D27" s="187">
        <v>5.1470000000000002</v>
      </c>
      <c r="E27" s="188">
        <v>0.56000000000000005</v>
      </c>
      <c r="F27" s="189">
        <v>2.7E-2</v>
      </c>
      <c r="G27" s="190">
        <v>10.65</v>
      </c>
      <c r="H27" s="190">
        <v>7.4</v>
      </c>
      <c r="I27" s="193">
        <v>7.4</v>
      </c>
      <c r="J27" s="194">
        <v>0.155</v>
      </c>
      <c r="K27" s="46"/>
    </row>
    <row r="28" spans="1:11" ht="32.25" customHeight="1" x14ac:dyDescent="0.25">
      <c r="A28" s="17" t="s">
        <v>100</v>
      </c>
      <c r="B28" s="43" t="s">
        <v>157</v>
      </c>
      <c r="C28" s="167">
        <v>0</v>
      </c>
      <c r="D28" s="187">
        <v>5.1470000000000002</v>
      </c>
      <c r="E28" s="188">
        <v>0.56000000000000005</v>
      </c>
      <c r="F28" s="189">
        <v>2.7E-2</v>
      </c>
      <c r="G28" s="190">
        <v>52.73</v>
      </c>
      <c r="H28" s="190">
        <v>7.4</v>
      </c>
      <c r="I28" s="193">
        <v>7.4</v>
      </c>
      <c r="J28" s="194">
        <v>0.155</v>
      </c>
      <c r="K28" s="46"/>
    </row>
    <row r="29" spans="1:11" ht="32.25" customHeight="1" x14ac:dyDescent="0.25">
      <c r="A29" s="17" t="s">
        <v>102</v>
      </c>
      <c r="B29" s="43" t="s">
        <v>158</v>
      </c>
      <c r="C29" s="167">
        <v>0</v>
      </c>
      <c r="D29" s="187">
        <v>5.1470000000000002</v>
      </c>
      <c r="E29" s="188">
        <v>0.56000000000000005</v>
      </c>
      <c r="F29" s="189">
        <v>2.7E-2</v>
      </c>
      <c r="G29" s="190">
        <v>82.09</v>
      </c>
      <c r="H29" s="190">
        <v>7.4</v>
      </c>
      <c r="I29" s="193">
        <v>7.4</v>
      </c>
      <c r="J29" s="194">
        <v>0.155</v>
      </c>
      <c r="K29" s="46"/>
    </row>
    <row r="30" spans="1:11" ht="32.25" customHeight="1" x14ac:dyDescent="0.25">
      <c r="A30" s="17" t="s">
        <v>104</v>
      </c>
      <c r="B30" s="43" t="s">
        <v>159</v>
      </c>
      <c r="C30" s="167">
        <v>0</v>
      </c>
      <c r="D30" s="187">
        <v>5.1470000000000002</v>
      </c>
      <c r="E30" s="188">
        <v>0.56000000000000005</v>
      </c>
      <c r="F30" s="189">
        <v>2.7E-2</v>
      </c>
      <c r="G30" s="190">
        <v>126.01</v>
      </c>
      <c r="H30" s="190">
        <v>7.4</v>
      </c>
      <c r="I30" s="193">
        <v>7.4</v>
      </c>
      <c r="J30" s="194">
        <v>0.155</v>
      </c>
      <c r="K30" s="46"/>
    </row>
    <row r="31" spans="1:11" ht="32.25" customHeight="1" x14ac:dyDescent="0.25">
      <c r="A31" s="17" t="s">
        <v>106</v>
      </c>
      <c r="B31" s="43" t="s">
        <v>160</v>
      </c>
      <c r="C31" s="167">
        <v>0</v>
      </c>
      <c r="D31" s="187">
        <v>5.1470000000000002</v>
      </c>
      <c r="E31" s="188">
        <v>0.56000000000000005</v>
      </c>
      <c r="F31" s="189">
        <v>2.7E-2</v>
      </c>
      <c r="G31" s="190">
        <v>236.74</v>
      </c>
      <c r="H31" s="190">
        <v>7.4</v>
      </c>
      <c r="I31" s="193">
        <v>7.4</v>
      </c>
      <c r="J31" s="194">
        <v>0.155</v>
      </c>
      <c r="K31" s="46"/>
    </row>
    <row r="32" spans="1:11" ht="32.25" customHeight="1" x14ac:dyDescent="0.25">
      <c r="A32" s="17" t="s">
        <v>108</v>
      </c>
      <c r="B32" s="43" t="s">
        <v>161</v>
      </c>
      <c r="C32" s="167">
        <v>0</v>
      </c>
      <c r="D32" s="187">
        <v>2.8370000000000002</v>
      </c>
      <c r="E32" s="188">
        <v>0.25700000000000001</v>
      </c>
      <c r="F32" s="189">
        <v>8.9999999999999993E-3</v>
      </c>
      <c r="G32" s="190">
        <v>98.28</v>
      </c>
      <c r="H32" s="190">
        <v>8.57</v>
      </c>
      <c r="I32" s="193">
        <v>8.57</v>
      </c>
      <c r="J32" s="194">
        <v>7.5999999999999998E-2</v>
      </c>
      <c r="K32" s="46"/>
    </row>
    <row r="33" spans="1:11" ht="32.25" customHeight="1" x14ac:dyDescent="0.25">
      <c r="A33" s="17" t="s">
        <v>110</v>
      </c>
      <c r="B33" s="43" t="s">
        <v>162</v>
      </c>
      <c r="C33" s="167">
        <v>0</v>
      </c>
      <c r="D33" s="187">
        <v>2.8370000000000002</v>
      </c>
      <c r="E33" s="188">
        <v>0.25700000000000001</v>
      </c>
      <c r="F33" s="189">
        <v>8.9999999999999993E-3</v>
      </c>
      <c r="G33" s="190">
        <v>360.65</v>
      </c>
      <c r="H33" s="190">
        <v>8.57</v>
      </c>
      <c r="I33" s="193">
        <v>8.57</v>
      </c>
      <c r="J33" s="194">
        <v>7.5999999999999998E-2</v>
      </c>
      <c r="K33" s="46"/>
    </row>
    <row r="34" spans="1:11" ht="32.25" customHeight="1" x14ac:dyDescent="0.25">
      <c r="A34" s="17" t="s">
        <v>112</v>
      </c>
      <c r="B34" s="43" t="s">
        <v>163</v>
      </c>
      <c r="C34" s="167">
        <v>0</v>
      </c>
      <c r="D34" s="187">
        <v>2.8370000000000002</v>
      </c>
      <c r="E34" s="188">
        <v>0.25700000000000001</v>
      </c>
      <c r="F34" s="189">
        <v>8.9999999999999993E-3</v>
      </c>
      <c r="G34" s="190">
        <v>866.35</v>
      </c>
      <c r="H34" s="190">
        <v>8.57</v>
      </c>
      <c r="I34" s="193">
        <v>8.57</v>
      </c>
      <c r="J34" s="194">
        <v>7.5999999999999998E-2</v>
      </c>
      <c r="K34" s="46"/>
    </row>
    <row r="35" spans="1:11" ht="32.25" customHeight="1" x14ac:dyDescent="0.25">
      <c r="A35" s="17" t="s">
        <v>114</v>
      </c>
      <c r="B35" s="43" t="s">
        <v>164</v>
      </c>
      <c r="C35" s="167">
        <v>0</v>
      </c>
      <c r="D35" s="187">
        <v>2.8370000000000002</v>
      </c>
      <c r="E35" s="188">
        <v>0.25700000000000001</v>
      </c>
      <c r="F35" s="189">
        <v>8.9999999999999993E-3</v>
      </c>
      <c r="G35" s="190">
        <v>1543.02</v>
      </c>
      <c r="H35" s="190">
        <v>8.57</v>
      </c>
      <c r="I35" s="193">
        <v>8.57</v>
      </c>
      <c r="J35" s="194">
        <v>7.5999999999999998E-2</v>
      </c>
      <c r="K35" s="46"/>
    </row>
    <row r="36" spans="1:11" ht="32.25" customHeight="1" x14ac:dyDescent="0.25">
      <c r="A36" s="17" t="s">
        <v>116</v>
      </c>
      <c r="B36" s="43" t="s">
        <v>165</v>
      </c>
      <c r="C36" s="167">
        <v>0</v>
      </c>
      <c r="D36" s="187">
        <v>2.8370000000000002</v>
      </c>
      <c r="E36" s="188">
        <v>0.25700000000000001</v>
      </c>
      <c r="F36" s="189">
        <v>8.9999999999999993E-3</v>
      </c>
      <c r="G36" s="190">
        <v>3736.24</v>
      </c>
      <c r="H36" s="190">
        <v>8.57</v>
      </c>
      <c r="I36" s="193">
        <v>8.57</v>
      </c>
      <c r="J36" s="194">
        <v>7.5999999999999998E-2</v>
      </c>
      <c r="K36" s="46"/>
    </row>
    <row r="37" spans="1:11" ht="32.25" customHeight="1" x14ac:dyDescent="0.25">
      <c r="A37" s="17" t="s">
        <v>118</v>
      </c>
      <c r="B37" s="46" t="s">
        <v>166</v>
      </c>
      <c r="C37" s="167" t="s">
        <v>120</v>
      </c>
      <c r="D37" s="195">
        <v>32.874000000000002</v>
      </c>
      <c r="E37" s="196">
        <v>3.0179999999999998</v>
      </c>
      <c r="F37" s="189">
        <v>1.2290000000000001</v>
      </c>
      <c r="G37" s="191">
        <v>0</v>
      </c>
      <c r="H37" s="191">
        <v>0</v>
      </c>
      <c r="I37" s="191">
        <v>0</v>
      </c>
      <c r="J37" s="192">
        <v>0</v>
      </c>
      <c r="K37" s="46"/>
    </row>
    <row r="38" spans="1:11" ht="27.75" customHeight="1" x14ac:dyDescent="0.25">
      <c r="A38" s="17" t="s">
        <v>121</v>
      </c>
      <c r="B38" s="47" t="s">
        <v>167</v>
      </c>
      <c r="C38" s="166" t="s">
        <v>123</v>
      </c>
      <c r="D38" s="187">
        <v>-7.7110000000000003</v>
      </c>
      <c r="E38" s="188">
        <v>-0.998</v>
      </c>
      <c r="F38" s="189">
        <v>-0.06</v>
      </c>
      <c r="G38" s="158">
        <v>0</v>
      </c>
      <c r="H38" s="191">
        <v>0</v>
      </c>
      <c r="I38" s="191">
        <v>0</v>
      </c>
      <c r="J38" s="192">
        <v>0</v>
      </c>
      <c r="K38" s="46"/>
    </row>
    <row r="39" spans="1:11" ht="27.75" customHeight="1" x14ac:dyDescent="0.25">
      <c r="A39" s="17" t="s">
        <v>124</v>
      </c>
      <c r="B39" s="46"/>
      <c r="C39" s="167">
        <v>0</v>
      </c>
      <c r="D39" s="187">
        <v>-6.4219999999999997</v>
      </c>
      <c r="E39" s="188">
        <v>-0.80500000000000005</v>
      </c>
      <c r="F39" s="189">
        <v>-4.7E-2</v>
      </c>
      <c r="G39" s="158">
        <v>0</v>
      </c>
      <c r="H39" s="191">
        <v>0</v>
      </c>
      <c r="I39" s="191">
        <v>0</v>
      </c>
      <c r="J39" s="192">
        <v>0</v>
      </c>
      <c r="K39" s="46"/>
    </row>
    <row r="40" spans="1:11" ht="27.75" customHeight="1" x14ac:dyDescent="0.25">
      <c r="A40" s="17" t="s">
        <v>125</v>
      </c>
      <c r="B40" s="46" t="s">
        <v>168</v>
      </c>
      <c r="C40" s="167">
        <v>0</v>
      </c>
      <c r="D40" s="187">
        <v>-7.7110000000000003</v>
      </c>
      <c r="E40" s="188">
        <v>-0.998</v>
      </c>
      <c r="F40" s="189">
        <v>-0.06</v>
      </c>
      <c r="G40" s="158">
        <v>0</v>
      </c>
      <c r="H40" s="191">
        <v>0</v>
      </c>
      <c r="I40" s="191">
        <v>0</v>
      </c>
      <c r="J40" s="194">
        <v>0.27900000000000003</v>
      </c>
      <c r="K40" s="46"/>
    </row>
    <row r="41" spans="1:11" ht="27.75" customHeight="1" x14ac:dyDescent="0.25">
      <c r="A41" s="17" t="s">
        <v>127</v>
      </c>
      <c r="B41" s="46" t="s">
        <v>169</v>
      </c>
      <c r="C41" s="167">
        <v>0</v>
      </c>
      <c r="D41" s="187">
        <v>-7.7110000000000003</v>
      </c>
      <c r="E41" s="188">
        <v>-0.998</v>
      </c>
      <c r="F41" s="189">
        <v>-0.06</v>
      </c>
      <c r="G41" s="158">
        <v>0</v>
      </c>
      <c r="H41" s="191">
        <v>0</v>
      </c>
      <c r="I41" s="191">
        <v>0</v>
      </c>
      <c r="J41" s="192">
        <v>0</v>
      </c>
      <c r="K41" s="46"/>
    </row>
    <row r="42" spans="1:11" ht="27.75" customHeight="1" x14ac:dyDescent="0.25">
      <c r="A42" s="17" t="s">
        <v>129</v>
      </c>
      <c r="B42" s="46" t="s">
        <v>170</v>
      </c>
      <c r="C42" s="167">
        <v>0</v>
      </c>
      <c r="D42" s="187">
        <v>-6.4219999999999997</v>
      </c>
      <c r="E42" s="188">
        <v>-0.80500000000000005</v>
      </c>
      <c r="F42" s="189">
        <v>-4.7E-2</v>
      </c>
      <c r="G42" s="158">
        <v>0</v>
      </c>
      <c r="H42" s="191">
        <v>0</v>
      </c>
      <c r="I42" s="191">
        <v>0</v>
      </c>
      <c r="J42" s="194">
        <v>0.20699999999999999</v>
      </c>
      <c r="K42" s="46"/>
    </row>
    <row r="43" spans="1:11" ht="27.75" customHeight="1" x14ac:dyDescent="0.25">
      <c r="A43" s="17" t="s">
        <v>131</v>
      </c>
      <c r="B43" s="46" t="s">
        <v>171</v>
      </c>
      <c r="C43" s="167">
        <v>0</v>
      </c>
      <c r="D43" s="187">
        <v>-6.4219999999999997</v>
      </c>
      <c r="E43" s="188">
        <v>-0.80500000000000005</v>
      </c>
      <c r="F43" s="189">
        <v>-4.7E-2</v>
      </c>
      <c r="G43" s="158">
        <v>0</v>
      </c>
      <c r="H43" s="191">
        <v>0</v>
      </c>
      <c r="I43" s="191">
        <v>0</v>
      </c>
      <c r="J43" s="192">
        <v>0</v>
      </c>
      <c r="K43" s="46"/>
    </row>
    <row r="44" spans="1:11" ht="27.75" customHeight="1" x14ac:dyDescent="0.25">
      <c r="A44" s="17" t="s">
        <v>133</v>
      </c>
      <c r="B44" s="46" t="s">
        <v>172</v>
      </c>
      <c r="C44" s="167">
        <v>0</v>
      </c>
      <c r="D44" s="187">
        <v>-3.9580000000000002</v>
      </c>
      <c r="E44" s="188">
        <v>-0.43099999999999999</v>
      </c>
      <c r="F44" s="189">
        <v>-2.1000000000000001E-2</v>
      </c>
      <c r="G44" s="190">
        <v>61.51</v>
      </c>
      <c r="H44" s="191">
        <v>0</v>
      </c>
      <c r="I44" s="191">
        <v>0</v>
      </c>
      <c r="J44" s="194">
        <v>0.17199999999999999</v>
      </c>
      <c r="K44" s="46"/>
    </row>
    <row r="45" spans="1:11" ht="27.75" customHeight="1" x14ac:dyDescent="0.25">
      <c r="A45" s="17" t="s">
        <v>135</v>
      </c>
      <c r="B45" s="46" t="s">
        <v>173</v>
      </c>
      <c r="C45" s="167">
        <v>0</v>
      </c>
      <c r="D45" s="187">
        <v>-3.9580000000000002</v>
      </c>
      <c r="E45" s="188">
        <v>-0.43099999999999999</v>
      </c>
      <c r="F45" s="189">
        <v>-2.1000000000000001E-2</v>
      </c>
      <c r="G45" s="190">
        <v>61.51</v>
      </c>
      <c r="H45" s="191">
        <v>0</v>
      </c>
      <c r="I45" s="191">
        <v>0</v>
      </c>
      <c r="J45" s="192">
        <v>0</v>
      </c>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4DA66E29-F48B-482E-BE18-D4669D2C1D78}"/>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D3D8-35ED-4C51-AD71-38DFB9DFBA62}">
  <sheetPr>
    <pageSetUpPr fitToPage="1"/>
  </sheetPr>
  <dimension ref="A1:F40"/>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9740</v>
      </c>
      <c r="B2" s="434"/>
      <c r="C2" s="434"/>
      <c r="D2" s="434"/>
      <c r="E2" s="434"/>
    </row>
    <row r="3" spans="1:6" ht="47.25" customHeight="1" x14ac:dyDescent="0.25">
      <c r="A3" s="351" t="str">
        <f>Overview!B4&amp; " - LLFs in NGED West Midlands Area (GSP Group _E) for year beginning "&amp;Overview!D4</f>
        <v>Southern Electric Power Distribution plc - LLFs in NGED West Midlands Area (GSP Group _E) for year beginning 1 April 2026</v>
      </c>
      <c r="B3" s="351"/>
      <c r="C3" s="351"/>
      <c r="D3" s="351"/>
      <c r="E3" s="351"/>
    </row>
    <row r="4" spans="1:6" ht="19.5" customHeight="1" x14ac:dyDescent="0.25">
      <c r="A4" s="427" t="s">
        <v>44</v>
      </c>
      <c r="B4" s="21" t="s">
        <v>723</v>
      </c>
      <c r="C4" s="21" t="s">
        <v>724</v>
      </c>
      <c r="D4" s="21" t="s">
        <v>725</v>
      </c>
      <c r="E4" s="21" t="s">
        <v>726</v>
      </c>
    </row>
    <row r="5" spans="1:6" ht="19.5" customHeight="1" x14ac:dyDescent="0.25">
      <c r="A5" s="428"/>
      <c r="B5" s="21" t="s">
        <v>728</v>
      </c>
      <c r="C5" s="21" t="s">
        <v>730</v>
      </c>
      <c r="D5" s="21" t="s">
        <v>731</v>
      </c>
      <c r="E5" s="21" t="s">
        <v>732</v>
      </c>
    </row>
    <row r="6" spans="1:6" ht="45" customHeight="1" x14ac:dyDescent="0.25">
      <c r="A6" s="81" t="s">
        <v>761</v>
      </c>
      <c r="B6" s="22"/>
      <c r="C6" s="22"/>
      <c r="D6" s="24" t="s">
        <v>762</v>
      </c>
      <c r="E6" s="24" t="s">
        <v>763</v>
      </c>
    </row>
    <row r="7" spans="1:6" ht="45" customHeight="1" x14ac:dyDescent="0.25">
      <c r="A7" s="81" t="s">
        <v>764</v>
      </c>
      <c r="B7" s="24" t="s">
        <v>765</v>
      </c>
      <c r="C7" s="23" t="s">
        <v>766</v>
      </c>
      <c r="D7" s="24" t="s">
        <v>767</v>
      </c>
      <c r="E7" s="24" t="s">
        <v>763</v>
      </c>
    </row>
    <row r="8" spans="1:6" ht="45" customHeight="1" x14ac:dyDescent="0.25">
      <c r="A8" s="81" t="s">
        <v>55</v>
      </c>
      <c r="B8" s="22"/>
      <c r="C8" s="22"/>
      <c r="D8" s="24" t="s">
        <v>762</v>
      </c>
      <c r="E8" s="24" t="s">
        <v>763</v>
      </c>
    </row>
    <row r="9" spans="1:6" ht="25.5" customHeight="1" x14ac:dyDescent="0.25">
      <c r="A9" s="82" t="s">
        <v>59</v>
      </c>
      <c r="B9" s="435" t="s">
        <v>60</v>
      </c>
      <c r="C9" s="436"/>
      <c r="D9" s="436"/>
      <c r="E9" s="437"/>
    </row>
    <row r="10" spans="1:6" x14ac:dyDescent="0.25">
      <c r="A10" s="14"/>
      <c r="B10" s="13"/>
      <c r="C10" s="13"/>
      <c r="D10" s="13"/>
      <c r="E10" s="13"/>
    </row>
    <row r="11" spans="1:6" x14ac:dyDescent="0.25">
      <c r="B11" s="13"/>
      <c r="C11" s="13"/>
      <c r="D11" s="13"/>
      <c r="E11" s="13"/>
    </row>
    <row r="12" spans="1:6" ht="22.5" customHeight="1" x14ac:dyDescent="0.25">
      <c r="A12" s="355" t="s">
        <v>742</v>
      </c>
      <c r="B12" s="431"/>
      <c r="C12" s="431"/>
      <c r="D12" s="431"/>
      <c r="E12" s="431"/>
      <c r="F12" s="356"/>
    </row>
    <row r="13" spans="1:6" ht="22.5" customHeight="1" x14ac:dyDescent="0.25">
      <c r="A13" s="355" t="s">
        <v>743</v>
      </c>
      <c r="B13" s="431"/>
      <c r="C13" s="431"/>
      <c r="D13" s="431"/>
      <c r="E13" s="431"/>
      <c r="F13" s="356"/>
    </row>
    <row r="14" spans="1:6" ht="33" customHeight="1" x14ac:dyDescent="0.25">
      <c r="A14" s="21" t="s">
        <v>744</v>
      </c>
      <c r="B14" s="21" t="s">
        <v>723</v>
      </c>
      <c r="C14" s="21" t="s">
        <v>724</v>
      </c>
      <c r="D14" s="21" t="s">
        <v>725</v>
      </c>
      <c r="E14" s="21" t="s">
        <v>726</v>
      </c>
      <c r="F14" s="21" t="s">
        <v>745</v>
      </c>
    </row>
    <row r="15" spans="1:6" ht="58.5" customHeight="1" x14ac:dyDescent="0.25">
      <c r="A15" s="1" t="s">
        <v>746</v>
      </c>
      <c r="B15" s="327">
        <v>1.1100000000000001</v>
      </c>
      <c r="C15" s="327">
        <v>1.099</v>
      </c>
      <c r="D15" s="327">
        <v>1.085</v>
      </c>
      <c r="E15" s="327">
        <v>1.083</v>
      </c>
      <c r="F15" s="313" t="s">
        <v>9687</v>
      </c>
    </row>
    <row r="16" spans="1:6" ht="22.5" customHeight="1" x14ac:dyDescent="0.25">
      <c r="A16" s="1" t="s">
        <v>747</v>
      </c>
      <c r="B16" s="327">
        <v>1.089</v>
      </c>
      <c r="C16" s="327">
        <v>1.081</v>
      </c>
      <c r="D16" s="327">
        <v>1.07</v>
      </c>
      <c r="E16" s="327">
        <v>1.07</v>
      </c>
      <c r="F16" s="313" t="s">
        <v>9688</v>
      </c>
    </row>
    <row r="17" spans="1:6" ht="22.5" customHeight="1" x14ac:dyDescent="0.25">
      <c r="A17" s="1" t="s">
        <v>748</v>
      </c>
      <c r="B17" s="327">
        <v>1.069</v>
      </c>
      <c r="C17" s="327">
        <v>1.06</v>
      </c>
      <c r="D17" s="327">
        <v>1.0469999999999999</v>
      </c>
      <c r="E17" s="327">
        <v>1.042</v>
      </c>
      <c r="F17" s="313" t="s">
        <v>9689</v>
      </c>
    </row>
    <row r="18" spans="1:6" ht="22.5" customHeight="1" x14ac:dyDescent="0.25">
      <c r="A18" s="1" t="s">
        <v>749</v>
      </c>
      <c r="B18" s="327">
        <v>1.0760000000000001</v>
      </c>
      <c r="C18" s="327">
        <v>1.0580000000000001</v>
      </c>
      <c r="D18" s="327">
        <v>1.0429999999999999</v>
      </c>
      <c r="E18" s="327">
        <v>1.048</v>
      </c>
      <c r="F18" s="12"/>
    </row>
    <row r="19" spans="1:6" ht="22.5" customHeight="1" x14ac:dyDescent="0.25">
      <c r="A19" s="1" t="s">
        <v>750</v>
      </c>
      <c r="B19" s="327">
        <v>1.0660000000000001</v>
      </c>
      <c r="C19" s="327">
        <v>1.05</v>
      </c>
      <c r="D19" s="327">
        <v>1.0349999999999999</v>
      </c>
      <c r="E19" s="327">
        <v>1.04</v>
      </c>
      <c r="F19" s="12"/>
    </row>
    <row r="20" spans="1:6" ht="22.5" customHeight="1" x14ac:dyDescent="0.25">
      <c r="A20" s="1" t="s">
        <v>9718</v>
      </c>
      <c r="B20" s="327">
        <v>1.0169999999999999</v>
      </c>
      <c r="C20" s="327">
        <v>1.016</v>
      </c>
      <c r="D20" s="327">
        <v>1.0149999999999999</v>
      </c>
      <c r="E20" s="327">
        <v>1.014</v>
      </c>
      <c r="F20" s="12"/>
    </row>
    <row r="21" spans="1:6" ht="22.5" customHeight="1" x14ac:dyDescent="0.25">
      <c r="A21" s="1" t="s">
        <v>9719</v>
      </c>
      <c r="B21" s="327">
        <v>1.02</v>
      </c>
      <c r="C21" s="327">
        <v>1.0189999999999999</v>
      </c>
      <c r="D21" s="327">
        <v>1.016</v>
      </c>
      <c r="E21" s="327">
        <v>1.0149999999999999</v>
      </c>
      <c r="F21" s="12"/>
    </row>
    <row r="22" spans="1:6" ht="22.5" customHeight="1" x14ac:dyDescent="0.25">
      <c r="A22" s="1" t="s">
        <v>751</v>
      </c>
      <c r="B22" s="327">
        <v>1.0109999999999999</v>
      </c>
      <c r="C22" s="327">
        <v>1.0109999999999999</v>
      </c>
      <c r="D22" s="327">
        <v>1.008</v>
      </c>
      <c r="E22" s="327">
        <v>1.0069999999999999</v>
      </c>
      <c r="F22" s="12"/>
    </row>
    <row r="24" spans="1:6" ht="22.5" customHeight="1" x14ac:dyDescent="0.25">
      <c r="A24" s="355" t="s">
        <v>752</v>
      </c>
      <c r="B24" s="431"/>
      <c r="C24" s="431"/>
      <c r="D24" s="431"/>
      <c r="E24" s="431"/>
      <c r="F24" s="356"/>
    </row>
    <row r="25" spans="1:6" ht="22.5" customHeight="1" x14ac:dyDescent="0.25">
      <c r="A25" s="355" t="s">
        <v>753</v>
      </c>
      <c r="B25" s="431"/>
      <c r="C25" s="431"/>
      <c r="D25" s="431"/>
      <c r="E25" s="431"/>
      <c r="F25" s="356"/>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55" t="s">
        <v>752</v>
      </c>
      <c r="B33" s="431"/>
      <c r="C33" s="431"/>
      <c r="D33" s="431"/>
      <c r="E33" s="431"/>
      <c r="F33" s="356"/>
    </row>
    <row r="34" spans="1:6" ht="22.5" customHeight="1" x14ac:dyDescent="0.25">
      <c r="A34" s="355" t="s">
        <v>760</v>
      </c>
      <c r="B34" s="431"/>
      <c r="C34" s="431"/>
      <c r="D34" s="431"/>
      <c r="E34" s="431"/>
      <c r="F34" s="356"/>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EAE395CD-BA65-4325-80A7-8813690FA084}"/>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607C3-8C8A-44B6-87EA-37A5D6A6589A}">
  <sheetPr>
    <pageSetUpPr fitToPage="1"/>
  </sheetPr>
  <dimension ref="A1:F39"/>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9740</v>
      </c>
      <c r="B2" s="434"/>
      <c r="C2" s="434"/>
      <c r="D2" s="434"/>
      <c r="E2" s="434"/>
    </row>
    <row r="3" spans="1:6" ht="47.25" customHeight="1" x14ac:dyDescent="0.25">
      <c r="A3" s="351" t="str">
        <f>Overview!B4&amp; " - LLFs in NPG Northeast Area (GSP Group _F) for year beginning "&amp;Overview!D4</f>
        <v>Southern Electric Power Distribution plc - LLFs in NPG Northeast Area (GSP Group _F) for year beginning 1 April 2026</v>
      </c>
      <c r="B3" s="351"/>
      <c r="C3" s="351"/>
      <c r="D3" s="351"/>
      <c r="E3" s="351"/>
    </row>
    <row r="4" spans="1:6" ht="19.5" customHeight="1" x14ac:dyDescent="0.25">
      <c r="A4" s="440" t="s">
        <v>44</v>
      </c>
      <c r="B4" s="287" t="s">
        <v>723</v>
      </c>
      <c r="C4" s="287" t="s">
        <v>724</v>
      </c>
      <c r="D4" s="287" t="s">
        <v>725</v>
      </c>
      <c r="E4" s="287" t="s">
        <v>726</v>
      </c>
    </row>
    <row r="5" spans="1:6" ht="19.5" customHeight="1" x14ac:dyDescent="0.25">
      <c r="A5" s="441"/>
      <c r="B5" s="287" t="s">
        <v>728</v>
      </c>
      <c r="C5" s="287" t="s">
        <v>730</v>
      </c>
      <c r="D5" s="287" t="s">
        <v>731</v>
      </c>
      <c r="E5" s="287" t="s">
        <v>732</v>
      </c>
    </row>
    <row r="6" spans="1:6" ht="45" customHeight="1" x14ac:dyDescent="0.25">
      <c r="A6" s="318" t="s">
        <v>9690</v>
      </c>
      <c r="B6" s="319" t="s">
        <v>9691</v>
      </c>
      <c r="C6" s="319" t="s">
        <v>9691</v>
      </c>
      <c r="D6" s="320" t="s">
        <v>9692</v>
      </c>
      <c r="E6" s="320" t="s">
        <v>763</v>
      </c>
    </row>
    <row r="7" spans="1:6" ht="45" customHeight="1" x14ac:dyDescent="0.25">
      <c r="A7" s="318" t="s">
        <v>9693</v>
      </c>
      <c r="B7" s="319" t="s">
        <v>9691</v>
      </c>
      <c r="C7" s="320" t="s">
        <v>9694</v>
      </c>
      <c r="D7" s="320" t="s">
        <v>9695</v>
      </c>
      <c r="E7" s="320" t="s">
        <v>763</v>
      </c>
    </row>
    <row r="8" spans="1:6" ht="45" customHeight="1" x14ac:dyDescent="0.25">
      <c r="A8" s="318" t="s">
        <v>9696</v>
      </c>
      <c r="B8" s="320" t="s">
        <v>9697</v>
      </c>
      <c r="C8" s="320" t="s">
        <v>9698</v>
      </c>
      <c r="D8" s="320" t="s">
        <v>9695</v>
      </c>
      <c r="E8" s="320" t="s">
        <v>763</v>
      </c>
    </row>
    <row r="9" spans="1:6" ht="33" customHeight="1" x14ac:dyDescent="0.25">
      <c r="A9" s="318" t="s">
        <v>9699</v>
      </c>
      <c r="B9" s="319" t="s">
        <v>9691</v>
      </c>
      <c r="C9" s="319" t="s">
        <v>9691</v>
      </c>
      <c r="D9" s="320" t="s">
        <v>9692</v>
      </c>
      <c r="E9" s="320" t="s">
        <v>763</v>
      </c>
    </row>
    <row r="10" spans="1:6" ht="39" customHeight="1" x14ac:dyDescent="0.25">
      <c r="A10" s="318" t="s">
        <v>55</v>
      </c>
      <c r="B10" s="319" t="s">
        <v>9691</v>
      </c>
      <c r="C10" s="319" t="s">
        <v>9691</v>
      </c>
      <c r="D10" s="320" t="s">
        <v>9692</v>
      </c>
      <c r="E10" s="320" t="s">
        <v>763</v>
      </c>
    </row>
    <row r="11" spans="1:6" x14ac:dyDescent="0.25">
      <c r="A11" s="301" t="s">
        <v>59</v>
      </c>
      <c r="B11" s="442" t="s">
        <v>60</v>
      </c>
      <c r="C11" s="443"/>
      <c r="D11" s="443"/>
      <c r="E11" s="444"/>
    </row>
    <row r="12" spans="1:6" x14ac:dyDescent="0.25">
      <c r="A12" s="302"/>
      <c r="B12" s="303"/>
      <c r="C12" s="303"/>
      <c r="D12" s="303"/>
      <c r="E12" s="303"/>
    </row>
    <row r="13" spans="1:6" x14ac:dyDescent="0.25">
      <c r="B13" s="13"/>
      <c r="C13" s="13"/>
      <c r="D13" s="13"/>
      <c r="E13" s="13"/>
    </row>
    <row r="14" spans="1:6" ht="22.5" customHeight="1" x14ac:dyDescent="0.25">
      <c r="A14" s="355" t="s">
        <v>742</v>
      </c>
      <c r="B14" s="431"/>
      <c r="C14" s="431"/>
      <c r="D14" s="431"/>
      <c r="E14" s="431"/>
      <c r="F14" s="356"/>
    </row>
    <row r="15" spans="1:6" ht="22.5" customHeight="1" x14ac:dyDescent="0.25">
      <c r="A15" s="355" t="s">
        <v>743</v>
      </c>
      <c r="B15" s="431"/>
      <c r="C15" s="431"/>
      <c r="D15" s="431"/>
      <c r="E15" s="431"/>
      <c r="F15" s="356"/>
    </row>
    <row r="16" spans="1:6" ht="33" customHeight="1" x14ac:dyDescent="0.25">
      <c r="A16" s="21" t="s">
        <v>744</v>
      </c>
      <c r="B16" s="21" t="s">
        <v>723</v>
      </c>
      <c r="C16" s="21" t="s">
        <v>724</v>
      </c>
      <c r="D16" s="21" t="s">
        <v>725</v>
      </c>
      <c r="E16" s="21" t="s">
        <v>726</v>
      </c>
      <c r="F16" s="21" t="s">
        <v>745</v>
      </c>
    </row>
    <row r="17" spans="1:6" ht="108.75" customHeight="1" x14ac:dyDescent="0.25">
      <c r="A17" s="1" t="s">
        <v>746</v>
      </c>
      <c r="B17" s="327">
        <v>1.1120000000000001</v>
      </c>
      <c r="C17" s="327">
        <v>1.101</v>
      </c>
      <c r="D17" s="327">
        <v>1.089</v>
      </c>
      <c r="E17" s="327">
        <v>1.08</v>
      </c>
      <c r="F17" s="315" t="s">
        <v>9702</v>
      </c>
    </row>
    <row r="18" spans="1:6" ht="33" customHeight="1" x14ac:dyDescent="0.25">
      <c r="A18" s="1" t="s">
        <v>747</v>
      </c>
      <c r="B18" s="327">
        <v>1.0389999999999999</v>
      </c>
      <c r="C18" s="327">
        <v>1.0389999999999999</v>
      </c>
      <c r="D18" s="327">
        <v>1.04</v>
      </c>
      <c r="E18" s="327">
        <v>1.0429999999999999</v>
      </c>
      <c r="F18" s="317" t="s">
        <v>9700</v>
      </c>
    </row>
    <row r="19" spans="1:6" ht="48" customHeight="1" x14ac:dyDescent="0.25">
      <c r="A19" s="1" t="s">
        <v>748</v>
      </c>
      <c r="B19" s="327">
        <v>1.0229999999999999</v>
      </c>
      <c r="C19" s="327">
        <v>1.022</v>
      </c>
      <c r="D19" s="327">
        <v>1.02</v>
      </c>
      <c r="E19" s="327">
        <v>1.018</v>
      </c>
      <c r="F19" s="317" t="s">
        <v>9701</v>
      </c>
    </row>
    <row r="20" spans="1:6" ht="28.5" customHeight="1" x14ac:dyDescent="0.25">
      <c r="A20" s="1" t="s">
        <v>749</v>
      </c>
      <c r="B20" s="327">
        <v>1.014</v>
      </c>
      <c r="C20" s="327">
        <v>1.014</v>
      </c>
      <c r="D20" s="327">
        <v>1.014</v>
      </c>
      <c r="E20" s="327">
        <v>1.0129999999999999</v>
      </c>
      <c r="F20" s="316">
        <v>592</v>
      </c>
    </row>
    <row r="21" spans="1:6" ht="22.5" customHeight="1" x14ac:dyDescent="0.25">
      <c r="A21" s="1" t="s">
        <v>750</v>
      </c>
      <c r="B21" s="327">
        <v>1.008</v>
      </c>
      <c r="C21" s="327">
        <v>1.008</v>
      </c>
      <c r="D21" s="327">
        <v>1.008</v>
      </c>
      <c r="E21" s="327">
        <v>1.0069999999999999</v>
      </c>
      <c r="F21" s="12"/>
    </row>
    <row r="23" spans="1:6" ht="22.5" customHeight="1" x14ac:dyDescent="0.25">
      <c r="A23" s="355" t="s">
        <v>752</v>
      </c>
      <c r="B23" s="431"/>
      <c r="C23" s="431"/>
      <c r="D23" s="431"/>
      <c r="E23" s="431"/>
      <c r="F23" s="356"/>
    </row>
    <row r="24" spans="1:6" ht="22.5" customHeight="1" x14ac:dyDescent="0.25">
      <c r="A24" s="355" t="s">
        <v>753</v>
      </c>
      <c r="B24" s="431"/>
      <c r="C24" s="431"/>
      <c r="D24" s="431"/>
      <c r="E24" s="431"/>
      <c r="F24" s="356"/>
    </row>
    <row r="25" spans="1:6" ht="33" customHeight="1" x14ac:dyDescent="0.25">
      <c r="A25" s="21" t="s">
        <v>754</v>
      </c>
      <c r="B25" s="21" t="s">
        <v>723</v>
      </c>
      <c r="C25" s="21" t="s">
        <v>724</v>
      </c>
      <c r="D25" s="21" t="s">
        <v>725</v>
      </c>
      <c r="E25" s="21" t="s">
        <v>726</v>
      </c>
      <c r="F25" s="21" t="s">
        <v>745</v>
      </c>
    </row>
    <row r="26" spans="1:6" ht="22.5" customHeight="1" x14ac:dyDescent="0.25">
      <c r="A26" s="1" t="s">
        <v>755</v>
      </c>
      <c r="B26" s="327">
        <v>1.014</v>
      </c>
      <c r="C26" s="327">
        <v>1.014</v>
      </c>
      <c r="D26" s="327">
        <v>1.014</v>
      </c>
      <c r="E26" s="327">
        <v>1.0129999999999999</v>
      </c>
      <c r="F26" s="321">
        <v>592</v>
      </c>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2" spans="1:6" ht="22.5" customHeight="1" x14ac:dyDescent="0.25">
      <c r="A32" s="355" t="s">
        <v>752</v>
      </c>
      <c r="B32" s="431"/>
      <c r="C32" s="431"/>
      <c r="D32" s="431"/>
      <c r="E32" s="431"/>
      <c r="F32" s="356"/>
    </row>
    <row r="33" spans="1:6" ht="22.5" customHeight="1" x14ac:dyDescent="0.25">
      <c r="A33" s="355" t="s">
        <v>760</v>
      </c>
      <c r="B33" s="431"/>
      <c r="C33" s="431"/>
      <c r="D33" s="431"/>
      <c r="E33" s="431"/>
      <c r="F33" s="356"/>
    </row>
    <row r="34" spans="1:6" ht="33" customHeight="1" x14ac:dyDescent="0.25">
      <c r="A34" s="21" t="s">
        <v>754</v>
      </c>
      <c r="B34" s="21" t="s">
        <v>723</v>
      </c>
      <c r="C34" s="21" t="s">
        <v>724</v>
      </c>
      <c r="D34" s="21" t="s">
        <v>725</v>
      </c>
      <c r="E34" s="21" t="s">
        <v>726</v>
      </c>
      <c r="F34" s="21" t="s">
        <v>745</v>
      </c>
    </row>
    <row r="35" spans="1:6" ht="22.5" customHeight="1" x14ac:dyDescent="0.25">
      <c r="A35" s="1" t="s">
        <v>755</v>
      </c>
      <c r="B35" s="12"/>
      <c r="C35" s="12"/>
      <c r="D35" s="12"/>
      <c r="E35" s="12"/>
      <c r="F35" s="12"/>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sheetData>
  <mergeCells count="10">
    <mergeCell ref="A23:F23"/>
    <mergeCell ref="A24:F24"/>
    <mergeCell ref="A32:F32"/>
    <mergeCell ref="A33:F33"/>
    <mergeCell ref="A2:E2"/>
    <mergeCell ref="A3:E3"/>
    <mergeCell ref="A4:A5"/>
    <mergeCell ref="A14:F14"/>
    <mergeCell ref="A15:F15"/>
    <mergeCell ref="B11:E11"/>
  </mergeCells>
  <hyperlinks>
    <hyperlink ref="A1" location="Overview!A1" display="Back to Overview" xr:uid="{ED9C520D-4918-4A3C-9D0D-A4FDD99B7636}"/>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371C2-B82E-41FB-85C5-008CE4E82E10}">
  <sheetPr>
    <pageSetUpPr fitToPage="1"/>
  </sheetPr>
  <dimension ref="A1:F36"/>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9741</v>
      </c>
      <c r="B2" s="434"/>
      <c r="C2" s="434"/>
      <c r="D2" s="434"/>
      <c r="E2" s="434"/>
    </row>
    <row r="3" spans="1:6" ht="47.25" customHeight="1" x14ac:dyDescent="0.25">
      <c r="A3" s="351" t="str">
        <f>Overview!B4&amp; " - LLFs in NPG Northeast Area (GSP Group _F) for year beginning "&amp;Overview!D4</f>
        <v>Southern Electric Power Distribution plc - LLFs in NPG Northeast Area (GSP Group _F) for year beginning 1 April 2026</v>
      </c>
      <c r="B3" s="351"/>
      <c r="C3" s="351"/>
      <c r="D3" s="351"/>
      <c r="E3" s="351"/>
    </row>
    <row r="4" spans="1:6" ht="19.5" customHeight="1" x14ac:dyDescent="0.25">
      <c r="A4" s="440" t="s">
        <v>44</v>
      </c>
      <c r="B4" s="287" t="s">
        <v>723</v>
      </c>
      <c r="C4" s="287" t="s">
        <v>724</v>
      </c>
      <c r="D4" s="287" t="s">
        <v>725</v>
      </c>
      <c r="E4" s="287" t="s">
        <v>726</v>
      </c>
    </row>
    <row r="5" spans="1:6" ht="19.5" customHeight="1" x14ac:dyDescent="0.25">
      <c r="A5" s="441"/>
      <c r="B5" s="287" t="s">
        <v>728</v>
      </c>
      <c r="C5" s="287" t="s">
        <v>730</v>
      </c>
      <c r="D5" s="287" t="s">
        <v>731</v>
      </c>
      <c r="E5" s="287" t="s">
        <v>732</v>
      </c>
    </row>
    <row r="6" spans="1:6" ht="45" customHeight="1" x14ac:dyDescent="0.25">
      <c r="A6" s="318" t="s">
        <v>9690</v>
      </c>
      <c r="B6" s="319" t="s">
        <v>9691</v>
      </c>
      <c r="C6" s="319" t="s">
        <v>9691</v>
      </c>
      <c r="D6" s="320" t="s">
        <v>9692</v>
      </c>
      <c r="E6" s="320" t="s">
        <v>763</v>
      </c>
    </row>
    <row r="7" spans="1:6" ht="45" customHeight="1" x14ac:dyDescent="0.25">
      <c r="A7" s="318" t="s">
        <v>9693</v>
      </c>
      <c r="B7" s="319" t="s">
        <v>9691</v>
      </c>
      <c r="C7" s="320" t="s">
        <v>9694</v>
      </c>
      <c r="D7" s="320" t="s">
        <v>9695</v>
      </c>
      <c r="E7" s="320" t="s">
        <v>763</v>
      </c>
    </row>
    <row r="8" spans="1:6" ht="45" customHeight="1" x14ac:dyDescent="0.25">
      <c r="A8" s="318" t="s">
        <v>9696</v>
      </c>
      <c r="B8" s="320" t="s">
        <v>9697</v>
      </c>
      <c r="C8" s="320" t="s">
        <v>9698</v>
      </c>
      <c r="D8" s="320" t="s">
        <v>9695</v>
      </c>
      <c r="E8" s="320" t="s">
        <v>763</v>
      </c>
    </row>
    <row r="9" spans="1:6" ht="34.799999999999997" customHeight="1" x14ac:dyDescent="0.25">
      <c r="A9" s="318" t="s">
        <v>9699</v>
      </c>
      <c r="B9" s="319" t="s">
        <v>9691</v>
      </c>
      <c r="C9" s="319" t="s">
        <v>9691</v>
      </c>
      <c r="D9" s="320" t="s">
        <v>9692</v>
      </c>
      <c r="E9" s="320" t="s">
        <v>763</v>
      </c>
    </row>
    <row r="10" spans="1:6" ht="34.799999999999997" customHeight="1" x14ac:dyDescent="0.25">
      <c r="A10" s="318" t="s">
        <v>55</v>
      </c>
      <c r="B10" s="319" t="s">
        <v>9691</v>
      </c>
      <c r="C10" s="319" t="s">
        <v>9691</v>
      </c>
      <c r="D10" s="320" t="s">
        <v>9692</v>
      </c>
      <c r="E10" s="320" t="s">
        <v>763</v>
      </c>
    </row>
    <row r="11" spans="1:6" x14ac:dyDescent="0.25">
      <c r="A11" s="301" t="s">
        <v>59</v>
      </c>
      <c r="B11" s="442" t="s">
        <v>60</v>
      </c>
      <c r="C11" s="443"/>
      <c r="D11" s="443"/>
      <c r="E11" s="444"/>
    </row>
    <row r="13" spans="1:6" x14ac:dyDescent="0.25">
      <c r="B13" s="13"/>
      <c r="C13" s="13"/>
      <c r="D13" s="13"/>
      <c r="E13" s="13"/>
    </row>
    <row r="14" spans="1:6" ht="22.5" customHeight="1" x14ac:dyDescent="0.25">
      <c r="A14" s="355" t="s">
        <v>742</v>
      </c>
      <c r="B14" s="431"/>
      <c r="C14" s="431"/>
      <c r="D14" s="431"/>
      <c r="E14" s="431"/>
      <c r="F14" s="356"/>
    </row>
    <row r="15" spans="1:6" ht="22.5" customHeight="1" x14ac:dyDescent="0.25">
      <c r="A15" s="355" t="s">
        <v>743</v>
      </c>
      <c r="B15" s="431"/>
      <c r="C15" s="431"/>
      <c r="D15" s="431"/>
      <c r="E15" s="431"/>
      <c r="F15" s="356"/>
    </row>
    <row r="16" spans="1:6" ht="33" customHeight="1" x14ac:dyDescent="0.25">
      <c r="A16" s="21" t="s">
        <v>744</v>
      </c>
      <c r="B16" s="21" t="s">
        <v>723</v>
      </c>
      <c r="C16" s="21" t="s">
        <v>724</v>
      </c>
      <c r="D16" s="21" t="s">
        <v>725</v>
      </c>
      <c r="E16" s="21" t="s">
        <v>726</v>
      </c>
      <c r="F16" s="21" t="s">
        <v>745</v>
      </c>
    </row>
    <row r="17" spans="1:6" ht="49.5" customHeight="1" x14ac:dyDescent="0.25">
      <c r="A17" s="1" t="s">
        <v>746</v>
      </c>
      <c r="B17" s="327">
        <v>1.036</v>
      </c>
      <c r="C17" s="327">
        <v>1.038</v>
      </c>
      <c r="D17" s="327">
        <v>1.038</v>
      </c>
      <c r="E17" s="327">
        <v>1.036</v>
      </c>
      <c r="F17" s="322" t="s">
        <v>9703</v>
      </c>
    </row>
    <row r="18" spans="1:6" ht="28.5" customHeight="1" x14ac:dyDescent="0.25">
      <c r="A18" s="1" t="s">
        <v>748</v>
      </c>
      <c r="B18" s="327">
        <v>1.002</v>
      </c>
      <c r="C18" s="327">
        <v>1.002</v>
      </c>
      <c r="D18" s="327">
        <v>1.002</v>
      </c>
      <c r="E18" s="327">
        <v>1.002</v>
      </c>
      <c r="F18" s="316" t="s">
        <v>9704</v>
      </c>
    </row>
    <row r="19" spans="1:6" ht="18" customHeight="1" x14ac:dyDescent="0.25"/>
    <row r="20" spans="1:6" ht="22.5" customHeight="1" x14ac:dyDescent="0.25">
      <c r="A20" s="355" t="s">
        <v>752</v>
      </c>
      <c r="B20" s="431"/>
      <c r="C20" s="431"/>
      <c r="D20" s="431"/>
      <c r="E20" s="431"/>
      <c r="F20" s="356"/>
    </row>
    <row r="21" spans="1:6" ht="22.5" customHeight="1" x14ac:dyDescent="0.25">
      <c r="A21" s="355" t="s">
        <v>753</v>
      </c>
      <c r="B21" s="431"/>
      <c r="C21" s="431"/>
      <c r="D21" s="431"/>
      <c r="E21" s="431"/>
      <c r="F21" s="356"/>
    </row>
    <row r="22" spans="1:6" ht="33" customHeight="1" x14ac:dyDescent="0.25">
      <c r="A22" s="21" t="s">
        <v>754</v>
      </c>
      <c r="B22" s="21" t="s">
        <v>723</v>
      </c>
      <c r="C22" s="21" t="s">
        <v>724</v>
      </c>
      <c r="D22" s="21" t="s">
        <v>725</v>
      </c>
      <c r="E22" s="21" t="s">
        <v>726</v>
      </c>
      <c r="F22" s="21" t="s">
        <v>745</v>
      </c>
    </row>
    <row r="23" spans="1:6" ht="22.5" customHeight="1" x14ac:dyDescent="0.25">
      <c r="A23" s="1" t="s">
        <v>755</v>
      </c>
      <c r="B23" s="12"/>
      <c r="C23" s="12"/>
      <c r="D23" s="12"/>
      <c r="E23" s="12"/>
      <c r="F23" s="12"/>
    </row>
    <row r="24" spans="1:6" ht="22.5" customHeight="1" x14ac:dyDescent="0.25">
      <c r="A24" s="1" t="s">
        <v>756</v>
      </c>
      <c r="B24" s="12"/>
      <c r="C24" s="12"/>
      <c r="D24" s="12"/>
      <c r="E24" s="12"/>
      <c r="F24" s="12"/>
    </row>
    <row r="25" spans="1:6" ht="22.5" customHeight="1" x14ac:dyDescent="0.25">
      <c r="A25" s="1" t="s">
        <v>757</v>
      </c>
      <c r="B25" s="12"/>
      <c r="C25" s="12"/>
      <c r="D25" s="12"/>
      <c r="E25" s="12"/>
      <c r="F25" s="12"/>
    </row>
    <row r="26" spans="1:6" ht="22.5" customHeight="1" x14ac:dyDescent="0.25">
      <c r="A26" s="1" t="s">
        <v>758</v>
      </c>
      <c r="B26" s="12"/>
      <c r="C26" s="12"/>
      <c r="D26" s="12"/>
      <c r="E26" s="12"/>
      <c r="F26" s="12"/>
    </row>
    <row r="27" spans="1:6" ht="22.5" customHeight="1" x14ac:dyDescent="0.25">
      <c r="A27" s="1" t="s">
        <v>759</v>
      </c>
      <c r="B27" s="12"/>
      <c r="C27" s="12"/>
      <c r="D27" s="12"/>
      <c r="E27" s="12"/>
      <c r="F27" s="12"/>
    </row>
    <row r="29" spans="1:6" ht="22.5" customHeight="1" x14ac:dyDescent="0.25">
      <c r="A29" s="355" t="s">
        <v>752</v>
      </c>
      <c r="B29" s="431"/>
      <c r="C29" s="431"/>
      <c r="D29" s="431"/>
      <c r="E29" s="431"/>
      <c r="F29" s="356"/>
    </row>
    <row r="30" spans="1:6" ht="22.5" customHeight="1" x14ac:dyDescent="0.25">
      <c r="A30" s="355" t="s">
        <v>760</v>
      </c>
      <c r="B30" s="431"/>
      <c r="C30" s="431"/>
      <c r="D30" s="431"/>
      <c r="E30" s="431"/>
      <c r="F30" s="356"/>
    </row>
    <row r="31" spans="1:6" ht="33" customHeight="1" x14ac:dyDescent="0.25">
      <c r="A31" s="21" t="s">
        <v>754</v>
      </c>
      <c r="B31" s="21" t="s">
        <v>723</v>
      </c>
      <c r="C31" s="21" t="s">
        <v>724</v>
      </c>
      <c r="D31" s="21" t="s">
        <v>725</v>
      </c>
      <c r="E31" s="21" t="s">
        <v>726</v>
      </c>
      <c r="F31" s="21" t="s">
        <v>745</v>
      </c>
    </row>
    <row r="32" spans="1:6" ht="22.5" customHeight="1" x14ac:dyDescent="0.25">
      <c r="A32" s="1" t="s">
        <v>755</v>
      </c>
      <c r="B32" s="12"/>
      <c r="C32" s="12"/>
      <c r="D32" s="12"/>
      <c r="E32" s="12"/>
      <c r="F32" s="12"/>
    </row>
    <row r="33" spans="1:6" ht="22.5" customHeight="1" x14ac:dyDescent="0.25">
      <c r="A33" s="1" t="s">
        <v>756</v>
      </c>
      <c r="B33" s="12"/>
      <c r="C33" s="12"/>
      <c r="D33" s="12"/>
      <c r="E33" s="12"/>
      <c r="F33" s="12"/>
    </row>
    <row r="34" spans="1:6" ht="22.5" customHeight="1" x14ac:dyDescent="0.25">
      <c r="A34" s="1" t="s">
        <v>757</v>
      </c>
      <c r="B34" s="12"/>
      <c r="C34" s="12"/>
      <c r="D34" s="12"/>
      <c r="E34" s="12"/>
      <c r="F34" s="12"/>
    </row>
    <row r="35" spans="1:6" ht="22.5" customHeight="1" x14ac:dyDescent="0.25">
      <c r="A35" s="1" t="s">
        <v>758</v>
      </c>
      <c r="B35" s="12"/>
      <c r="C35" s="12"/>
      <c r="D35" s="12"/>
      <c r="E35" s="12"/>
      <c r="F35" s="12"/>
    </row>
    <row r="36" spans="1:6" ht="22.5" customHeight="1" x14ac:dyDescent="0.25">
      <c r="A36" s="1" t="s">
        <v>759</v>
      </c>
      <c r="B36" s="12"/>
      <c r="C36" s="12"/>
      <c r="D36" s="12"/>
      <c r="E36" s="12"/>
      <c r="F36" s="12"/>
    </row>
  </sheetData>
  <mergeCells count="10">
    <mergeCell ref="A20:F20"/>
    <mergeCell ref="A21:F21"/>
    <mergeCell ref="A29:F29"/>
    <mergeCell ref="A30:F30"/>
    <mergeCell ref="A2:E2"/>
    <mergeCell ref="A3:E3"/>
    <mergeCell ref="A4:A5"/>
    <mergeCell ref="A14:F14"/>
    <mergeCell ref="A15:F15"/>
    <mergeCell ref="B11:E11"/>
  </mergeCells>
  <hyperlinks>
    <hyperlink ref="A1" location="Overview!A1" display="Back to Overview" xr:uid="{500858B1-204F-45A1-A408-AA5F4D20116B}"/>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C233E-B3F8-4B69-B44C-79D89DADF736}">
  <sheetPr>
    <pageSetUpPr fitToPage="1"/>
  </sheetPr>
  <dimension ref="A1:F39"/>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9740</v>
      </c>
      <c r="B2" s="434"/>
      <c r="C2" s="434"/>
      <c r="D2" s="434"/>
      <c r="E2" s="434"/>
    </row>
    <row r="3" spans="1:6" ht="47.25" customHeight="1" x14ac:dyDescent="0.25">
      <c r="A3" s="351" t="str">
        <f>Overview!B4&amp; " - LLFs in SP Electricity North West Area (GSP Group _G) for year beginning "&amp;Overview!D4</f>
        <v>Southern Electric Power Distribution plc - LLFs in SP Electricity North West Area (GSP Group _G) for year beginning 1 April 2026</v>
      </c>
      <c r="B3" s="351"/>
      <c r="C3" s="351"/>
      <c r="D3" s="351"/>
      <c r="E3" s="351"/>
    </row>
    <row r="4" spans="1:6" ht="19.5" customHeight="1" x14ac:dyDescent="0.25">
      <c r="A4" s="440" t="s">
        <v>44</v>
      </c>
      <c r="B4" s="287" t="s">
        <v>723</v>
      </c>
      <c r="C4" s="287" t="s">
        <v>724</v>
      </c>
      <c r="D4" s="287" t="s">
        <v>725</v>
      </c>
      <c r="E4" s="287" t="s">
        <v>726</v>
      </c>
    </row>
    <row r="5" spans="1:6" ht="19.5" customHeight="1" x14ac:dyDescent="0.25">
      <c r="A5" s="441"/>
      <c r="B5" s="287" t="s">
        <v>728</v>
      </c>
      <c r="C5" s="287" t="s">
        <v>730</v>
      </c>
      <c r="D5" s="287" t="s">
        <v>731</v>
      </c>
      <c r="E5" s="287" t="s">
        <v>732</v>
      </c>
    </row>
    <row r="6" spans="1:6" ht="45" customHeight="1" x14ac:dyDescent="0.25">
      <c r="A6" s="82" t="s">
        <v>9705</v>
      </c>
      <c r="B6" s="319" t="s">
        <v>9691</v>
      </c>
      <c r="C6" s="319" t="s">
        <v>9691</v>
      </c>
      <c r="D6" s="320" t="s">
        <v>9706</v>
      </c>
      <c r="E6" s="320" t="s">
        <v>741</v>
      </c>
    </row>
    <row r="7" spans="1:6" ht="45" customHeight="1" x14ac:dyDescent="0.25">
      <c r="A7" s="323" t="s">
        <v>9707</v>
      </c>
      <c r="B7" s="320" t="s">
        <v>765</v>
      </c>
      <c r="C7" s="312" t="s">
        <v>9708</v>
      </c>
      <c r="D7" s="319" t="s">
        <v>9691</v>
      </c>
      <c r="E7" s="320" t="s">
        <v>741</v>
      </c>
    </row>
    <row r="8" spans="1:6" ht="45" customHeight="1" x14ac:dyDescent="0.25">
      <c r="A8" s="323" t="s">
        <v>55</v>
      </c>
      <c r="B8" s="319" t="s">
        <v>9691</v>
      </c>
      <c r="C8" s="324" t="s">
        <v>9691</v>
      </c>
      <c r="D8" s="320" t="s">
        <v>9706</v>
      </c>
      <c r="E8" s="320" t="s">
        <v>741</v>
      </c>
    </row>
    <row r="9" spans="1:6" x14ac:dyDescent="0.25">
      <c r="A9" s="301" t="s">
        <v>59</v>
      </c>
      <c r="B9" s="442" t="s">
        <v>60</v>
      </c>
      <c r="C9" s="443"/>
      <c r="D9" s="443"/>
      <c r="E9" s="444"/>
    </row>
    <row r="10" spans="1:6" x14ac:dyDescent="0.25">
      <c r="A10" s="14"/>
      <c r="B10" s="13"/>
      <c r="C10" s="13"/>
      <c r="D10" s="13"/>
      <c r="E10" s="13"/>
    </row>
    <row r="11" spans="1:6" x14ac:dyDescent="0.25">
      <c r="B11" s="13"/>
      <c r="C11" s="13"/>
      <c r="D11" s="13"/>
      <c r="E11" s="13"/>
    </row>
    <row r="12" spans="1:6" ht="22.5" customHeight="1" x14ac:dyDescent="0.25">
      <c r="A12" s="355" t="s">
        <v>742</v>
      </c>
      <c r="B12" s="431"/>
      <c r="C12" s="431"/>
      <c r="D12" s="431"/>
      <c r="E12" s="431"/>
      <c r="F12" s="356"/>
    </row>
    <row r="13" spans="1:6" ht="22.5" customHeight="1" x14ac:dyDescent="0.25">
      <c r="A13" s="355" t="s">
        <v>743</v>
      </c>
      <c r="B13" s="431"/>
      <c r="C13" s="431"/>
      <c r="D13" s="431"/>
      <c r="E13" s="431"/>
      <c r="F13" s="356"/>
    </row>
    <row r="14" spans="1:6" ht="33" customHeight="1" x14ac:dyDescent="0.25">
      <c r="A14" s="21" t="s">
        <v>744</v>
      </c>
      <c r="B14" s="21" t="s">
        <v>723</v>
      </c>
      <c r="C14" s="21" t="s">
        <v>724</v>
      </c>
      <c r="D14" s="21" t="s">
        <v>725</v>
      </c>
      <c r="E14" s="21" t="s">
        <v>726</v>
      </c>
      <c r="F14" s="21" t="s">
        <v>745</v>
      </c>
    </row>
    <row r="15" spans="1:6" ht="93" customHeight="1" x14ac:dyDescent="0.25">
      <c r="A15" s="1" t="s">
        <v>746</v>
      </c>
      <c r="B15" s="327">
        <v>1.1279999999999999</v>
      </c>
      <c r="C15" s="327">
        <v>1.1140000000000001</v>
      </c>
      <c r="D15" s="327">
        <v>1.1040000000000001</v>
      </c>
      <c r="E15" s="327">
        <v>1.0920000000000001</v>
      </c>
      <c r="F15" s="315" t="s">
        <v>9709</v>
      </c>
    </row>
    <row r="16" spans="1:6" ht="31.5" customHeight="1" x14ac:dyDescent="0.25">
      <c r="A16" s="1" t="s">
        <v>747</v>
      </c>
      <c r="B16" s="327">
        <v>1.0529999999999999</v>
      </c>
      <c r="C16" s="327">
        <v>1.0509999999999999</v>
      </c>
      <c r="D16" s="327">
        <v>1.05</v>
      </c>
      <c r="E16" s="327">
        <v>1.052</v>
      </c>
      <c r="F16" s="317" t="s">
        <v>9710</v>
      </c>
    </row>
    <row r="17" spans="1:6" ht="42.75" customHeight="1" x14ac:dyDescent="0.25">
      <c r="A17" s="1" t="s">
        <v>748</v>
      </c>
      <c r="B17" s="327">
        <v>1.038</v>
      </c>
      <c r="C17" s="327">
        <v>1.036</v>
      </c>
      <c r="D17" s="327">
        <v>1.0329999999999999</v>
      </c>
      <c r="E17" s="327">
        <v>1.03</v>
      </c>
      <c r="F17" s="317" t="s">
        <v>9711</v>
      </c>
    </row>
    <row r="18" spans="1:6" ht="22.5" customHeight="1" x14ac:dyDescent="0.25">
      <c r="A18" s="1" t="s">
        <v>749</v>
      </c>
      <c r="B18" s="327">
        <v>1.026</v>
      </c>
      <c r="C18" s="327">
        <v>1.0249999999999999</v>
      </c>
      <c r="D18" s="327">
        <v>1.024</v>
      </c>
      <c r="E18" s="327">
        <v>1.0229999999999999</v>
      </c>
      <c r="F18" s="12"/>
    </row>
    <row r="19" spans="1:6" ht="22.5" customHeight="1" x14ac:dyDescent="0.25">
      <c r="A19" s="1" t="s">
        <v>750</v>
      </c>
      <c r="B19" s="327">
        <v>1.0209999999999999</v>
      </c>
      <c r="C19" s="327">
        <v>1.02</v>
      </c>
      <c r="D19" s="327">
        <v>1.018</v>
      </c>
      <c r="E19" s="327">
        <v>1.0169999999999999</v>
      </c>
      <c r="F19" s="12"/>
    </row>
    <row r="20" spans="1:6" ht="22.5" customHeight="1" x14ac:dyDescent="0.25">
      <c r="A20" s="1" t="s">
        <v>9728</v>
      </c>
      <c r="B20" s="327">
        <v>1.0149999999999999</v>
      </c>
      <c r="C20" s="327">
        <v>1.014</v>
      </c>
      <c r="D20" s="327">
        <v>1.0129999999999999</v>
      </c>
      <c r="E20" s="327">
        <v>1.012</v>
      </c>
      <c r="F20" s="12"/>
    </row>
    <row r="21" spans="1:6" ht="22.5" customHeight="1" x14ac:dyDescent="0.25">
      <c r="A21" s="1" t="s">
        <v>751</v>
      </c>
      <c r="B21" s="327">
        <v>1.0089999999999999</v>
      </c>
      <c r="C21" s="327">
        <v>1.0089999999999999</v>
      </c>
      <c r="D21" s="327">
        <v>1.0069999999999999</v>
      </c>
      <c r="E21" s="327">
        <v>1.006</v>
      </c>
      <c r="F21" s="12"/>
    </row>
    <row r="23" spans="1:6" ht="22.5" customHeight="1" x14ac:dyDescent="0.25">
      <c r="A23" s="355" t="s">
        <v>752</v>
      </c>
      <c r="B23" s="431"/>
      <c r="C23" s="431"/>
      <c r="D23" s="431"/>
      <c r="E23" s="431"/>
      <c r="F23" s="356"/>
    </row>
    <row r="24" spans="1:6" ht="22.5" customHeight="1" x14ac:dyDescent="0.25">
      <c r="A24" s="355" t="s">
        <v>753</v>
      </c>
      <c r="B24" s="431"/>
      <c r="C24" s="431"/>
      <c r="D24" s="431"/>
      <c r="E24" s="431"/>
      <c r="F24" s="356"/>
    </row>
    <row r="25" spans="1:6" ht="33" customHeight="1" x14ac:dyDescent="0.25">
      <c r="A25" s="21" t="s">
        <v>754</v>
      </c>
      <c r="B25" s="21" t="s">
        <v>723</v>
      </c>
      <c r="C25" s="21" t="s">
        <v>724</v>
      </c>
      <c r="D25" s="21" t="s">
        <v>725</v>
      </c>
      <c r="E25" s="21" t="s">
        <v>726</v>
      </c>
      <c r="F25" s="21" t="s">
        <v>745</v>
      </c>
    </row>
    <row r="26" spans="1:6" ht="22.5" customHeight="1" x14ac:dyDescent="0.25">
      <c r="A26" s="1" t="s">
        <v>755</v>
      </c>
      <c r="B26" s="12"/>
      <c r="C26" s="12"/>
      <c r="D26" s="12"/>
      <c r="E26" s="12"/>
      <c r="F26" s="12"/>
    </row>
    <row r="27" spans="1:6" ht="22.5" customHeight="1" x14ac:dyDescent="0.25">
      <c r="A27" s="1" t="s">
        <v>756</v>
      </c>
      <c r="B27" s="12"/>
      <c r="C27" s="12"/>
      <c r="D27" s="12"/>
      <c r="E27" s="12"/>
      <c r="F27" s="12"/>
    </row>
    <row r="28" spans="1:6" ht="22.5" customHeight="1" x14ac:dyDescent="0.25">
      <c r="A28" s="1" t="s">
        <v>757</v>
      </c>
      <c r="B28" s="12"/>
      <c r="C28" s="12"/>
      <c r="D28" s="12"/>
      <c r="E28" s="12"/>
      <c r="F28" s="12"/>
    </row>
    <row r="29" spans="1:6" ht="22.5" customHeight="1" x14ac:dyDescent="0.25">
      <c r="A29" s="1" t="s">
        <v>758</v>
      </c>
      <c r="B29" s="12"/>
      <c r="C29" s="12"/>
      <c r="D29" s="12"/>
      <c r="E29" s="12"/>
      <c r="F29" s="12"/>
    </row>
    <row r="30" spans="1:6" ht="22.5" customHeight="1" x14ac:dyDescent="0.25">
      <c r="A30" s="1" t="s">
        <v>759</v>
      </c>
      <c r="B30" s="12"/>
      <c r="C30" s="12"/>
      <c r="D30" s="12"/>
      <c r="E30" s="12"/>
      <c r="F30" s="12"/>
    </row>
    <row r="32" spans="1:6" ht="22.5" customHeight="1" x14ac:dyDescent="0.25">
      <c r="A32" s="355" t="s">
        <v>752</v>
      </c>
      <c r="B32" s="431"/>
      <c r="C32" s="431"/>
      <c r="D32" s="431"/>
      <c r="E32" s="431"/>
      <c r="F32" s="356"/>
    </row>
    <row r="33" spans="1:6" ht="22.5" customHeight="1" x14ac:dyDescent="0.25">
      <c r="A33" s="355" t="s">
        <v>760</v>
      </c>
      <c r="B33" s="431"/>
      <c r="C33" s="431"/>
      <c r="D33" s="431"/>
      <c r="E33" s="431"/>
      <c r="F33" s="356"/>
    </row>
    <row r="34" spans="1:6" ht="33" customHeight="1" x14ac:dyDescent="0.25">
      <c r="A34" s="21" t="s">
        <v>754</v>
      </c>
      <c r="B34" s="21" t="s">
        <v>723</v>
      </c>
      <c r="C34" s="21" t="s">
        <v>724</v>
      </c>
      <c r="D34" s="21" t="s">
        <v>725</v>
      </c>
      <c r="E34" s="21" t="s">
        <v>726</v>
      </c>
      <c r="F34" s="21" t="s">
        <v>745</v>
      </c>
    </row>
    <row r="35" spans="1:6" ht="22.5" customHeight="1" x14ac:dyDescent="0.25">
      <c r="A35" s="1" t="s">
        <v>755</v>
      </c>
      <c r="B35" s="12"/>
      <c r="C35" s="12"/>
      <c r="D35" s="12"/>
      <c r="E35" s="12"/>
      <c r="F35" s="12"/>
    </row>
    <row r="36" spans="1:6" ht="22.5" customHeight="1" x14ac:dyDescent="0.25">
      <c r="A36" s="1" t="s">
        <v>756</v>
      </c>
      <c r="B36" s="12"/>
      <c r="C36" s="12"/>
      <c r="D36" s="12"/>
      <c r="E36" s="12"/>
      <c r="F36" s="12"/>
    </row>
    <row r="37" spans="1:6" ht="22.5" customHeight="1" x14ac:dyDescent="0.25">
      <c r="A37" s="1" t="s">
        <v>757</v>
      </c>
      <c r="B37" s="12"/>
      <c r="C37" s="12"/>
      <c r="D37" s="12"/>
      <c r="E37" s="12"/>
      <c r="F37" s="12"/>
    </row>
    <row r="38" spans="1:6" ht="22.5" customHeight="1" x14ac:dyDescent="0.25">
      <c r="A38" s="1" t="s">
        <v>758</v>
      </c>
      <c r="B38" s="12"/>
      <c r="C38" s="12"/>
      <c r="D38" s="12"/>
      <c r="E38" s="12"/>
      <c r="F38" s="12"/>
    </row>
    <row r="39" spans="1:6" ht="22.5" customHeight="1" x14ac:dyDescent="0.25">
      <c r="A39" s="1" t="s">
        <v>759</v>
      </c>
      <c r="B39" s="12"/>
      <c r="C39" s="12"/>
      <c r="D39" s="12"/>
      <c r="E39" s="12"/>
      <c r="F39" s="12"/>
    </row>
  </sheetData>
  <mergeCells count="10">
    <mergeCell ref="A23:F23"/>
    <mergeCell ref="A24:F24"/>
    <mergeCell ref="A32:F32"/>
    <mergeCell ref="A33:F33"/>
    <mergeCell ref="A2:E2"/>
    <mergeCell ref="A3:E3"/>
    <mergeCell ref="A4:A5"/>
    <mergeCell ref="B9:E9"/>
    <mergeCell ref="A12:F12"/>
    <mergeCell ref="A13:F13"/>
  </mergeCells>
  <hyperlinks>
    <hyperlink ref="A1" location="Overview!A1" display="Back to Overview" xr:uid="{48142E26-69EB-4FC9-99DA-897D43430DBA}"/>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0E4B9-88C3-4B3B-AC98-DDFC5C411821}">
  <sheetPr>
    <pageSetUpPr fitToPage="1"/>
  </sheetPr>
  <dimension ref="A1:G38"/>
  <sheetViews>
    <sheetView showGridLines="0" zoomScale="70" zoomScaleNormal="70" zoomScaleSheetLayoutView="100" workbookViewId="0">
      <selection activeCell="G3" sqref="G3"/>
    </sheetView>
  </sheetViews>
  <sheetFormatPr defaultRowHeight="13.2" x14ac:dyDescent="0.25"/>
  <cols>
    <col min="1" max="7" width="24" customWidth="1"/>
  </cols>
  <sheetData>
    <row r="1" spans="1:7" ht="27.75" customHeight="1" x14ac:dyDescent="0.25">
      <c r="A1" s="307" t="s">
        <v>40</v>
      </c>
    </row>
    <row r="2" spans="1:7" ht="44.25" customHeight="1" x14ac:dyDescent="0.25">
      <c r="A2" s="445" t="s">
        <v>9741</v>
      </c>
      <c r="B2" s="445"/>
      <c r="C2" s="445"/>
      <c r="D2" s="445"/>
      <c r="E2" s="445"/>
      <c r="F2" s="445"/>
    </row>
    <row r="3" spans="1:7" ht="47.25" customHeight="1" x14ac:dyDescent="0.25">
      <c r="A3" s="395" t="str">
        <f>Overview!B4&amp; " - LLFs in UKPN SPN Area (GSP Group _J) for year beginning "&amp;Overview!D4</f>
        <v>Southern Electric Power Distribution plc - LLFs in UKPN SPN Area (GSP Group _J) for year beginning 1 April 2026</v>
      </c>
      <c r="B3" s="429"/>
      <c r="C3" s="429"/>
      <c r="D3" s="429"/>
      <c r="E3" s="429"/>
      <c r="F3" s="430"/>
    </row>
    <row r="4" spans="1:7" ht="19.5" customHeight="1" x14ac:dyDescent="0.25">
      <c r="A4" s="427" t="s">
        <v>44</v>
      </c>
      <c r="B4" s="21" t="s">
        <v>723</v>
      </c>
      <c r="C4" s="21" t="s">
        <v>724</v>
      </c>
      <c r="D4" s="21" t="s">
        <v>725</v>
      </c>
      <c r="E4" s="21" t="s">
        <v>726</v>
      </c>
      <c r="F4" s="21" t="s">
        <v>727</v>
      </c>
    </row>
    <row r="5" spans="1:7" ht="19.5" customHeight="1" x14ac:dyDescent="0.25">
      <c r="A5" s="438"/>
      <c r="B5" s="21" t="s">
        <v>728</v>
      </c>
      <c r="C5" s="21" t="s">
        <v>729</v>
      </c>
      <c r="D5" s="21" t="s">
        <v>730</v>
      </c>
      <c r="E5" s="21" t="s">
        <v>731</v>
      </c>
      <c r="F5" s="21" t="s">
        <v>732</v>
      </c>
    </row>
    <row r="6" spans="1:7" ht="45" customHeight="1" x14ac:dyDescent="0.25">
      <c r="A6" s="180" t="s">
        <v>733</v>
      </c>
      <c r="B6" s="24" t="s">
        <v>734</v>
      </c>
      <c r="C6" s="22"/>
      <c r="D6" s="86" t="s">
        <v>735</v>
      </c>
      <c r="E6" s="22"/>
      <c r="F6" s="22"/>
    </row>
    <row r="7" spans="1:7" ht="45" customHeight="1" x14ac:dyDescent="0.25">
      <c r="A7" s="180" t="s">
        <v>736</v>
      </c>
      <c r="B7" s="22"/>
      <c r="C7" s="24" t="s">
        <v>737</v>
      </c>
      <c r="D7" s="22"/>
      <c r="E7" s="22"/>
      <c r="F7" s="22"/>
    </row>
    <row r="8" spans="1:7" ht="45" customHeight="1" x14ac:dyDescent="0.25">
      <c r="A8" s="180" t="s">
        <v>738</v>
      </c>
      <c r="B8" s="22"/>
      <c r="C8" s="22"/>
      <c r="D8" s="24" t="s">
        <v>737</v>
      </c>
      <c r="E8" s="22"/>
      <c r="F8" s="22"/>
    </row>
    <row r="9" spans="1:7" ht="25.5" customHeight="1" x14ac:dyDescent="0.25">
      <c r="A9" s="180" t="s">
        <v>739</v>
      </c>
      <c r="B9" s="22"/>
      <c r="C9" s="22"/>
      <c r="D9" s="22"/>
      <c r="E9" s="86" t="s">
        <v>740</v>
      </c>
      <c r="F9" s="86" t="s">
        <v>741</v>
      </c>
    </row>
    <row r="10" spans="1:7" ht="13.05" customHeight="1" x14ac:dyDescent="0.25">
      <c r="A10" s="180" t="s">
        <v>59</v>
      </c>
      <c r="B10" s="360" t="s">
        <v>497</v>
      </c>
      <c r="C10" s="432"/>
      <c r="D10" s="432"/>
      <c r="E10" s="432"/>
      <c r="F10" s="361"/>
    </row>
    <row r="11" spans="1:7" x14ac:dyDescent="0.25">
      <c r="B11" s="13"/>
      <c r="C11" s="13"/>
      <c r="D11" s="13"/>
      <c r="E11" s="13"/>
    </row>
    <row r="12" spans="1:7" ht="22.5" customHeight="1" x14ac:dyDescent="0.25">
      <c r="A12" s="355" t="s">
        <v>742</v>
      </c>
      <c r="B12" s="431"/>
      <c r="C12" s="431"/>
      <c r="D12" s="431"/>
      <c r="E12" s="431"/>
      <c r="F12" s="431"/>
      <c r="G12" s="356"/>
    </row>
    <row r="13" spans="1:7" ht="22.5" customHeight="1" x14ac:dyDescent="0.25">
      <c r="A13" s="355" t="s">
        <v>772</v>
      </c>
      <c r="B13" s="431"/>
      <c r="C13" s="431"/>
      <c r="D13" s="431"/>
      <c r="E13" s="431"/>
      <c r="F13" s="431"/>
      <c r="G13" s="356"/>
    </row>
    <row r="14" spans="1:7" ht="33" customHeight="1" x14ac:dyDescent="0.25">
      <c r="A14" s="21" t="s">
        <v>744</v>
      </c>
      <c r="B14" s="21" t="s">
        <v>723</v>
      </c>
      <c r="C14" s="21" t="s">
        <v>724</v>
      </c>
      <c r="D14" s="21" t="s">
        <v>725</v>
      </c>
      <c r="E14" s="21" t="s">
        <v>726</v>
      </c>
      <c r="F14" s="21" t="s">
        <v>727</v>
      </c>
      <c r="G14" s="21" t="s">
        <v>745</v>
      </c>
    </row>
    <row r="15" spans="1:7" ht="78.75" customHeight="1" x14ac:dyDescent="0.25">
      <c r="A15" s="205" t="s">
        <v>746</v>
      </c>
      <c r="B15" s="334">
        <v>1.121</v>
      </c>
      <c r="C15" s="334">
        <v>1.087</v>
      </c>
      <c r="D15" s="334">
        <v>1.107</v>
      </c>
      <c r="E15" s="334">
        <v>1.0940000000000001</v>
      </c>
      <c r="F15" s="334">
        <v>1.079</v>
      </c>
      <c r="G15" s="315" t="s">
        <v>9712</v>
      </c>
    </row>
    <row r="16" spans="1:7" ht="29.25" customHeight="1" x14ac:dyDescent="0.25">
      <c r="A16" s="1" t="s">
        <v>747</v>
      </c>
      <c r="B16" s="327">
        <v>1.042</v>
      </c>
      <c r="C16" s="327">
        <v>1.036</v>
      </c>
      <c r="D16" s="327">
        <v>1.04</v>
      </c>
      <c r="E16" s="327">
        <v>1.0369999999999999</v>
      </c>
      <c r="F16" s="327">
        <v>1.0369999999999999</v>
      </c>
      <c r="G16" s="316" t="s">
        <v>9713</v>
      </c>
    </row>
    <row r="17" spans="1:7" ht="30.75" customHeight="1" x14ac:dyDescent="0.25">
      <c r="A17" s="1" t="s">
        <v>748</v>
      </c>
      <c r="B17" s="327">
        <v>1.0329999999999999</v>
      </c>
      <c r="C17" s="327">
        <v>1.0249999999999999</v>
      </c>
      <c r="D17" s="327">
        <v>1.03</v>
      </c>
      <c r="E17" s="327">
        <v>1.0269999999999999</v>
      </c>
      <c r="F17" s="327">
        <v>1.024</v>
      </c>
      <c r="G17" s="316" t="s">
        <v>9714</v>
      </c>
    </row>
    <row r="18" spans="1:7" ht="29.25" customHeight="1" x14ac:dyDescent="0.25">
      <c r="A18" s="1" t="s">
        <v>749</v>
      </c>
      <c r="B18" s="327">
        <v>1.0229999999999999</v>
      </c>
      <c r="C18" s="327">
        <v>1.0189999999999999</v>
      </c>
      <c r="D18" s="327">
        <v>1.022</v>
      </c>
      <c r="E18" s="327">
        <v>1.02</v>
      </c>
      <c r="F18" s="327">
        <v>1.0189999999999999</v>
      </c>
      <c r="G18" s="316">
        <v>773</v>
      </c>
    </row>
    <row r="19" spans="1:7" ht="22.5" customHeight="1" x14ac:dyDescent="0.25">
      <c r="A19" s="1" t="s">
        <v>750</v>
      </c>
      <c r="B19" s="327">
        <v>1.0169999999999999</v>
      </c>
      <c r="C19" s="327">
        <v>1.0129999999999999</v>
      </c>
      <c r="D19" s="327">
        <v>1.016</v>
      </c>
      <c r="E19" s="327">
        <v>1.014</v>
      </c>
      <c r="F19" s="327">
        <v>1.0129999999999999</v>
      </c>
      <c r="G19" s="12"/>
    </row>
    <row r="20" spans="1:7" ht="22.5" customHeight="1" x14ac:dyDescent="0.25">
      <c r="A20" s="1" t="s">
        <v>751</v>
      </c>
      <c r="B20" s="327">
        <v>1.0069999999999999</v>
      </c>
      <c r="C20" s="327">
        <v>1.0049999999999999</v>
      </c>
      <c r="D20" s="327">
        <v>1.006</v>
      </c>
      <c r="E20" s="327">
        <v>1.006</v>
      </c>
      <c r="F20" s="327">
        <v>1.0049999999999999</v>
      </c>
      <c r="G20" s="12"/>
    </row>
    <row r="21" spans="1:7" ht="33" customHeight="1" x14ac:dyDescent="0.25"/>
    <row r="22" spans="1:7" ht="22.5" customHeight="1" x14ac:dyDescent="0.25">
      <c r="A22" s="355" t="s">
        <v>752</v>
      </c>
      <c r="B22" s="431"/>
      <c r="C22" s="431"/>
      <c r="D22" s="431"/>
      <c r="E22" s="431"/>
      <c r="F22" s="431"/>
      <c r="G22" s="356"/>
    </row>
    <row r="23" spans="1:7" ht="22.5" customHeight="1" x14ac:dyDescent="0.25">
      <c r="A23" s="439" t="s">
        <v>753</v>
      </c>
      <c r="B23" s="439"/>
      <c r="C23" s="439"/>
      <c r="D23" s="439"/>
      <c r="E23" s="439"/>
      <c r="F23" s="439"/>
      <c r="G23" s="439"/>
    </row>
    <row r="24" spans="1:7" ht="33" customHeight="1" x14ac:dyDescent="0.25">
      <c r="A24" s="21" t="s">
        <v>754</v>
      </c>
      <c r="B24" s="21" t="s">
        <v>723</v>
      </c>
      <c r="C24" s="21" t="s">
        <v>724</v>
      </c>
      <c r="D24" s="21" t="s">
        <v>725</v>
      </c>
      <c r="E24" s="21" t="s">
        <v>726</v>
      </c>
      <c r="F24" s="21" t="s">
        <v>727</v>
      </c>
      <c r="G24" s="21" t="s">
        <v>745</v>
      </c>
    </row>
    <row r="25" spans="1:7" ht="22.5" customHeight="1" x14ac:dyDescent="0.25">
      <c r="A25" s="1" t="s">
        <v>755</v>
      </c>
      <c r="B25" s="327">
        <v>1.0229999999999999</v>
      </c>
      <c r="C25" s="327">
        <v>1.0189999999999999</v>
      </c>
      <c r="D25" s="327">
        <v>1.022</v>
      </c>
      <c r="E25" s="327">
        <v>1.02</v>
      </c>
      <c r="F25" s="327">
        <v>1.0189999999999999</v>
      </c>
      <c r="G25" s="316">
        <v>773</v>
      </c>
    </row>
    <row r="26" spans="1:7" ht="22.5" customHeight="1" x14ac:dyDescent="0.25">
      <c r="A26" s="1" t="s">
        <v>756</v>
      </c>
      <c r="B26" s="12"/>
      <c r="C26" s="12"/>
      <c r="D26" s="12"/>
      <c r="E26" s="12"/>
      <c r="F26" s="12"/>
      <c r="G26" s="12"/>
    </row>
    <row r="27" spans="1:7" ht="22.5" customHeight="1" x14ac:dyDescent="0.25">
      <c r="A27" s="1" t="s">
        <v>757</v>
      </c>
      <c r="B27" s="12"/>
      <c r="C27" s="12"/>
      <c r="D27" s="12"/>
      <c r="E27" s="12"/>
      <c r="F27" s="12"/>
      <c r="G27" s="12"/>
    </row>
    <row r="28" spans="1:7" ht="22.5" customHeight="1" x14ac:dyDescent="0.25">
      <c r="A28" s="1" t="s">
        <v>758</v>
      </c>
      <c r="B28" s="12"/>
      <c r="C28" s="12"/>
      <c r="D28" s="12"/>
      <c r="E28" s="12"/>
      <c r="F28" s="12"/>
      <c r="G28" s="12"/>
    </row>
    <row r="29" spans="1:7" ht="22.5" customHeight="1" x14ac:dyDescent="0.25">
      <c r="A29" s="1" t="s">
        <v>759</v>
      </c>
      <c r="B29" s="12"/>
      <c r="C29" s="12"/>
      <c r="D29" s="12"/>
      <c r="E29" s="12"/>
      <c r="F29" s="12"/>
      <c r="G29" s="12"/>
    </row>
    <row r="31" spans="1:7" ht="22.5" customHeight="1" x14ac:dyDescent="0.25">
      <c r="A31" s="355" t="s">
        <v>752</v>
      </c>
      <c r="B31" s="431"/>
      <c r="C31" s="431"/>
      <c r="D31" s="431"/>
      <c r="E31" s="431"/>
      <c r="F31" s="431"/>
      <c r="G31" s="356"/>
    </row>
    <row r="32" spans="1:7" ht="22.5" customHeight="1" x14ac:dyDescent="0.25">
      <c r="A32" s="355" t="s">
        <v>760</v>
      </c>
      <c r="B32" s="431"/>
      <c r="C32" s="431"/>
      <c r="D32" s="431"/>
      <c r="E32" s="431"/>
      <c r="F32" s="431"/>
      <c r="G32" s="356"/>
    </row>
    <row r="33" spans="1:7" ht="33" customHeight="1" x14ac:dyDescent="0.25">
      <c r="A33" s="21" t="s">
        <v>754</v>
      </c>
      <c r="B33" s="21" t="s">
        <v>723</v>
      </c>
      <c r="C33" s="21" t="s">
        <v>724</v>
      </c>
      <c r="D33" s="21" t="s">
        <v>725</v>
      </c>
      <c r="E33" s="21" t="s">
        <v>726</v>
      </c>
      <c r="F33" s="21" t="s">
        <v>727</v>
      </c>
      <c r="G33" s="21" t="s">
        <v>745</v>
      </c>
    </row>
    <row r="34" spans="1:7" ht="22.5" customHeight="1" x14ac:dyDescent="0.25">
      <c r="A34" s="1" t="s">
        <v>755</v>
      </c>
      <c r="B34" s="12"/>
      <c r="C34" s="12"/>
      <c r="D34" s="12"/>
      <c r="E34" s="12"/>
      <c r="F34" s="12"/>
      <c r="G34" s="12"/>
    </row>
    <row r="35" spans="1:7" ht="22.5" customHeight="1" x14ac:dyDescent="0.25">
      <c r="A35" s="1" t="s">
        <v>756</v>
      </c>
      <c r="B35" s="12"/>
      <c r="C35" s="12"/>
      <c r="D35" s="12"/>
      <c r="E35" s="12"/>
      <c r="F35" s="12"/>
      <c r="G35" s="12"/>
    </row>
    <row r="36" spans="1:7" ht="22.5" customHeight="1" x14ac:dyDescent="0.25">
      <c r="A36" s="1" t="s">
        <v>757</v>
      </c>
      <c r="B36" s="12"/>
      <c r="C36" s="12"/>
      <c r="D36" s="12"/>
      <c r="E36" s="12"/>
      <c r="F36" s="12"/>
      <c r="G36" s="12"/>
    </row>
    <row r="37" spans="1:7" ht="22.5" customHeight="1" x14ac:dyDescent="0.25">
      <c r="A37" s="1" t="s">
        <v>758</v>
      </c>
      <c r="B37" s="12"/>
      <c r="C37" s="12"/>
      <c r="D37" s="12"/>
      <c r="E37" s="12"/>
      <c r="F37" s="12"/>
      <c r="G37" s="12"/>
    </row>
    <row r="38" spans="1:7" ht="22.5" customHeight="1" x14ac:dyDescent="0.25">
      <c r="A38" s="1" t="s">
        <v>759</v>
      </c>
      <c r="B38" s="12"/>
      <c r="C38" s="12"/>
      <c r="D38" s="12"/>
      <c r="E38" s="12"/>
      <c r="F38" s="12"/>
      <c r="G38" s="12"/>
    </row>
  </sheetData>
  <mergeCells count="10">
    <mergeCell ref="A4:A5"/>
    <mergeCell ref="B10:F10"/>
    <mergeCell ref="A3:F3"/>
    <mergeCell ref="A2:F2"/>
    <mergeCell ref="A31:G31"/>
    <mergeCell ref="A32:G32"/>
    <mergeCell ref="A12:G12"/>
    <mergeCell ref="A13:G13"/>
    <mergeCell ref="A22:G22"/>
    <mergeCell ref="A23:G23"/>
  </mergeCells>
  <hyperlinks>
    <hyperlink ref="A1" location="Overview!A1" display="Back to Overview" xr:uid="{D67835D5-1AFD-4829-8E58-D2CC3672E8FB}"/>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14B3-426E-4DE3-97DA-EBA6FEDBF2D8}">
  <sheetPr>
    <pageSetUpPr fitToPage="1"/>
  </sheetPr>
  <dimension ref="A1:F40"/>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9740</v>
      </c>
      <c r="B2" s="434"/>
      <c r="C2" s="434"/>
      <c r="D2" s="434"/>
      <c r="E2" s="434"/>
    </row>
    <row r="3" spans="1:6" ht="47.25" customHeight="1" x14ac:dyDescent="0.25">
      <c r="A3" s="351" t="str">
        <f>Overview!B4&amp; " - LLFs in NGED South Wales Area (GSP Group _K) for year beginning "&amp;Overview!D4</f>
        <v>Southern Electric Power Distribution plc - LLFs in NGED South Wales Area (GSP Group _K) for year beginning 1 April 2026</v>
      </c>
      <c r="B3" s="351"/>
      <c r="C3" s="351"/>
      <c r="D3" s="351"/>
      <c r="E3" s="351"/>
    </row>
    <row r="4" spans="1:6" ht="19.5" customHeight="1" x14ac:dyDescent="0.25">
      <c r="A4" s="427" t="s">
        <v>44</v>
      </c>
      <c r="B4" s="21" t="s">
        <v>723</v>
      </c>
      <c r="C4" s="21" t="s">
        <v>724</v>
      </c>
      <c r="D4" s="21" t="s">
        <v>725</v>
      </c>
      <c r="E4" s="21" t="s">
        <v>726</v>
      </c>
    </row>
    <row r="5" spans="1:6" ht="19.5" customHeight="1" x14ac:dyDescent="0.25">
      <c r="A5" s="428"/>
      <c r="B5" s="21" t="s">
        <v>728</v>
      </c>
      <c r="C5" s="21" t="s">
        <v>730</v>
      </c>
      <c r="D5" s="21" t="s">
        <v>731</v>
      </c>
      <c r="E5" s="21" t="s">
        <v>732</v>
      </c>
    </row>
    <row r="6" spans="1:6" ht="45" customHeight="1" x14ac:dyDescent="0.25">
      <c r="A6" s="81" t="s">
        <v>761</v>
      </c>
      <c r="B6" s="200"/>
      <c r="C6" s="200"/>
      <c r="D6" s="197" t="s">
        <v>773</v>
      </c>
      <c r="E6" s="197" t="s">
        <v>774</v>
      </c>
    </row>
    <row r="7" spans="1:6" ht="45" customHeight="1" x14ac:dyDescent="0.25">
      <c r="A7" s="81" t="s">
        <v>764</v>
      </c>
      <c r="B7" s="197" t="s">
        <v>765</v>
      </c>
      <c r="C7" s="300" t="s">
        <v>775</v>
      </c>
      <c r="D7" s="197" t="s">
        <v>776</v>
      </c>
      <c r="E7" s="197" t="s">
        <v>774</v>
      </c>
    </row>
    <row r="8" spans="1:6" ht="45" customHeight="1" x14ac:dyDescent="0.25">
      <c r="A8" s="81" t="s">
        <v>55</v>
      </c>
      <c r="B8" s="200"/>
      <c r="C8" s="200"/>
      <c r="D8" s="197" t="s">
        <v>773</v>
      </c>
      <c r="E8" s="197" t="s">
        <v>774</v>
      </c>
    </row>
    <row r="9" spans="1:6" ht="25.5" customHeight="1" x14ac:dyDescent="0.25">
      <c r="A9" s="82" t="s">
        <v>59</v>
      </c>
      <c r="B9" s="366" t="s">
        <v>60</v>
      </c>
      <c r="C9" s="367"/>
      <c r="D9" s="367"/>
      <c r="E9" s="368"/>
    </row>
    <row r="10" spans="1:6" x14ac:dyDescent="0.25">
      <c r="A10" s="14"/>
      <c r="B10" s="13"/>
      <c r="C10" s="13"/>
      <c r="D10" s="13"/>
      <c r="E10" s="13"/>
    </row>
    <row r="11" spans="1:6" x14ac:dyDescent="0.25">
      <c r="B11" s="13"/>
      <c r="C11" s="13"/>
      <c r="D11" s="13"/>
      <c r="E11" s="13"/>
    </row>
    <row r="12" spans="1:6" ht="22.5" customHeight="1" x14ac:dyDescent="0.25">
      <c r="A12" s="355" t="s">
        <v>742</v>
      </c>
      <c r="B12" s="431"/>
      <c r="C12" s="431"/>
      <c r="D12" s="431"/>
      <c r="E12" s="431"/>
      <c r="F12" s="356"/>
    </row>
    <row r="13" spans="1:6" ht="22.5" customHeight="1" x14ac:dyDescent="0.25">
      <c r="A13" s="355" t="s">
        <v>772</v>
      </c>
      <c r="B13" s="431"/>
      <c r="C13" s="431"/>
      <c r="D13" s="431"/>
      <c r="E13" s="431"/>
      <c r="F13" s="356"/>
    </row>
    <row r="14" spans="1:6" ht="33" customHeight="1" x14ac:dyDescent="0.25">
      <c r="A14" s="21" t="s">
        <v>744</v>
      </c>
      <c r="B14" s="21" t="s">
        <v>723</v>
      </c>
      <c r="C14" s="21" t="s">
        <v>724</v>
      </c>
      <c r="D14" s="21" t="s">
        <v>725</v>
      </c>
      <c r="E14" s="21" t="s">
        <v>726</v>
      </c>
      <c r="F14" s="21" t="s">
        <v>745</v>
      </c>
    </row>
    <row r="15" spans="1:6" ht="96.75" customHeight="1" x14ac:dyDescent="0.25">
      <c r="A15" s="1" t="s">
        <v>746</v>
      </c>
      <c r="B15" s="327">
        <v>1.0880000000000001</v>
      </c>
      <c r="C15" s="327">
        <v>1.0840000000000001</v>
      </c>
      <c r="D15" s="327">
        <v>1.08</v>
      </c>
      <c r="E15" s="327">
        <v>1.0820000000000001</v>
      </c>
      <c r="F15" s="315" t="s">
        <v>9715</v>
      </c>
    </row>
    <row r="16" spans="1:6" ht="22.5" customHeight="1" x14ac:dyDescent="0.25">
      <c r="A16" s="1" t="s">
        <v>747</v>
      </c>
      <c r="B16" s="327">
        <v>1.077</v>
      </c>
      <c r="C16" s="327">
        <v>1.0740000000000001</v>
      </c>
      <c r="D16" s="327">
        <v>1.071</v>
      </c>
      <c r="E16" s="327">
        <v>1.0740000000000001</v>
      </c>
      <c r="F16" s="316" t="s">
        <v>9716</v>
      </c>
    </row>
    <row r="17" spans="1:6" ht="32.25" customHeight="1" x14ac:dyDescent="0.25">
      <c r="A17" s="1" t="s">
        <v>748</v>
      </c>
      <c r="B17" s="327">
        <v>1.0569999999999999</v>
      </c>
      <c r="C17" s="327">
        <v>1.0529999999999999</v>
      </c>
      <c r="D17" s="327">
        <v>1.048</v>
      </c>
      <c r="E17" s="327">
        <v>1.044</v>
      </c>
      <c r="F17" s="317" t="s">
        <v>9717</v>
      </c>
    </row>
    <row r="18" spans="1:6" ht="22.5" customHeight="1" x14ac:dyDescent="0.25">
      <c r="A18" s="1" t="s">
        <v>749</v>
      </c>
      <c r="B18" s="327">
        <v>1.048</v>
      </c>
      <c r="C18" s="327">
        <v>1.0449999999999999</v>
      </c>
      <c r="D18" s="327">
        <v>1.042</v>
      </c>
      <c r="E18" s="327">
        <v>1.0409999999999999</v>
      </c>
      <c r="F18" s="12"/>
    </row>
    <row r="19" spans="1:6" ht="22.5" customHeight="1" x14ac:dyDescent="0.25">
      <c r="A19" s="1" t="s">
        <v>750</v>
      </c>
      <c r="B19" s="327">
        <v>1.0369999999999999</v>
      </c>
      <c r="C19" s="327">
        <v>1.034</v>
      </c>
      <c r="D19" s="327">
        <v>1.032</v>
      </c>
      <c r="E19" s="327">
        <v>1.0309999999999999</v>
      </c>
      <c r="F19" s="12"/>
    </row>
    <row r="20" spans="1:6" ht="22.5" customHeight="1" x14ac:dyDescent="0.25">
      <c r="A20" s="325" t="s">
        <v>9718</v>
      </c>
      <c r="B20" s="327">
        <v>1.03</v>
      </c>
      <c r="C20" s="327">
        <v>1.028</v>
      </c>
      <c r="D20" s="327">
        <v>1.026</v>
      </c>
      <c r="E20" s="327">
        <v>1.024</v>
      </c>
      <c r="F20" s="12"/>
    </row>
    <row r="21" spans="1:6" ht="22.5" customHeight="1" x14ac:dyDescent="0.25">
      <c r="A21" s="325" t="s">
        <v>9719</v>
      </c>
      <c r="B21" s="327">
        <v>1.034</v>
      </c>
      <c r="C21" s="327">
        <v>1.0309999999999999</v>
      </c>
      <c r="D21" s="327">
        <v>1.0289999999999999</v>
      </c>
      <c r="E21" s="327">
        <v>1.0269999999999999</v>
      </c>
      <c r="F21" s="12"/>
    </row>
    <row r="22" spans="1:6" ht="22.5" customHeight="1" x14ac:dyDescent="0.25">
      <c r="A22" s="1" t="s">
        <v>751</v>
      </c>
      <c r="B22" s="327">
        <v>1.024</v>
      </c>
      <c r="C22" s="327">
        <v>1.0209999999999999</v>
      </c>
      <c r="D22" s="327">
        <v>1.018</v>
      </c>
      <c r="E22" s="327">
        <v>1.0149999999999999</v>
      </c>
      <c r="F22" s="12"/>
    </row>
    <row r="23" spans="1:6" ht="23.25" customHeight="1" x14ac:dyDescent="0.25"/>
    <row r="24" spans="1:6" ht="22.5" customHeight="1" x14ac:dyDescent="0.25">
      <c r="A24" s="355" t="s">
        <v>752</v>
      </c>
      <c r="B24" s="431"/>
      <c r="C24" s="431"/>
      <c r="D24" s="431"/>
      <c r="E24" s="431"/>
      <c r="F24" s="356"/>
    </row>
    <row r="25" spans="1:6" ht="22.5" customHeight="1" x14ac:dyDescent="0.25">
      <c r="A25" s="355" t="s">
        <v>753</v>
      </c>
      <c r="B25" s="431"/>
      <c r="C25" s="431"/>
      <c r="D25" s="431"/>
      <c r="E25" s="431"/>
      <c r="F25" s="356"/>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55" t="s">
        <v>752</v>
      </c>
      <c r="B33" s="431"/>
      <c r="C33" s="431"/>
      <c r="D33" s="431"/>
      <c r="E33" s="431"/>
      <c r="F33" s="356"/>
    </row>
    <row r="34" spans="1:6" ht="22.5" customHeight="1" x14ac:dyDescent="0.25">
      <c r="A34" s="355" t="s">
        <v>760</v>
      </c>
      <c r="B34" s="431"/>
      <c r="C34" s="431"/>
      <c r="D34" s="431"/>
      <c r="E34" s="431"/>
      <c r="F34" s="356"/>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06010A0D-B75F-4234-A575-F78FB3C1B899}"/>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84C44-3214-4B0F-AA11-37BAD744DA91}">
  <sheetPr>
    <pageSetUpPr fitToPage="1"/>
  </sheetPr>
  <dimension ref="A1:F40"/>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9741</v>
      </c>
      <c r="B2" s="434"/>
      <c r="C2" s="434"/>
      <c r="D2" s="434"/>
      <c r="E2" s="434"/>
    </row>
    <row r="3" spans="1:6" ht="47.25" customHeight="1" x14ac:dyDescent="0.25">
      <c r="A3" s="351" t="str">
        <f>Overview!B4&amp; " - LLFs in NGED South West Area (GSP Group _L) for year beginning "&amp;Overview!D4</f>
        <v>Southern Electric Power Distribution plc - LLFs in NGED South West Area (GSP Group _L) for year beginning 1 April 2026</v>
      </c>
      <c r="B3" s="351"/>
      <c r="C3" s="351"/>
      <c r="D3" s="351"/>
      <c r="E3" s="351"/>
    </row>
    <row r="4" spans="1:6" ht="19.5" customHeight="1" x14ac:dyDescent="0.25">
      <c r="A4" s="427" t="s">
        <v>44</v>
      </c>
      <c r="B4" s="21" t="s">
        <v>723</v>
      </c>
      <c r="C4" s="21" t="s">
        <v>724</v>
      </c>
      <c r="D4" s="21" t="s">
        <v>725</v>
      </c>
      <c r="E4" s="21" t="s">
        <v>726</v>
      </c>
    </row>
    <row r="5" spans="1:6" ht="19.5" customHeight="1" x14ac:dyDescent="0.25">
      <c r="A5" s="428"/>
      <c r="B5" s="21" t="s">
        <v>728</v>
      </c>
      <c r="C5" s="21" t="s">
        <v>730</v>
      </c>
      <c r="D5" s="21" t="s">
        <v>731</v>
      </c>
      <c r="E5" s="21" t="s">
        <v>732</v>
      </c>
    </row>
    <row r="6" spans="1:6" ht="45" customHeight="1" x14ac:dyDescent="0.25">
      <c r="A6" s="81" t="s">
        <v>761</v>
      </c>
      <c r="B6" s="200"/>
      <c r="C6" s="200"/>
      <c r="D6" s="197" t="s">
        <v>777</v>
      </c>
      <c r="E6" s="197" t="s">
        <v>778</v>
      </c>
    </row>
    <row r="7" spans="1:6" ht="45" customHeight="1" x14ac:dyDescent="0.25">
      <c r="A7" s="81" t="s">
        <v>764</v>
      </c>
      <c r="B7" s="197" t="s">
        <v>51</v>
      </c>
      <c r="C7" s="300" t="s">
        <v>779</v>
      </c>
      <c r="D7" s="197" t="s">
        <v>780</v>
      </c>
      <c r="E7" s="197" t="s">
        <v>778</v>
      </c>
    </row>
    <row r="8" spans="1:6" ht="45" customHeight="1" x14ac:dyDescent="0.25">
      <c r="A8" s="81" t="s">
        <v>55</v>
      </c>
      <c r="B8" s="200"/>
      <c r="C8" s="200"/>
      <c r="D8" s="197" t="s">
        <v>777</v>
      </c>
      <c r="E8" s="197" t="s">
        <v>778</v>
      </c>
    </row>
    <row r="9" spans="1:6" ht="25.5" customHeight="1" x14ac:dyDescent="0.25">
      <c r="A9" s="82" t="s">
        <v>59</v>
      </c>
      <c r="B9" s="435" t="s">
        <v>60</v>
      </c>
      <c r="C9" s="436"/>
      <c r="D9" s="436"/>
      <c r="E9" s="437"/>
      <c r="F9" s="102"/>
    </row>
    <row r="10" spans="1:6" x14ac:dyDescent="0.25">
      <c r="A10" s="14"/>
      <c r="B10" s="13"/>
      <c r="C10" s="13"/>
      <c r="D10" s="13"/>
      <c r="E10" s="13"/>
    </row>
    <row r="11" spans="1:6" x14ac:dyDescent="0.25">
      <c r="B11" s="13"/>
      <c r="C11" s="13"/>
      <c r="D11" s="13"/>
      <c r="E11" s="13"/>
    </row>
    <row r="12" spans="1:6" ht="22.5" customHeight="1" x14ac:dyDescent="0.25">
      <c r="A12" s="355" t="s">
        <v>742</v>
      </c>
      <c r="B12" s="431"/>
      <c r="C12" s="431"/>
      <c r="D12" s="431"/>
      <c r="E12" s="431"/>
      <c r="F12" s="356"/>
    </row>
    <row r="13" spans="1:6" ht="22.5" customHeight="1" x14ac:dyDescent="0.25">
      <c r="A13" s="355" t="s">
        <v>772</v>
      </c>
      <c r="B13" s="431"/>
      <c r="C13" s="431"/>
      <c r="D13" s="431"/>
      <c r="E13" s="431"/>
      <c r="F13" s="356"/>
    </row>
    <row r="14" spans="1:6" ht="33" customHeight="1" x14ac:dyDescent="0.25">
      <c r="A14" s="21" t="s">
        <v>744</v>
      </c>
      <c r="B14" s="21" t="s">
        <v>723</v>
      </c>
      <c r="C14" s="21" t="s">
        <v>724</v>
      </c>
      <c r="D14" s="21" t="s">
        <v>725</v>
      </c>
      <c r="E14" s="21" t="s">
        <v>726</v>
      </c>
      <c r="F14" s="21" t="s">
        <v>745</v>
      </c>
    </row>
    <row r="15" spans="1:6" ht="63.75" customHeight="1" x14ac:dyDescent="0.25">
      <c r="A15" s="1" t="s">
        <v>746</v>
      </c>
      <c r="B15" s="327">
        <v>1.0620000000000001</v>
      </c>
      <c r="C15" s="327">
        <v>1.0609999999999999</v>
      </c>
      <c r="D15" s="327">
        <v>1.0620000000000001</v>
      </c>
      <c r="E15" s="327">
        <v>1.0629999999999999</v>
      </c>
      <c r="F15" s="315" t="s">
        <v>9720</v>
      </c>
    </row>
    <row r="16" spans="1:6" ht="28.5" customHeight="1" x14ac:dyDescent="0.25">
      <c r="A16" s="1" t="s">
        <v>747</v>
      </c>
      <c r="B16" s="327">
        <v>1.048</v>
      </c>
      <c r="C16" s="327">
        <v>1.0489999999999999</v>
      </c>
      <c r="D16" s="327">
        <v>1.0509999999999999</v>
      </c>
      <c r="E16" s="327">
        <v>1.0529999999999999</v>
      </c>
      <c r="F16" s="316" t="s">
        <v>9721</v>
      </c>
    </row>
    <row r="17" spans="1:6" ht="33" customHeight="1" x14ac:dyDescent="0.25">
      <c r="A17" s="1" t="s">
        <v>748</v>
      </c>
      <c r="B17" s="327">
        <v>1.034</v>
      </c>
      <c r="C17" s="327">
        <v>1.032</v>
      </c>
      <c r="D17" s="327">
        <v>1.0309999999999999</v>
      </c>
      <c r="E17" s="327">
        <v>1.0269999999999999</v>
      </c>
      <c r="F17" s="326" t="s">
        <v>9722</v>
      </c>
    </row>
    <row r="18" spans="1:6" ht="22.5" customHeight="1" x14ac:dyDescent="0.25">
      <c r="A18" s="1" t="s">
        <v>749</v>
      </c>
      <c r="B18" s="327">
        <v>1.018</v>
      </c>
      <c r="C18" s="327">
        <v>1.018</v>
      </c>
      <c r="D18" s="327">
        <v>1.02</v>
      </c>
      <c r="E18" s="327">
        <v>1.018</v>
      </c>
      <c r="F18" s="12"/>
    </row>
    <row r="19" spans="1:6" ht="22.5" customHeight="1" x14ac:dyDescent="0.25">
      <c r="A19" s="1" t="s">
        <v>750</v>
      </c>
      <c r="B19" s="327">
        <v>1.012</v>
      </c>
      <c r="C19" s="327">
        <v>1.0129999999999999</v>
      </c>
      <c r="D19" s="327">
        <v>1.014</v>
      </c>
      <c r="E19" s="327">
        <v>1.0109999999999999</v>
      </c>
      <c r="F19" s="12"/>
    </row>
    <row r="20" spans="1:6" ht="22.5" customHeight="1" x14ac:dyDescent="0.25">
      <c r="A20" s="325" t="s">
        <v>9718</v>
      </c>
      <c r="B20" s="327">
        <v>1.0049999999999999</v>
      </c>
      <c r="C20" s="327">
        <v>1.0049999999999999</v>
      </c>
      <c r="D20" s="327">
        <v>1.006</v>
      </c>
      <c r="E20" s="327">
        <v>1.0069999999999999</v>
      </c>
      <c r="F20" s="12"/>
    </row>
    <row r="21" spans="1:6" ht="22.5" customHeight="1" x14ac:dyDescent="0.25">
      <c r="A21" s="325" t="s">
        <v>9719</v>
      </c>
      <c r="B21" s="327">
        <v>1.0049999999999999</v>
      </c>
      <c r="C21" s="327">
        <v>1.0049999999999999</v>
      </c>
      <c r="D21" s="327">
        <v>1.006</v>
      </c>
      <c r="E21" s="327">
        <v>1.006</v>
      </c>
      <c r="F21" s="12"/>
    </row>
    <row r="22" spans="1:6" ht="22.5" customHeight="1" x14ac:dyDescent="0.25">
      <c r="A22" s="1" t="s">
        <v>751</v>
      </c>
      <c r="B22" s="327">
        <v>1.0009999999999999</v>
      </c>
      <c r="C22" s="327">
        <v>1.0009999999999999</v>
      </c>
      <c r="D22" s="327">
        <v>1.0009999999999999</v>
      </c>
      <c r="E22" s="327">
        <v>1.0009999999999999</v>
      </c>
      <c r="F22" s="12"/>
    </row>
    <row r="24" spans="1:6" ht="22.5" customHeight="1" x14ac:dyDescent="0.25">
      <c r="A24" s="355" t="s">
        <v>752</v>
      </c>
      <c r="B24" s="431"/>
      <c r="C24" s="431"/>
      <c r="D24" s="431"/>
      <c r="E24" s="431"/>
      <c r="F24" s="356"/>
    </row>
    <row r="25" spans="1:6" ht="22.5" customHeight="1" x14ac:dyDescent="0.25">
      <c r="A25" s="355" t="s">
        <v>753</v>
      </c>
      <c r="B25" s="431"/>
      <c r="C25" s="431"/>
      <c r="D25" s="431"/>
      <c r="E25" s="431"/>
      <c r="F25" s="356"/>
    </row>
    <row r="26" spans="1:6" ht="33" customHeight="1" x14ac:dyDescent="0.25">
      <c r="A26" s="21" t="s">
        <v>754</v>
      </c>
      <c r="B26" s="21" t="s">
        <v>723</v>
      </c>
      <c r="C26" s="21" t="s">
        <v>724</v>
      </c>
      <c r="D26" s="21" t="s">
        <v>725</v>
      </c>
      <c r="E26" s="21" t="s">
        <v>726</v>
      </c>
      <c r="F26" s="21" t="s">
        <v>745</v>
      </c>
    </row>
    <row r="27" spans="1:6" ht="22.5" customHeight="1" x14ac:dyDescent="0.25">
      <c r="A27" s="1" t="s">
        <v>755</v>
      </c>
      <c r="B27" s="12"/>
      <c r="C27" s="12"/>
      <c r="D27" s="12"/>
      <c r="E27" s="12"/>
      <c r="F27" s="12"/>
    </row>
    <row r="28" spans="1:6" ht="22.5" customHeight="1" x14ac:dyDescent="0.25">
      <c r="A28" s="1" t="s">
        <v>756</v>
      </c>
      <c r="B28" s="12"/>
      <c r="C28" s="12"/>
      <c r="D28" s="12"/>
      <c r="E28" s="12"/>
      <c r="F28" s="12"/>
    </row>
    <row r="29" spans="1:6" ht="22.5" customHeight="1" x14ac:dyDescent="0.25">
      <c r="A29" s="1" t="s">
        <v>757</v>
      </c>
      <c r="B29" s="12"/>
      <c r="C29" s="12"/>
      <c r="D29" s="12"/>
      <c r="E29" s="12"/>
      <c r="F29" s="12"/>
    </row>
    <row r="30" spans="1:6" ht="22.5" customHeight="1" x14ac:dyDescent="0.25">
      <c r="A30" s="1" t="s">
        <v>758</v>
      </c>
      <c r="B30" s="12"/>
      <c r="C30" s="12"/>
      <c r="D30" s="12"/>
      <c r="E30" s="12"/>
      <c r="F30" s="12"/>
    </row>
    <row r="31" spans="1:6" ht="22.5" customHeight="1" x14ac:dyDescent="0.25">
      <c r="A31" s="1" t="s">
        <v>759</v>
      </c>
      <c r="B31" s="12"/>
      <c r="C31" s="12"/>
      <c r="D31" s="12"/>
      <c r="E31" s="12"/>
      <c r="F31" s="12"/>
    </row>
    <row r="33" spans="1:6" ht="22.5" customHeight="1" x14ac:dyDescent="0.25">
      <c r="A33" s="355" t="s">
        <v>752</v>
      </c>
      <c r="B33" s="431"/>
      <c r="C33" s="431"/>
      <c r="D33" s="431"/>
      <c r="E33" s="431"/>
      <c r="F33" s="356"/>
    </row>
    <row r="34" spans="1:6" ht="22.5" customHeight="1" x14ac:dyDescent="0.25">
      <c r="A34" s="355" t="s">
        <v>760</v>
      </c>
      <c r="B34" s="431"/>
      <c r="C34" s="431"/>
      <c r="D34" s="431"/>
      <c r="E34" s="431"/>
      <c r="F34" s="356"/>
    </row>
    <row r="35" spans="1:6" ht="33" customHeight="1" x14ac:dyDescent="0.25">
      <c r="A35" s="21" t="s">
        <v>754</v>
      </c>
      <c r="B35" s="21" t="s">
        <v>723</v>
      </c>
      <c r="C35" s="21" t="s">
        <v>724</v>
      </c>
      <c r="D35" s="21" t="s">
        <v>725</v>
      </c>
      <c r="E35" s="21" t="s">
        <v>726</v>
      </c>
      <c r="F35" s="21" t="s">
        <v>745</v>
      </c>
    </row>
    <row r="36" spans="1:6" ht="22.5" customHeight="1" x14ac:dyDescent="0.25">
      <c r="A36" s="1" t="s">
        <v>755</v>
      </c>
      <c r="B36" s="12"/>
      <c r="C36" s="12"/>
      <c r="D36" s="12"/>
      <c r="E36" s="12"/>
      <c r="F36" s="12"/>
    </row>
    <row r="37" spans="1:6" ht="22.5" customHeight="1" x14ac:dyDescent="0.25">
      <c r="A37" s="1" t="s">
        <v>756</v>
      </c>
      <c r="B37" s="12"/>
      <c r="C37" s="12"/>
      <c r="D37" s="12"/>
      <c r="E37" s="12"/>
      <c r="F37" s="12"/>
    </row>
    <row r="38" spans="1:6" ht="22.5" customHeight="1" x14ac:dyDescent="0.25">
      <c r="A38" s="1" t="s">
        <v>757</v>
      </c>
      <c r="B38" s="12"/>
      <c r="C38" s="12"/>
      <c r="D38" s="12"/>
      <c r="E38" s="12"/>
      <c r="F38" s="12"/>
    </row>
    <row r="39" spans="1:6" ht="22.5" customHeight="1" x14ac:dyDescent="0.25">
      <c r="A39" s="1" t="s">
        <v>758</v>
      </c>
      <c r="B39" s="12"/>
      <c r="C39" s="12"/>
      <c r="D39" s="12"/>
      <c r="E39" s="12"/>
      <c r="F39" s="12"/>
    </row>
    <row r="40" spans="1:6" ht="22.5" customHeight="1" x14ac:dyDescent="0.25">
      <c r="A40" s="1" t="s">
        <v>759</v>
      </c>
      <c r="B40" s="12"/>
      <c r="C40" s="12"/>
      <c r="D40" s="12"/>
      <c r="E40" s="12"/>
      <c r="F40" s="12"/>
    </row>
  </sheetData>
  <mergeCells count="10">
    <mergeCell ref="A24:F24"/>
    <mergeCell ref="A25:F25"/>
    <mergeCell ref="A33:F33"/>
    <mergeCell ref="A34:F34"/>
    <mergeCell ref="A2:E2"/>
    <mergeCell ref="A3:E3"/>
    <mergeCell ref="A4:A5"/>
    <mergeCell ref="B9:E9"/>
    <mergeCell ref="A12:F12"/>
    <mergeCell ref="A13:F13"/>
  </mergeCells>
  <hyperlinks>
    <hyperlink ref="A1" location="Overview!A1" display="Back to Overview" xr:uid="{B65B7BEA-5482-479E-906E-E1802E5D7FC4}"/>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9C3A5-9693-475E-82FC-16ED1EAC4336}">
  <sheetPr>
    <pageSetUpPr fitToPage="1"/>
  </sheetPr>
  <dimension ref="A1:F38"/>
  <sheetViews>
    <sheetView showGridLines="0" zoomScale="70" zoomScaleNormal="70" zoomScaleSheetLayoutView="100" workbookViewId="0">
      <selection activeCell="F3" sqref="F3"/>
    </sheetView>
  </sheetViews>
  <sheetFormatPr defaultRowHeight="13.2" x14ac:dyDescent="0.25"/>
  <cols>
    <col min="1" max="6" width="24" customWidth="1"/>
  </cols>
  <sheetData>
    <row r="1" spans="1:6" ht="27.75" customHeight="1" x14ac:dyDescent="0.25">
      <c r="A1" s="307" t="s">
        <v>40</v>
      </c>
    </row>
    <row r="2" spans="1:6" ht="44.25" customHeight="1" x14ac:dyDescent="0.25">
      <c r="A2" s="433" t="s">
        <v>9740</v>
      </c>
      <c r="B2" s="434"/>
      <c r="C2" s="434"/>
      <c r="D2" s="434"/>
      <c r="E2" s="434"/>
    </row>
    <row r="3" spans="1:6" ht="47.25" customHeight="1" x14ac:dyDescent="0.25">
      <c r="A3" s="351" t="str">
        <f>Overview!B4&amp; " - LLFs in NPG Yorkshire Area (GSP Group _M) for year beginning "&amp;Overview!D4</f>
        <v>Southern Electric Power Distribution plc - LLFs in NPG Yorkshire Area (GSP Group _M) for year beginning 1 April 2026</v>
      </c>
      <c r="B3" s="351"/>
      <c r="C3" s="351"/>
      <c r="D3" s="351"/>
      <c r="E3" s="351"/>
    </row>
    <row r="4" spans="1:6" ht="19.5" customHeight="1" x14ac:dyDescent="0.25">
      <c r="A4" s="440" t="s">
        <v>44</v>
      </c>
      <c r="B4" s="287" t="s">
        <v>723</v>
      </c>
      <c r="C4" s="287" t="s">
        <v>724</v>
      </c>
      <c r="D4" s="287" t="s">
        <v>725</v>
      </c>
      <c r="E4" s="287" t="s">
        <v>726</v>
      </c>
    </row>
    <row r="5" spans="1:6" ht="19.5" customHeight="1" x14ac:dyDescent="0.25">
      <c r="A5" s="441"/>
      <c r="B5" s="287" t="s">
        <v>728</v>
      </c>
      <c r="C5" s="287" t="s">
        <v>730</v>
      </c>
      <c r="D5" s="287" t="s">
        <v>731</v>
      </c>
      <c r="E5" s="287" t="s">
        <v>732</v>
      </c>
    </row>
    <row r="6" spans="1:6" ht="45" customHeight="1" x14ac:dyDescent="0.25">
      <c r="A6" s="122" t="s">
        <v>9729</v>
      </c>
      <c r="B6" s="328" t="s">
        <v>9691</v>
      </c>
      <c r="C6" s="328" t="s">
        <v>9691</v>
      </c>
      <c r="D6" s="311" t="s">
        <v>9730</v>
      </c>
      <c r="E6" s="311" t="s">
        <v>9731</v>
      </c>
    </row>
    <row r="7" spans="1:6" ht="45" customHeight="1" x14ac:dyDescent="0.25">
      <c r="A7" s="329" t="s">
        <v>9732</v>
      </c>
      <c r="B7" s="330" t="s">
        <v>765</v>
      </c>
      <c r="C7" s="330" t="s">
        <v>9733</v>
      </c>
      <c r="D7" s="330" t="s">
        <v>9734</v>
      </c>
      <c r="E7" s="330" t="s">
        <v>9731</v>
      </c>
    </row>
    <row r="8" spans="1:6" ht="45" customHeight="1" x14ac:dyDescent="0.25">
      <c r="A8" s="329" t="s">
        <v>9735</v>
      </c>
      <c r="B8" s="331" t="s">
        <v>9691</v>
      </c>
      <c r="C8" s="331" t="s">
        <v>9691</v>
      </c>
      <c r="D8" s="330" t="s">
        <v>9730</v>
      </c>
      <c r="E8" s="330" t="s">
        <v>9731</v>
      </c>
    </row>
    <row r="9" spans="1:6" ht="45" customHeight="1" x14ac:dyDescent="0.25">
      <c r="A9" s="329" t="s">
        <v>9736</v>
      </c>
      <c r="B9" s="331" t="s">
        <v>9691</v>
      </c>
      <c r="C9" s="331" t="s">
        <v>9691</v>
      </c>
      <c r="D9" s="330" t="s">
        <v>9730</v>
      </c>
      <c r="E9" s="330" t="s">
        <v>9731</v>
      </c>
    </row>
    <row r="10" spans="1:6" x14ac:dyDescent="0.25">
      <c r="A10" s="301" t="s">
        <v>59</v>
      </c>
      <c r="B10" s="442" t="s">
        <v>60</v>
      </c>
      <c r="C10" s="443"/>
      <c r="D10" s="443"/>
      <c r="E10" s="444"/>
    </row>
    <row r="12" spans="1:6" x14ac:dyDescent="0.25">
      <c r="B12" s="13"/>
      <c r="C12" s="13"/>
      <c r="D12" s="13"/>
      <c r="E12" s="13"/>
    </row>
    <row r="13" spans="1:6" ht="22.5" customHeight="1" x14ac:dyDescent="0.25">
      <c r="A13" s="355" t="s">
        <v>742</v>
      </c>
      <c r="B13" s="431"/>
      <c r="C13" s="431"/>
      <c r="D13" s="431"/>
      <c r="E13" s="431"/>
      <c r="F13" s="356"/>
    </row>
    <row r="14" spans="1:6" ht="22.5" customHeight="1" x14ac:dyDescent="0.25">
      <c r="A14" s="355" t="s">
        <v>772</v>
      </c>
      <c r="B14" s="431"/>
      <c r="C14" s="431"/>
      <c r="D14" s="431"/>
      <c r="E14" s="431"/>
      <c r="F14" s="356"/>
    </row>
    <row r="15" spans="1:6" ht="33" customHeight="1" x14ac:dyDescent="0.25">
      <c r="A15" s="21" t="s">
        <v>744</v>
      </c>
      <c r="B15" s="21" t="s">
        <v>723</v>
      </c>
      <c r="C15" s="21" t="s">
        <v>724</v>
      </c>
      <c r="D15" s="21" t="s">
        <v>725</v>
      </c>
      <c r="E15" s="21" t="s">
        <v>726</v>
      </c>
      <c r="F15" s="21" t="s">
        <v>745</v>
      </c>
    </row>
    <row r="16" spans="1:6" ht="87.75" customHeight="1" x14ac:dyDescent="0.25">
      <c r="A16" s="1" t="s">
        <v>746</v>
      </c>
      <c r="B16" s="327">
        <v>1.1719999999999999</v>
      </c>
      <c r="C16" s="327">
        <v>1.153</v>
      </c>
      <c r="D16" s="327">
        <v>1.1279999999999999</v>
      </c>
      <c r="E16" s="327">
        <v>1.107</v>
      </c>
      <c r="F16" s="332" t="s">
        <v>9737</v>
      </c>
    </row>
    <row r="17" spans="1:6" ht="34.5" customHeight="1" x14ac:dyDescent="0.25">
      <c r="A17" s="1" t="s">
        <v>747</v>
      </c>
      <c r="B17" s="327">
        <v>1.0449999999999999</v>
      </c>
      <c r="C17" s="327">
        <v>1.0449999999999999</v>
      </c>
      <c r="D17" s="327">
        <v>1.044</v>
      </c>
      <c r="E17" s="327">
        <v>1.0469999999999999</v>
      </c>
      <c r="F17" s="333" t="s">
        <v>9738</v>
      </c>
    </row>
    <row r="18" spans="1:6" ht="39.75" customHeight="1" x14ac:dyDescent="0.25">
      <c r="A18" s="1" t="s">
        <v>748</v>
      </c>
      <c r="B18" s="327">
        <v>1.0289999999999999</v>
      </c>
      <c r="C18" s="327">
        <v>1.028</v>
      </c>
      <c r="D18" s="327">
        <v>1.024</v>
      </c>
      <c r="E18" s="327">
        <v>1.022</v>
      </c>
      <c r="F18" s="333" t="s">
        <v>9739</v>
      </c>
    </row>
    <row r="19" spans="1:6" ht="22.5" customHeight="1" x14ac:dyDescent="0.25">
      <c r="A19" s="1" t="s">
        <v>749</v>
      </c>
      <c r="B19" s="327">
        <v>1.0189999999999999</v>
      </c>
      <c r="C19" s="327">
        <v>1.0189999999999999</v>
      </c>
      <c r="D19" s="327">
        <v>1.0169999999999999</v>
      </c>
      <c r="E19" s="327">
        <v>1.016</v>
      </c>
      <c r="F19" s="12"/>
    </row>
    <row r="20" spans="1:6" ht="22.5" customHeight="1" x14ac:dyDescent="0.25">
      <c r="A20" s="1" t="s">
        <v>750</v>
      </c>
      <c r="B20" s="327">
        <v>1.0129999999999999</v>
      </c>
      <c r="C20" s="327">
        <v>1.012</v>
      </c>
      <c r="D20" s="327">
        <v>1.01</v>
      </c>
      <c r="E20" s="327">
        <v>1.0089999999999999</v>
      </c>
      <c r="F20" s="12"/>
    </row>
    <row r="22" spans="1:6" ht="22.5" customHeight="1" x14ac:dyDescent="0.25">
      <c r="A22" s="355" t="s">
        <v>752</v>
      </c>
      <c r="B22" s="431"/>
      <c r="C22" s="431"/>
      <c r="D22" s="431"/>
      <c r="E22" s="431"/>
      <c r="F22" s="356"/>
    </row>
    <row r="23" spans="1:6" ht="22.5" customHeight="1" x14ac:dyDescent="0.25">
      <c r="A23" s="355" t="s">
        <v>753</v>
      </c>
      <c r="B23" s="431"/>
      <c r="C23" s="431"/>
      <c r="D23" s="431"/>
      <c r="E23" s="431"/>
      <c r="F23" s="356"/>
    </row>
    <row r="24" spans="1:6" ht="33" customHeight="1" x14ac:dyDescent="0.25">
      <c r="A24" s="21" t="s">
        <v>754</v>
      </c>
      <c r="B24" s="21" t="s">
        <v>723</v>
      </c>
      <c r="C24" s="21" t="s">
        <v>724</v>
      </c>
      <c r="D24" s="21" t="s">
        <v>725</v>
      </c>
      <c r="E24" s="21" t="s">
        <v>726</v>
      </c>
      <c r="F24" s="21" t="s">
        <v>745</v>
      </c>
    </row>
    <row r="25" spans="1:6" ht="22.5" customHeight="1" x14ac:dyDescent="0.25">
      <c r="A25" s="1" t="s">
        <v>755</v>
      </c>
      <c r="B25" s="12"/>
      <c r="C25" s="12"/>
      <c r="D25" s="12"/>
      <c r="E25" s="12"/>
      <c r="F25" s="12"/>
    </row>
    <row r="26" spans="1:6" ht="22.5" customHeight="1" x14ac:dyDescent="0.25">
      <c r="A26" s="1" t="s">
        <v>756</v>
      </c>
      <c r="B26" s="12"/>
      <c r="C26" s="12"/>
      <c r="D26" s="12"/>
      <c r="E26" s="12"/>
      <c r="F26" s="12"/>
    </row>
    <row r="27" spans="1:6" ht="22.5" customHeight="1" x14ac:dyDescent="0.25">
      <c r="A27" s="1" t="s">
        <v>757</v>
      </c>
      <c r="B27" s="12"/>
      <c r="C27" s="12"/>
      <c r="D27" s="12"/>
      <c r="E27" s="12"/>
      <c r="F27" s="12"/>
    </row>
    <row r="28" spans="1:6" ht="22.5" customHeight="1" x14ac:dyDescent="0.25">
      <c r="A28" s="1" t="s">
        <v>758</v>
      </c>
      <c r="B28" s="12"/>
      <c r="C28" s="12"/>
      <c r="D28" s="12"/>
      <c r="E28" s="12"/>
      <c r="F28" s="12"/>
    </row>
    <row r="29" spans="1:6" ht="22.5" customHeight="1" x14ac:dyDescent="0.25">
      <c r="A29" s="1" t="s">
        <v>759</v>
      </c>
      <c r="B29" s="12"/>
      <c r="C29" s="12"/>
      <c r="D29" s="12"/>
      <c r="E29" s="12"/>
      <c r="F29" s="12"/>
    </row>
    <row r="31" spans="1:6" ht="22.5" customHeight="1" x14ac:dyDescent="0.25">
      <c r="A31" s="355" t="s">
        <v>752</v>
      </c>
      <c r="B31" s="431"/>
      <c r="C31" s="431"/>
      <c r="D31" s="431"/>
      <c r="E31" s="431"/>
      <c r="F31" s="356"/>
    </row>
    <row r="32" spans="1:6" ht="22.5" customHeight="1" x14ac:dyDescent="0.25">
      <c r="A32" s="355" t="s">
        <v>760</v>
      </c>
      <c r="B32" s="431"/>
      <c r="C32" s="431"/>
      <c r="D32" s="431"/>
      <c r="E32" s="431"/>
      <c r="F32" s="356"/>
    </row>
    <row r="33" spans="1:6" ht="33" customHeight="1" x14ac:dyDescent="0.25">
      <c r="A33" s="21" t="s">
        <v>754</v>
      </c>
      <c r="B33" s="21" t="s">
        <v>723</v>
      </c>
      <c r="C33" s="21" t="s">
        <v>724</v>
      </c>
      <c r="D33" s="21" t="s">
        <v>725</v>
      </c>
      <c r="E33" s="21" t="s">
        <v>726</v>
      </c>
      <c r="F33" s="21" t="s">
        <v>745</v>
      </c>
    </row>
    <row r="34" spans="1:6" ht="22.5" customHeight="1" x14ac:dyDescent="0.25">
      <c r="A34" s="1" t="s">
        <v>755</v>
      </c>
      <c r="B34" s="12"/>
      <c r="C34" s="12"/>
      <c r="D34" s="12"/>
      <c r="E34" s="12"/>
      <c r="F34" s="12"/>
    </row>
    <row r="35" spans="1:6" ht="22.5" customHeight="1" x14ac:dyDescent="0.25">
      <c r="A35" s="1" t="s">
        <v>756</v>
      </c>
      <c r="B35" s="12"/>
      <c r="C35" s="12"/>
      <c r="D35" s="12"/>
      <c r="E35" s="12"/>
      <c r="F35" s="12"/>
    </row>
    <row r="36" spans="1:6" ht="22.5" customHeight="1" x14ac:dyDescent="0.25">
      <c r="A36" s="1" t="s">
        <v>757</v>
      </c>
      <c r="B36" s="12"/>
      <c r="C36" s="12"/>
      <c r="D36" s="12"/>
      <c r="E36" s="12"/>
      <c r="F36" s="12"/>
    </row>
    <row r="37" spans="1:6" ht="22.5" customHeight="1" x14ac:dyDescent="0.25">
      <c r="A37" s="1" t="s">
        <v>758</v>
      </c>
      <c r="B37" s="12"/>
      <c r="C37" s="12"/>
      <c r="D37" s="12"/>
      <c r="E37" s="12"/>
      <c r="F37" s="12"/>
    </row>
    <row r="38" spans="1:6" ht="22.5" customHeight="1" x14ac:dyDescent="0.25">
      <c r="A38" s="1" t="s">
        <v>759</v>
      </c>
      <c r="B38" s="12"/>
      <c r="C38" s="12"/>
      <c r="D38" s="12"/>
      <c r="E38" s="12"/>
      <c r="F38" s="12"/>
    </row>
  </sheetData>
  <mergeCells count="10">
    <mergeCell ref="A22:F22"/>
    <mergeCell ref="A23:F23"/>
    <mergeCell ref="A31:F31"/>
    <mergeCell ref="A32:F32"/>
    <mergeCell ref="A2:E2"/>
    <mergeCell ref="A3:E3"/>
    <mergeCell ref="A4:A5"/>
    <mergeCell ref="A13:F13"/>
    <mergeCell ref="A14:F14"/>
    <mergeCell ref="B10:E10"/>
  </mergeCells>
  <hyperlinks>
    <hyperlink ref="A1" location="Overview!A1" display="Back to Overview" xr:uid="{14C591D9-A536-41B5-B1F1-A3906B8C56A1}"/>
  </hyperlinks>
  <pageMargins left="0.70866141732283472" right="0.70866141732283472" top="0.74803149606299213" bottom="0.74803149606299213" header="0.31496062992125984" footer="0.31496062992125984"/>
  <pageSetup paperSize="9" scale="61" fitToHeight="0" orientation="portrait" r:id="rId1"/>
  <headerFooter differentFirst="1" scaleWithDoc="0">
    <oddHeader>&amp;C&amp;G</oddHeader>
    <oddFooter>&amp;C&amp;P of &amp;N</oddFooter>
    <firstHeader>&amp;L
Annex 5 – Schedule of Line Loss Factors&amp;C&amp;G</firstHeader>
    <firstFooter>&amp;C&amp;P of &amp;N</firstFooter>
  </headerFooter>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S100"/>
  <sheetViews>
    <sheetView zoomScale="80" zoomScaleNormal="80" zoomScaleSheetLayoutView="100" workbookViewId="0">
      <selection activeCell="P62" sqref="P62"/>
    </sheetView>
  </sheetViews>
  <sheetFormatPr defaultColWidth="9.21875" defaultRowHeight="27.75" customHeight="1" x14ac:dyDescent="0.25"/>
  <cols>
    <col min="1" max="1" width="16" style="2" customWidth="1"/>
    <col min="2" max="2" width="8.5546875" style="2" customWidth="1"/>
    <col min="3" max="3" width="17.5546875" style="2" customWidth="1"/>
    <col min="4" max="4" width="8.5546875" style="2" customWidth="1"/>
    <col min="5" max="5" width="17.5546875" style="3" customWidth="1"/>
    <col min="6" max="6" width="15.77734375" style="3" customWidth="1"/>
    <col min="7" max="7" width="15.77734375" style="2" customWidth="1"/>
    <col min="8" max="10" width="15.77734375" style="3" customWidth="1"/>
    <col min="11" max="11" width="15.77734375" style="10" customWidth="1"/>
    <col min="12" max="13" width="15.77734375" style="4" customWidth="1"/>
    <col min="14" max="15" width="15.77734375" style="2" customWidth="1"/>
    <col min="16" max="19" width="15.5546875" style="2" customWidth="1"/>
    <col min="20" max="16384" width="9.21875" style="2"/>
  </cols>
  <sheetData>
    <row r="1" spans="1:19" ht="100.5" customHeight="1" x14ac:dyDescent="0.25">
      <c r="A1" s="54" t="s">
        <v>40</v>
      </c>
      <c r="B1" s="54"/>
      <c r="C1" s="54"/>
      <c r="D1" s="54"/>
      <c r="G1" s="25"/>
      <c r="H1" s="446" t="s">
        <v>781</v>
      </c>
      <c r="I1" s="447"/>
    </row>
    <row r="2" spans="1:19" ht="27.75" customHeight="1" x14ac:dyDescent="0.25">
      <c r="A2" s="448" t="s">
        <v>782</v>
      </c>
      <c r="B2" s="449"/>
      <c r="C2" s="449"/>
      <c r="D2" s="449"/>
      <c r="E2" s="449"/>
      <c r="F2" s="449"/>
      <c r="G2" s="449"/>
      <c r="H2" s="449"/>
      <c r="I2" s="449"/>
      <c r="J2" s="449"/>
      <c r="K2" s="449"/>
      <c r="L2" s="449"/>
      <c r="M2" s="449"/>
      <c r="N2" s="449"/>
      <c r="O2" s="449"/>
      <c r="P2" s="449"/>
      <c r="Q2" s="449"/>
    </row>
    <row r="3" spans="1:19" ht="17.25" customHeight="1" x14ac:dyDescent="0.25">
      <c r="A3" s="54"/>
      <c r="B3" s="54"/>
      <c r="C3" s="54"/>
      <c r="D3" s="54"/>
      <c r="G3" s="25"/>
    </row>
    <row r="4" spans="1:19" s="11" customFormat="1" ht="17.399999999999999" x14ac:dyDescent="0.25">
      <c r="A4" s="395" t="str">
        <f>Overview!B4&amp; " - Effective from "&amp;Overview!D4&amp;" - "&amp;Overview!E4&amp;" new or amended EHV charges in UKPN EPN Area (GSP Group _A)"</f>
        <v>Southern Electric Power Distribution plc - Effective from 1 April 2026 - Final new or amended EHV charges in UKPN EPN Area (GSP Group _A)</v>
      </c>
      <c r="B4" s="429"/>
      <c r="C4" s="429"/>
      <c r="D4" s="429"/>
      <c r="E4" s="429"/>
      <c r="F4" s="429"/>
      <c r="G4" s="429"/>
      <c r="H4" s="429"/>
      <c r="I4" s="429"/>
      <c r="J4" s="429"/>
      <c r="K4" s="429"/>
      <c r="L4" s="429"/>
      <c r="M4" s="429"/>
      <c r="N4" s="429"/>
      <c r="O4" s="430"/>
      <c r="P4" s="2"/>
      <c r="Q4" s="2"/>
    </row>
    <row r="5" spans="1:19" ht="75" customHeight="1" x14ac:dyDescent="0.25">
      <c r="A5" s="29" t="s">
        <v>783</v>
      </c>
      <c r="B5" s="29" t="s">
        <v>784</v>
      </c>
      <c r="C5" s="29" t="s">
        <v>480</v>
      </c>
      <c r="D5" s="29" t="s">
        <v>481</v>
      </c>
      <c r="E5" s="29" t="s">
        <v>482</v>
      </c>
      <c r="F5" s="76" t="s">
        <v>785</v>
      </c>
      <c r="G5" s="59" t="s">
        <v>484</v>
      </c>
      <c r="H5" s="76" t="str">
        <f>'[1]Annex 2 EHV charges'!G10</f>
        <v>Import
Super Red
unit charge
(p/kWh)</v>
      </c>
      <c r="I5" s="76" t="str">
        <f>'[1]Annex 2 EHV charges'!H10</f>
        <v>Import
fixed charge
(p/day)</v>
      </c>
      <c r="J5" s="76" t="str">
        <f>'[1]Annex 2 EHV charges'!I10</f>
        <v>Import
capacity charge
(p/kVA/day)</v>
      </c>
      <c r="K5" s="76" t="str">
        <f>'[1]Annex 2 EHV charges'!J10</f>
        <v>Import
exceeded capacity charge
(p/kVA/day)</v>
      </c>
      <c r="L5" s="76" t="str">
        <f>'[1]Annex 2 EHV charges'!K10</f>
        <v>Export
Super Red
unit charge
(p/kWh)</v>
      </c>
      <c r="M5" s="76" t="str">
        <f>'[1]Annex 2 EHV charges'!L10</f>
        <v>Export
fixed charge
(p/day)</v>
      </c>
      <c r="N5" s="76" t="str">
        <f>'[1]Annex 2 EHV charges'!M10</f>
        <v>Export
capacity charge
(p/kVA/day)</v>
      </c>
      <c r="O5" s="76" t="str">
        <f>'[1]Annex 2 EHV charges'!N10</f>
        <v>Export
exceeded capacity charge
(p/kVA/day)</v>
      </c>
    </row>
    <row r="6" spans="1:19" ht="22.5" customHeight="1" x14ac:dyDescent="0.25">
      <c r="A6" s="50"/>
      <c r="B6" s="50"/>
      <c r="C6" s="50"/>
      <c r="D6" s="51"/>
      <c r="E6" s="51"/>
      <c r="F6" s="52"/>
      <c r="G6" s="52"/>
      <c r="H6" s="31"/>
      <c r="I6" s="32"/>
      <c r="J6" s="32"/>
      <c r="K6" s="32"/>
      <c r="L6" s="40"/>
      <c r="M6" s="41"/>
      <c r="N6" s="41"/>
      <c r="O6" s="41"/>
    </row>
    <row r="7" spans="1:19" ht="27.75" customHeight="1" x14ac:dyDescent="0.25">
      <c r="G7" s="3"/>
      <c r="H7" s="2"/>
      <c r="K7" s="3"/>
      <c r="L7" s="10"/>
      <c r="N7" s="4"/>
    </row>
    <row r="8" spans="1:19" ht="27.75" customHeight="1" x14ac:dyDescent="0.25">
      <c r="A8" s="395" t="str">
        <f>Overview!B4&amp; " - Effective from "&amp;Overview!D4&amp;" - "&amp;Overview!E4&amp;" new or amended EHV line loss factors in UKPN EPN Area (GSP Group _A)"</f>
        <v>Southern Electric Power Distribution plc - Effective from 1 April 2026 - Final new or amended EHV line loss factors in UKPN EPN Area (GSP Group _A)</v>
      </c>
      <c r="B8" s="429"/>
      <c r="C8" s="429"/>
      <c r="D8" s="429"/>
      <c r="E8" s="429"/>
      <c r="F8" s="429"/>
      <c r="G8" s="429"/>
      <c r="H8" s="429"/>
      <c r="I8" s="429"/>
      <c r="J8" s="429"/>
      <c r="K8" s="429"/>
      <c r="L8" s="429"/>
      <c r="M8" s="429"/>
      <c r="N8" s="429"/>
      <c r="O8" s="429"/>
      <c r="P8" s="429"/>
      <c r="Q8" s="430"/>
    </row>
    <row r="9" spans="1:19" ht="70.05" customHeight="1" x14ac:dyDescent="0.25">
      <c r="A9" s="29" t="s">
        <v>783</v>
      </c>
      <c r="B9" s="29" t="s">
        <v>784</v>
      </c>
      <c r="C9" s="29" t="s">
        <v>480</v>
      </c>
      <c r="D9" s="29" t="s">
        <v>481</v>
      </c>
      <c r="E9" s="29" t="s">
        <v>482</v>
      </c>
      <c r="F9" s="76" t="s">
        <v>785</v>
      </c>
      <c r="G9" s="59" t="s">
        <v>484</v>
      </c>
      <c r="H9" s="35" t="s">
        <v>786</v>
      </c>
      <c r="I9" s="35" t="s">
        <v>787</v>
      </c>
      <c r="J9" s="35" t="s">
        <v>788</v>
      </c>
      <c r="K9" s="35" t="s">
        <v>789</v>
      </c>
      <c r="L9" s="35" t="s">
        <v>790</v>
      </c>
      <c r="M9" s="37" t="s">
        <v>791</v>
      </c>
      <c r="N9" s="37" t="s">
        <v>792</v>
      </c>
      <c r="O9" s="37" t="s">
        <v>793</v>
      </c>
      <c r="P9" s="37" t="s">
        <v>794</v>
      </c>
      <c r="Q9" s="37" t="s">
        <v>795</v>
      </c>
    </row>
    <row r="10" spans="1:19" ht="22.5" customHeight="1" x14ac:dyDescent="0.25">
      <c r="A10" s="50"/>
      <c r="B10" s="50"/>
      <c r="C10" s="50"/>
      <c r="D10" s="38"/>
      <c r="E10" s="38"/>
      <c r="F10" s="39"/>
      <c r="G10" s="39"/>
      <c r="H10" s="42"/>
      <c r="I10" s="42"/>
      <c r="J10" s="33"/>
      <c r="K10" s="34"/>
      <c r="L10" s="34"/>
      <c r="M10" s="36"/>
      <c r="N10" s="36"/>
      <c r="O10" s="36"/>
      <c r="P10" s="36"/>
      <c r="Q10" s="36"/>
      <c r="R10" s="265"/>
    </row>
    <row r="11" spans="1:19" ht="27.75" customHeight="1" thickBot="1" x14ac:dyDescent="0.3">
      <c r="A11" s="266"/>
      <c r="B11" s="266"/>
      <c r="C11" s="266"/>
      <c r="D11" s="266"/>
      <c r="E11" s="267"/>
      <c r="F11" s="267"/>
      <c r="G11" s="267"/>
      <c r="H11" s="266"/>
      <c r="I11" s="267"/>
      <c r="J11" s="267"/>
      <c r="K11" s="267"/>
      <c r="L11" s="268"/>
      <c r="M11" s="269"/>
      <c r="N11" s="269"/>
      <c r="O11" s="266"/>
      <c r="P11" s="266"/>
      <c r="Q11" s="266"/>
      <c r="R11" s="270"/>
      <c r="S11" s="270"/>
    </row>
    <row r="12" spans="1:19" ht="27.75" customHeight="1" x14ac:dyDescent="0.25">
      <c r="G12" s="3"/>
      <c r="H12" s="2"/>
      <c r="K12" s="3"/>
      <c r="L12" s="10"/>
      <c r="N12" s="4"/>
    </row>
    <row r="13" spans="1:19" ht="27.75" customHeight="1" x14ac:dyDescent="0.25">
      <c r="A13" s="395" t="str">
        <f>Overview!B4&amp; " - Effective from "&amp;Overview!D4&amp;" - "&amp;Overview!E4&amp;" new or amended EHV charges in NGED EM Area (GSP Group _B)"</f>
        <v>Southern Electric Power Distribution plc - Effective from 1 April 2026 - Final new or amended EHV charges in NGED EM Area (GSP Group _B)</v>
      </c>
      <c r="B13" s="429"/>
      <c r="C13" s="429"/>
      <c r="D13" s="429"/>
      <c r="E13" s="429"/>
      <c r="F13" s="429"/>
      <c r="G13" s="429"/>
      <c r="H13" s="429"/>
      <c r="I13" s="429"/>
      <c r="J13" s="429"/>
      <c r="K13" s="429"/>
      <c r="L13" s="429"/>
      <c r="M13" s="429"/>
      <c r="N13" s="429"/>
      <c r="O13" s="430"/>
    </row>
    <row r="14" spans="1:19" ht="75" customHeight="1" x14ac:dyDescent="0.25">
      <c r="A14" s="29" t="s">
        <v>783</v>
      </c>
      <c r="B14" s="29" t="s">
        <v>784</v>
      </c>
      <c r="C14" s="29" t="s">
        <v>480</v>
      </c>
      <c r="D14" s="29" t="s">
        <v>481</v>
      </c>
      <c r="E14" s="29" t="s">
        <v>482</v>
      </c>
      <c r="F14" s="76" t="s">
        <v>785</v>
      </c>
      <c r="G14" s="59" t="s">
        <v>484</v>
      </c>
      <c r="H14" s="76" t="s">
        <v>485</v>
      </c>
      <c r="I14" s="76" t="s">
        <v>486</v>
      </c>
      <c r="J14" s="76" t="s">
        <v>487</v>
      </c>
      <c r="K14" s="76" t="s">
        <v>488</v>
      </c>
      <c r="L14" s="76" t="s">
        <v>489</v>
      </c>
      <c r="M14" s="76" t="s">
        <v>490</v>
      </c>
      <c r="N14" s="76" t="s">
        <v>491</v>
      </c>
      <c r="O14" s="76" t="s">
        <v>492</v>
      </c>
    </row>
    <row r="15" spans="1:19" ht="21.75" customHeight="1" x14ac:dyDescent="0.25">
      <c r="A15" s="50"/>
      <c r="B15" s="50"/>
      <c r="C15" s="50"/>
      <c r="D15" s="51"/>
      <c r="E15" s="51"/>
      <c r="F15" s="52"/>
      <c r="G15" s="52"/>
      <c r="H15" s="31"/>
      <c r="I15" s="32"/>
      <c r="J15" s="32"/>
      <c r="K15" s="32"/>
      <c r="L15" s="40"/>
      <c r="M15" s="41"/>
      <c r="N15" s="41"/>
      <c r="O15" s="41"/>
    </row>
    <row r="16" spans="1:19" ht="27.75" customHeight="1" x14ac:dyDescent="0.25">
      <c r="G16" s="3"/>
      <c r="H16" s="2"/>
      <c r="K16" s="3"/>
      <c r="L16" s="10"/>
      <c r="N16" s="4"/>
    </row>
    <row r="17" spans="1:19" ht="27.75" customHeight="1" x14ac:dyDescent="0.25">
      <c r="A17" s="395" t="str">
        <f>Overview!B4&amp; " - Effective from "&amp;Overview!D4&amp;" - "&amp;Overview!E4&amp;" new or amended EHV line loss factors in NGED EM Area (GSP Group _B)"</f>
        <v>Southern Electric Power Distribution plc - Effective from 1 April 2026 - Final new or amended EHV line loss factors in NGED EM Area (GSP Group _B)</v>
      </c>
      <c r="B17" s="429"/>
      <c r="C17" s="429"/>
      <c r="D17" s="429"/>
      <c r="E17" s="429"/>
      <c r="F17" s="429"/>
      <c r="G17" s="429"/>
      <c r="H17" s="429"/>
      <c r="I17" s="429"/>
      <c r="J17" s="429"/>
      <c r="K17" s="429"/>
      <c r="L17" s="429"/>
      <c r="M17" s="429"/>
      <c r="N17" s="429"/>
      <c r="O17" s="430"/>
    </row>
    <row r="18" spans="1:19" ht="75" customHeight="1" x14ac:dyDescent="0.25">
      <c r="A18" s="29" t="s">
        <v>783</v>
      </c>
      <c r="B18" s="29" t="s">
        <v>784</v>
      </c>
      <c r="C18" s="29" t="s">
        <v>480</v>
      </c>
      <c r="D18" s="29" t="s">
        <v>481</v>
      </c>
      <c r="E18" s="29" t="s">
        <v>482</v>
      </c>
      <c r="F18" s="76" t="s">
        <v>785</v>
      </c>
      <c r="G18" s="59" t="s">
        <v>484</v>
      </c>
      <c r="H18" s="35" t="s">
        <v>786</v>
      </c>
      <c r="I18" s="35" t="s">
        <v>787</v>
      </c>
      <c r="J18" s="35" t="s">
        <v>788</v>
      </c>
      <c r="K18" s="35" t="s">
        <v>789</v>
      </c>
      <c r="L18" s="37" t="s">
        <v>791</v>
      </c>
      <c r="M18" s="37" t="s">
        <v>792</v>
      </c>
      <c r="N18" s="37" t="s">
        <v>793</v>
      </c>
      <c r="O18" s="37" t="s">
        <v>794</v>
      </c>
    </row>
    <row r="19" spans="1:19" ht="21.75" customHeight="1" x14ac:dyDescent="0.25">
      <c r="A19" s="50"/>
      <c r="B19" s="50"/>
      <c r="C19" s="50"/>
      <c r="D19" s="38"/>
      <c r="E19" s="38"/>
      <c r="F19" s="39"/>
      <c r="G19" s="39"/>
      <c r="H19" s="42"/>
      <c r="I19" s="42"/>
      <c r="J19" s="33"/>
      <c r="K19" s="34"/>
      <c r="L19" s="36"/>
      <c r="M19" s="36"/>
      <c r="N19" s="36"/>
      <c r="O19" s="36"/>
    </row>
    <row r="20" spans="1:19" ht="27.75" customHeight="1" thickBot="1" x14ac:dyDescent="0.3">
      <c r="A20" s="270"/>
      <c r="B20" s="270"/>
      <c r="C20" s="270"/>
      <c r="D20" s="270"/>
      <c r="E20" s="271"/>
      <c r="F20" s="271"/>
      <c r="G20" s="271"/>
      <c r="H20" s="270"/>
      <c r="I20" s="271"/>
      <c r="J20" s="271"/>
      <c r="K20" s="271"/>
      <c r="L20" s="272"/>
      <c r="M20" s="273"/>
      <c r="N20" s="273"/>
      <c r="O20" s="270"/>
      <c r="P20" s="270"/>
      <c r="Q20" s="270"/>
      <c r="R20" s="270"/>
      <c r="S20" s="270"/>
    </row>
    <row r="21" spans="1:19" ht="27.75" customHeight="1" x14ac:dyDescent="0.25">
      <c r="G21" s="3"/>
      <c r="H21" s="2"/>
      <c r="K21" s="3"/>
      <c r="L21" s="10"/>
      <c r="N21" s="4"/>
    </row>
    <row r="22" spans="1:19" ht="27.75" customHeight="1" x14ac:dyDescent="0.25">
      <c r="A22" s="395" t="str">
        <f>Overview!B4&amp; " - Effective from "&amp;Overview!D4&amp;" - "&amp;Overview!E4&amp;" new or amended EHV charges in UKPN LPN Area (GSP Group _C)"</f>
        <v>Southern Electric Power Distribution plc - Effective from 1 April 2026 - Final new or amended EHV charges in UKPN LPN Area (GSP Group _C)</v>
      </c>
      <c r="B22" s="429"/>
      <c r="C22" s="429"/>
      <c r="D22" s="429"/>
      <c r="E22" s="429"/>
      <c r="F22" s="429"/>
      <c r="G22" s="429"/>
      <c r="H22" s="429"/>
      <c r="I22" s="429"/>
      <c r="J22" s="429"/>
      <c r="K22" s="429"/>
      <c r="L22" s="429"/>
      <c r="M22" s="429"/>
      <c r="N22" s="429"/>
      <c r="O22" s="430"/>
    </row>
    <row r="23" spans="1:19" ht="75" customHeight="1" x14ac:dyDescent="0.25">
      <c r="A23" s="29" t="s">
        <v>783</v>
      </c>
      <c r="B23" s="29" t="s">
        <v>784</v>
      </c>
      <c r="C23" s="29" t="s">
        <v>480</v>
      </c>
      <c r="D23" s="29" t="s">
        <v>481</v>
      </c>
      <c r="E23" s="29" t="s">
        <v>482</v>
      </c>
      <c r="F23" s="76" t="s">
        <v>785</v>
      </c>
      <c r="G23" s="59" t="s">
        <v>484</v>
      </c>
      <c r="H23" s="76" t="s">
        <v>485</v>
      </c>
      <c r="I23" s="76" t="s">
        <v>486</v>
      </c>
      <c r="J23" s="76" t="s">
        <v>487</v>
      </c>
      <c r="K23" s="76" t="s">
        <v>488</v>
      </c>
      <c r="L23" s="76" t="s">
        <v>489</v>
      </c>
      <c r="M23" s="76" t="s">
        <v>490</v>
      </c>
      <c r="N23" s="76" t="s">
        <v>491</v>
      </c>
      <c r="O23" s="76" t="s">
        <v>492</v>
      </c>
    </row>
    <row r="24" spans="1:19" ht="21.75" customHeight="1" x14ac:dyDescent="0.25">
      <c r="A24" s="50"/>
      <c r="B24" s="50"/>
      <c r="C24" s="50"/>
      <c r="D24" s="51"/>
      <c r="E24" s="51"/>
      <c r="F24" s="52"/>
      <c r="G24" s="52"/>
      <c r="H24" s="31"/>
      <c r="I24" s="32"/>
      <c r="J24" s="32"/>
      <c r="K24" s="32"/>
      <c r="L24" s="40"/>
      <c r="M24" s="41"/>
      <c r="N24" s="41"/>
      <c r="O24" s="41"/>
    </row>
    <row r="25" spans="1:19" ht="27.75" customHeight="1" x14ac:dyDescent="0.25">
      <c r="G25" s="3"/>
      <c r="H25" s="2"/>
      <c r="K25" s="3"/>
      <c r="L25" s="10"/>
      <c r="N25" s="4"/>
    </row>
    <row r="26" spans="1:19" ht="27.75" customHeight="1" x14ac:dyDescent="0.25">
      <c r="A26" s="395" t="str">
        <f>Overview!B4&amp; " - Effective from "&amp;Overview!D4&amp;" - "&amp;Overview!E4&amp;" new or amended EHV line loss factors in UKPN LPN Area (GSP Group _C)"</f>
        <v>Southern Electric Power Distribution plc - Effective from 1 April 2026 - Final new or amended EHV line loss factors in UKPN LPN Area (GSP Group _C)</v>
      </c>
      <c r="B26" s="429"/>
      <c r="C26" s="429"/>
      <c r="D26" s="429"/>
      <c r="E26" s="429"/>
      <c r="F26" s="429"/>
      <c r="G26" s="429"/>
      <c r="H26" s="429"/>
      <c r="I26" s="429"/>
      <c r="J26" s="429"/>
      <c r="K26" s="429"/>
      <c r="L26" s="429"/>
      <c r="M26" s="429"/>
      <c r="N26" s="429"/>
      <c r="O26" s="429"/>
      <c r="P26" s="429"/>
      <c r="Q26" s="430"/>
    </row>
    <row r="27" spans="1:19" ht="63.75" customHeight="1" x14ac:dyDescent="0.25">
      <c r="A27" s="29" t="s">
        <v>783</v>
      </c>
      <c r="B27" s="29" t="s">
        <v>784</v>
      </c>
      <c r="C27" s="29" t="s">
        <v>480</v>
      </c>
      <c r="D27" s="29" t="s">
        <v>481</v>
      </c>
      <c r="E27" s="29" t="s">
        <v>482</v>
      </c>
      <c r="F27" s="76" t="s">
        <v>785</v>
      </c>
      <c r="G27" s="59" t="s">
        <v>484</v>
      </c>
      <c r="H27" s="35" t="s">
        <v>786</v>
      </c>
      <c r="I27" s="35" t="s">
        <v>787</v>
      </c>
      <c r="J27" s="35" t="s">
        <v>788</v>
      </c>
      <c r="K27" s="35" t="s">
        <v>789</v>
      </c>
      <c r="L27" s="35" t="s">
        <v>790</v>
      </c>
      <c r="M27" s="37" t="s">
        <v>791</v>
      </c>
      <c r="N27" s="37" t="s">
        <v>792</v>
      </c>
      <c r="O27" s="37" t="s">
        <v>793</v>
      </c>
      <c r="P27" s="37" t="s">
        <v>794</v>
      </c>
      <c r="Q27" s="37" t="s">
        <v>795</v>
      </c>
    </row>
    <row r="28" spans="1:19" ht="21.75" customHeight="1" x14ac:dyDescent="0.25">
      <c r="A28" s="50"/>
      <c r="B28" s="50"/>
      <c r="C28" s="50"/>
      <c r="D28" s="38"/>
      <c r="E28" s="38"/>
      <c r="F28" s="39"/>
      <c r="G28" s="39"/>
      <c r="H28" s="42"/>
      <c r="I28" s="42"/>
      <c r="J28" s="33"/>
      <c r="K28" s="34"/>
      <c r="L28" s="34"/>
      <c r="M28" s="36"/>
      <c r="N28" s="36"/>
      <c r="O28" s="36"/>
      <c r="P28" s="36"/>
      <c r="Q28" s="36"/>
    </row>
    <row r="29" spans="1:19" ht="27.75" customHeight="1" thickBot="1" x14ac:dyDescent="0.3">
      <c r="A29" s="270"/>
      <c r="B29" s="270"/>
      <c r="C29" s="270"/>
      <c r="D29" s="270"/>
      <c r="E29" s="271"/>
      <c r="F29" s="271"/>
      <c r="G29" s="271"/>
      <c r="H29" s="270"/>
      <c r="I29" s="271"/>
      <c r="J29" s="271"/>
      <c r="K29" s="271"/>
      <c r="L29" s="272"/>
      <c r="M29" s="273"/>
      <c r="N29" s="273"/>
      <c r="O29" s="270"/>
      <c r="P29" s="270"/>
      <c r="Q29" s="270"/>
      <c r="R29" s="270"/>
      <c r="S29" s="270"/>
    </row>
    <row r="30" spans="1:19" ht="27.75" customHeight="1" x14ac:dyDescent="0.25">
      <c r="G30" s="3"/>
      <c r="H30" s="2"/>
      <c r="K30" s="3"/>
      <c r="L30" s="10"/>
      <c r="N30" s="4"/>
    </row>
    <row r="31" spans="1:19" ht="27.75" customHeight="1" x14ac:dyDescent="0.25">
      <c r="A31" s="395" t="str">
        <f>Overview!B4&amp; " - Effective from "&amp;Overview!D4&amp;" - "&amp;Overview!E4&amp;" new or amended EHV charges in SP Manweb Area (GSP Group _D)"</f>
        <v>Southern Electric Power Distribution plc - Effective from 1 April 2026 - Final new or amended EHV charges in SP Manweb Area (GSP Group _D)</v>
      </c>
      <c r="B31" s="429"/>
      <c r="C31" s="429"/>
      <c r="D31" s="429"/>
      <c r="E31" s="429"/>
      <c r="F31" s="429"/>
      <c r="G31" s="429"/>
      <c r="H31" s="429"/>
      <c r="I31" s="429"/>
      <c r="J31" s="429"/>
      <c r="K31" s="429"/>
      <c r="L31" s="429"/>
      <c r="M31" s="429"/>
      <c r="N31" s="429"/>
      <c r="O31" s="430"/>
    </row>
    <row r="32" spans="1:19" ht="52.8" x14ac:dyDescent="0.25">
      <c r="A32" s="29" t="s">
        <v>783</v>
      </c>
      <c r="B32" s="29" t="s">
        <v>784</v>
      </c>
      <c r="C32" s="29" t="s">
        <v>480</v>
      </c>
      <c r="D32" s="29" t="s">
        <v>481</v>
      </c>
      <c r="E32" s="29" t="s">
        <v>482</v>
      </c>
      <c r="F32" s="76" t="s">
        <v>785</v>
      </c>
      <c r="G32" s="59" t="s">
        <v>484</v>
      </c>
      <c r="H32" s="76" t="s">
        <v>485</v>
      </c>
      <c r="I32" s="76" t="s">
        <v>486</v>
      </c>
      <c r="J32" s="76" t="s">
        <v>487</v>
      </c>
      <c r="K32" s="76" t="s">
        <v>488</v>
      </c>
      <c r="L32" s="76" t="s">
        <v>489</v>
      </c>
      <c r="M32" s="76" t="s">
        <v>490</v>
      </c>
      <c r="N32" s="76" t="s">
        <v>491</v>
      </c>
      <c r="O32" s="76" t="s">
        <v>492</v>
      </c>
    </row>
    <row r="33" spans="1:19" ht="27.75" customHeight="1" x14ac:dyDescent="0.25">
      <c r="A33" s="50"/>
      <c r="B33" s="50"/>
      <c r="C33" s="50"/>
      <c r="D33" s="51"/>
      <c r="E33" s="51"/>
      <c r="F33" s="52"/>
      <c r="G33" s="52"/>
      <c r="H33" s="31"/>
      <c r="I33" s="32"/>
      <c r="J33" s="32"/>
      <c r="K33" s="32"/>
      <c r="L33" s="40"/>
      <c r="M33" s="41"/>
      <c r="N33" s="41"/>
      <c r="O33" s="41"/>
    </row>
    <row r="34" spans="1:19" ht="27.75" customHeight="1" x14ac:dyDescent="0.25">
      <c r="G34" s="3"/>
      <c r="H34" s="2"/>
      <c r="K34" s="3"/>
      <c r="L34" s="10"/>
      <c r="N34" s="4"/>
    </row>
    <row r="35" spans="1:19" ht="27.75" customHeight="1" x14ac:dyDescent="0.25">
      <c r="A35" s="395" t="str">
        <f>Overview!B4&amp; " - Effective from "&amp;Overview!D4&amp;" - "&amp;Overview!E4&amp;" new or amended EHV line loss factors in SP Manweb Area (GSP Group _D)"</f>
        <v>Southern Electric Power Distribution plc - Effective from 1 April 2026 - Final new or amended EHV line loss factors in SP Manweb Area (GSP Group _D)</v>
      </c>
      <c r="B35" s="429"/>
      <c r="C35" s="429"/>
      <c r="D35" s="429"/>
      <c r="E35" s="429"/>
      <c r="F35" s="429"/>
      <c r="G35" s="429"/>
      <c r="H35" s="429"/>
      <c r="I35" s="429"/>
      <c r="J35" s="429"/>
      <c r="K35" s="429"/>
      <c r="L35" s="429"/>
      <c r="M35" s="429"/>
      <c r="N35" s="429"/>
      <c r="O35" s="430"/>
    </row>
    <row r="36" spans="1:19" ht="52.8" x14ac:dyDescent="0.25">
      <c r="A36" s="29" t="s">
        <v>783</v>
      </c>
      <c r="B36" s="29" t="s">
        <v>784</v>
      </c>
      <c r="C36" s="29" t="s">
        <v>480</v>
      </c>
      <c r="D36" s="29" t="s">
        <v>481</v>
      </c>
      <c r="E36" s="29" t="s">
        <v>482</v>
      </c>
      <c r="F36" s="76" t="s">
        <v>785</v>
      </c>
      <c r="G36" s="59" t="s">
        <v>484</v>
      </c>
      <c r="H36" s="35" t="s">
        <v>786</v>
      </c>
      <c r="I36" s="35" t="s">
        <v>787</v>
      </c>
      <c r="J36" s="35" t="s">
        <v>788</v>
      </c>
      <c r="K36" s="35" t="s">
        <v>789</v>
      </c>
      <c r="L36" s="37" t="s">
        <v>791</v>
      </c>
      <c r="M36" s="37" t="s">
        <v>792</v>
      </c>
      <c r="N36" s="37" t="s">
        <v>793</v>
      </c>
      <c r="O36" s="37" t="s">
        <v>794</v>
      </c>
    </row>
    <row r="37" spans="1:19" ht="27.75" customHeight="1" x14ac:dyDescent="0.25">
      <c r="A37" s="50"/>
      <c r="B37" s="50"/>
      <c r="C37" s="50"/>
      <c r="D37" s="38"/>
      <c r="E37" s="38"/>
      <c r="F37" s="39"/>
      <c r="G37" s="39"/>
      <c r="H37" s="42"/>
      <c r="I37" s="42"/>
      <c r="J37" s="33"/>
      <c r="K37" s="34"/>
      <c r="L37" s="36"/>
      <c r="M37" s="36"/>
      <c r="N37" s="36"/>
      <c r="O37" s="36"/>
    </row>
    <row r="38" spans="1:19" ht="27.75" customHeight="1" thickBot="1" x14ac:dyDescent="0.3">
      <c r="A38" s="270"/>
      <c r="B38" s="270"/>
      <c r="C38" s="270"/>
      <c r="D38" s="270"/>
      <c r="E38" s="271"/>
      <c r="F38" s="271"/>
      <c r="G38" s="271"/>
      <c r="H38" s="270"/>
      <c r="I38" s="271"/>
      <c r="J38" s="271"/>
      <c r="K38" s="271"/>
      <c r="L38" s="272"/>
      <c r="M38" s="273"/>
      <c r="N38" s="273"/>
      <c r="O38" s="270"/>
      <c r="P38" s="270"/>
      <c r="Q38" s="270"/>
      <c r="R38" s="270"/>
      <c r="S38" s="270"/>
    </row>
    <row r="39" spans="1:19" ht="27.75" customHeight="1" x14ac:dyDescent="0.25">
      <c r="G39" s="3"/>
      <c r="H39" s="2"/>
      <c r="K39" s="3"/>
      <c r="L39" s="10"/>
      <c r="N39" s="4"/>
    </row>
    <row r="40" spans="1:19" ht="27.75" customHeight="1" x14ac:dyDescent="0.25">
      <c r="A40" s="395" t="str">
        <f>Overview!B4&amp; " - Effective from "&amp;Overview!D4&amp;" - "&amp;Overview!E4&amp;" new or amended EHV charges in NGED West Midlands Area (GSP Group _E)"</f>
        <v>Southern Electric Power Distribution plc - Effective from 1 April 2026 - Final new or amended EHV charges in NGED West Midlands Area (GSP Group _E)</v>
      </c>
      <c r="B40" s="429"/>
      <c r="C40" s="429"/>
      <c r="D40" s="429"/>
      <c r="E40" s="429"/>
      <c r="F40" s="429"/>
      <c r="G40" s="429"/>
      <c r="H40" s="429"/>
      <c r="I40" s="429"/>
      <c r="J40" s="429"/>
      <c r="K40" s="429"/>
      <c r="L40" s="429"/>
      <c r="M40" s="429"/>
      <c r="N40" s="429"/>
      <c r="O40" s="430"/>
    </row>
    <row r="41" spans="1:19" ht="52.8" x14ac:dyDescent="0.25">
      <c r="A41" s="29" t="s">
        <v>783</v>
      </c>
      <c r="B41" s="29" t="s">
        <v>784</v>
      </c>
      <c r="C41" s="29" t="s">
        <v>480</v>
      </c>
      <c r="D41" s="29" t="s">
        <v>481</v>
      </c>
      <c r="E41" s="29" t="s">
        <v>482</v>
      </c>
      <c r="F41" s="76" t="s">
        <v>785</v>
      </c>
      <c r="G41" s="59" t="s">
        <v>484</v>
      </c>
      <c r="H41" s="76" t="s">
        <v>485</v>
      </c>
      <c r="I41" s="76" t="s">
        <v>486</v>
      </c>
      <c r="J41" s="76" t="s">
        <v>487</v>
      </c>
      <c r="K41" s="76" t="s">
        <v>488</v>
      </c>
      <c r="L41" s="76" t="s">
        <v>489</v>
      </c>
      <c r="M41" s="76" t="s">
        <v>490</v>
      </c>
      <c r="N41" s="76" t="s">
        <v>491</v>
      </c>
      <c r="O41" s="76" t="s">
        <v>492</v>
      </c>
    </row>
    <row r="42" spans="1:19" ht="27.75" customHeight="1" x14ac:dyDescent="0.25">
      <c r="A42" s="50"/>
      <c r="B42" s="50"/>
      <c r="C42" s="50"/>
      <c r="D42" s="51"/>
      <c r="E42" s="51"/>
      <c r="F42" s="52"/>
      <c r="G42" s="52"/>
      <c r="H42" s="31"/>
      <c r="I42" s="32"/>
      <c r="J42" s="32"/>
      <c r="K42" s="32"/>
      <c r="L42" s="40"/>
      <c r="M42" s="41"/>
      <c r="N42" s="41"/>
      <c r="O42" s="41"/>
    </row>
    <row r="43" spans="1:19" ht="27.75" customHeight="1" x14ac:dyDescent="0.25">
      <c r="G43" s="3"/>
      <c r="H43" s="2"/>
      <c r="K43" s="3"/>
      <c r="L43" s="10"/>
      <c r="N43" s="4"/>
    </row>
    <row r="44" spans="1:19" ht="27.75" customHeight="1" x14ac:dyDescent="0.25">
      <c r="A44" s="395" t="str">
        <f>Overview!B4&amp; " - Effective from "&amp;Overview!D4&amp;" - "&amp;Overview!E4&amp;" new or amended EHV line loss factors in NGED West Midlands Area (GSP Group _E)"</f>
        <v>Southern Electric Power Distribution plc - Effective from 1 April 2026 - Final new or amended EHV line loss factors in NGED West Midlands Area (GSP Group _E)</v>
      </c>
      <c r="B44" s="429"/>
      <c r="C44" s="429"/>
      <c r="D44" s="429"/>
      <c r="E44" s="429"/>
      <c r="F44" s="429"/>
      <c r="G44" s="429"/>
      <c r="H44" s="429"/>
      <c r="I44" s="429"/>
      <c r="J44" s="429"/>
      <c r="K44" s="429"/>
      <c r="L44" s="429"/>
      <c r="M44" s="429"/>
      <c r="N44" s="429"/>
      <c r="O44" s="430"/>
    </row>
    <row r="45" spans="1:19" ht="52.8" x14ac:dyDescent="0.25">
      <c r="A45" s="29" t="s">
        <v>783</v>
      </c>
      <c r="B45" s="29" t="s">
        <v>784</v>
      </c>
      <c r="C45" s="29" t="s">
        <v>480</v>
      </c>
      <c r="D45" s="29" t="s">
        <v>481</v>
      </c>
      <c r="E45" s="29" t="s">
        <v>482</v>
      </c>
      <c r="F45" s="76" t="s">
        <v>785</v>
      </c>
      <c r="G45" s="59" t="s">
        <v>484</v>
      </c>
      <c r="H45" s="35" t="s">
        <v>786</v>
      </c>
      <c r="I45" s="35" t="s">
        <v>787</v>
      </c>
      <c r="J45" s="35" t="s">
        <v>788</v>
      </c>
      <c r="K45" s="35" t="s">
        <v>789</v>
      </c>
      <c r="L45" s="37" t="s">
        <v>791</v>
      </c>
      <c r="M45" s="37" t="s">
        <v>792</v>
      </c>
      <c r="N45" s="37" t="s">
        <v>793</v>
      </c>
      <c r="O45" s="37" t="s">
        <v>794</v>
      </c>
    </row>
    <row r="46" spans="1:19" ht="27.75" customHeight="1" x14ac:dyDescent="0.25">
      <c r="A46" s="50"/>
      <c r="B46" s="50"/>
      <c r="C46" s="50"/>
      <c r="D46" s="38"/>
      <c r="E46" s="38"/>
      <c r="F46" s="39"/>
      <c r="G46" s="39"/>
      <c r="H46" s="42"/>
      <c r="I46" s="42"/>
      <c r="J46" s="33"/>
      <c r="K46" s="34"/>
      <c r="L46" s="36"/>
      <c r="M46" s="36"/>
      <c r="N46" s="36"/>
      <c r="O46" s="36"/>
    </row>
    <row r="47" spans="1:19" ht="27.75" customHeight="1" thickBot="1" x14ac:dyDescent="0.3">
      <c r="A47" s="270"/>
      <c r="B47" s="270"/>
      <c r="C47" s="270"/>
      <c r="D47" s="270"/>
      <c r="E47" s="271"/>
      <c r="F47" s="271"/>
      <c r="G47" s="271"/>
      <c r="H47" s="270"/>
      <c r="I47" s="271"/>
      <c r="J47" s="271"/>
      <c r="K47" s="271"/>
      <c r="L47" s="272"/>
      <c r="M47" s="273"/>
      <c r="N47" s="273"/>
      <c r="O47" s="270"/>
      <c r="P47" s="270"/>
      <c r="Q47" s="270"/>
      <c r="R47" s="270"/>
      <c r="S47" s="270"/>
    </row>
    <row r="48" spans="1:19" ht="27.75" customHeight="1" x14ac:dyDescent="0.25">
      <c r="G48" s="3"/>
      <c r="H48" s="2"/>
      <c r="K48" s="3"/>
      <c r="L48" s="10"/>
      <c r="N48" s="4"/>
    </row>
    <row r="49" spans="1:19" ht="27.75" customHeight="1" x14ac:dyDescent="0.25">
      <c r="A49" s="395" t="str">
        <f>Overview!B4&amp; " - Effective from "&amp;Overview!D4&amp;" - "&amp;Overview!E4&amp;" new or amended EHV charges in NPG Northeast Area (GSP Group _F)"</f>
        <v>Southern Electric Power Distribution plc - Effective from 1 April 2026 - Final new or amended EHV charges in NPG Northeast Area (GSP Group _F)</v>
      </c>
      <c r="B49" s="429"/>
      <c r="C49" s="429"/>
      <c r="D49" s="429"/>
      <c r="E49" s="429"/>
      <c r="F49" s="429"/>
      <c r="G49" s="429"/>
      <c r="H49" s="429"/>
      <c r="I49" s="429"/>
      <c r="J49" s="429"/>
      <c r="K49" s="429"/>
      <c r="L49" s="429"/>
      <c r="M49" s="429"/>
      <c r="N49" s="429"/>
      <c r="O49" s="430"/>
    </row>
    <row r="50" spans="1:19" ht="52.8" x14ac:dyDescent="0.25">
      <c r="A50" s="29" t="s">
        <v>783</v>
      </c>
      <c r="B50" s="29" t="s">
        <v>784</v>
      </c>
      <c r="C50" s="29" t="s">
        <v>480</v>
      </c>
      <c r="D50" s="29" t="s">
        <v>481</v>
      </c>
      <c r="E50" s="29" t="s">
        <v>482</v>
      </c>
      <c r="F50" s="76" t="s">
        <v>785</v>
      </c>
      <c r="G50" s="59" t="s">
        <v>484</v>
      </c>
      <c r="H50" s="76" t="s">
        <v>485</v>
      </c>
      <c r="I50" s="76" t="s">
        <v>486</v>
      </c>
      <c r="J50" s="76" t="s">
        <v>487</v>
      </c>
      <c r="K50" s="76" t="s">
        <v>488</v>
      </c>
      <c r="L50" s="76" t="s">
        <v>489</v>
      </c>
      <c r="M50" s="76" t="s">
        <v>490</v>
      </c>
      <c r="N50" s="76" t="s">
        <v>491</v>
      </c>
      <c r="O50" s="76" t="s">
        <v>492</v>
      </c>
    </row>
    <row r="51" spans="1:19" ht="27.75" customHeight="1" x14ac:dyDescent="0.25">
      <c r="A51" s="50"/>
      <c r="B51" s="50"/>
      <c r="C51" s="50"/>
      <c r="D51" s="51"/>
      <c r="E51" s="51"/>
      <c r="F51" s="52"/>
      <c r="G51" s="52"/>
      <c r="H51" s="31"/>
      <c r="I51" s="32"/>
      <c r="J51" s="32"/>
      <c r="K51" s="32"/>
      <c r="L51" s="40"/>
      <c r="M51" s="41"/>
      <c r="N51" s="41"/>
      <c r="O51" s="41"/>
    </row>
    <row r="52" spans="1:19" ht="27.75" customHeight="1" x14ac:dyDescent="0.25">
      <c r="G52" s="3"/>
      <c r="H52" s="2"/>
      <c r="K52" s="3"/>
      <c r="L52" s="10"/>
      <c r="N52" s="4"/>
    </row>
    <row r="53" spans="1:19" ht="27.75" customHeight="1" x14ac:dyDescent="0.25">
      <c r="A53" s="395" t="str">
        <f>Overview!B4&amp; " - Effective from "&amp;Overview!D4&amp;" - "&amp;Overview!E4&amp;" new or amended EHV line loss factors in NPG Northeast Area (GSP Group _F)"</f>
        <v>Southern Electric Power Distribution plc - Effective from 1 April 2026 - Final new or amended EHV line loss factors in NPG Northeast Area (GSP Group _F)</v>
      </c>
      <c r="B53" s="429"/>
      <c r="C53" s="429"/>
      <c r="D53" s="429"/>
      <c r="E53" s="429"/>
      <c r="F53" s="429"/>
      <c r="G53" s="429"/>
      <c r="H53" s="429"/>
      <c r="I53" s="429"/>
      <c r="J53" s="429"/>
      <c r="K53" s="429"/>
      <c r="L53" s="429"/>
      <c r="M53" s="429"/>
      <c r="N53" s="429"/>
      <c r="O53" s="430"/>
    </row>
    <row r="54" spans="1:19" ht="52.8" x14ac:dyDescent="0.25">
      <c r="A54" s="29" t="s">
        <v>783</v>
      </c>
      <c r="B54" s="29" t="s">
        <v>784</v>
      </c>
      <c r="C54" s="29" t="s">
        <v>480</v>
      </c>
      <c r="D54" s="29" t="s">
        <v>481</v>
      </c>
      <c r="E54" s="29" t="s">
        <v>482</v>
      </c>
      <c r="F54" s="76" t="s">
        <v>785</v>
      </c>
      <c r="G54" s="59" t="s">
        <v>484</v>
      </c>
      <c r="H54" s="35" t="s">
        <v>786</v>
      </c>
      <c r="I54" s="35" t="s">
        <v>787</v>
      </c>
      <c r="J54" s="35" t="s">
        <v>788</v>
      </c>
      <c r="K54" s="35" t="s">
        <v>789</v>
      </c>
      <c r="L54" s="37" t="s">
        <v>791</v>
      </c>
      <c r="M54" s="37" t="s">
        <v>792</v>
      </c>
      <c r="N54" s="37" t="s">
        <v>793</v>
      </c>
      <c r="O54" s="37" t="s">
        <v>794</v>
      </c>
    </row>
    <row r="55" spans="1:19" ht="27.75" customHeight="1" x14ac:dyDescent="0.25">
      <c r="A55" s="50"/>
      <c r="B55" s="50"/>
      <c r="C55" s="50"/>
      <c r="D55" s="38"/>
      <c r="E55" s="38"/>
      <c r="F55" s="39"/>
      <c r="G55" s="39"/>
      <c r="H55" s="42"/>
      <c r="I55" s="42"/>
      <c r="J55" s="33"/>
      <c r="K55" s="34"/>
      <c r="L55" s="36"/>
      <c r="M55" s="36"/>
      <c r="N55" s="36"/>
      <c r="O55" s="36"/>
    </row>
    <row r="56" spans="1:19" ht="27.75" customHeight="1" thickBot="1" x14ac:dyDescent="0.3">
      <c r="A56" s="270"/>
      <c r="B56" s="270"/>
      <c r="C56" s="270"/>
      <c r="D56" s="270"/>
      <c r="E56" s="271"/>
      <c r="F56" s="271"/>
      <c r="G56" s="271"/>
      <c r="H56" s="270"/>
      <c r="I56" s="271"/>
      <c r="J56" s="271"/>
      <c r="K56" s="271"/>
      <c r="L56" s="272"/>
      <c r="M56" s="273"/>
      <c r="N56" s="273"/>
      <c r="O56" s="270"/>
      <c r="P56" s="270"/>
      <c r="Q56" s="270"/>
      <c r="R56" s="270"/>
      <c r="S56" s="270"/>
    </row>
    <row r="57" spans="1:19" ht="27.75" customHeight="1" x14ac:dyDescent="0.25">
      <c r="G57" s="3"/>
      <c r="H57" s="2"/>
      <c r="K57" s="3"/>
      <c r="L57" s="10"/>
      <c r="N57" s="4"/>
    </row>
    <row r="58" spans="1:19" ht="27.75" customHeight="1" x14ac:dyDescent="0.25">
      <c r="A58" s="395" t="str">
        <f>Overview!B4&amp; " - Effective from "&amp;Overview!D4&amp;" - "&amp;Overview!E4&amp;" new or amended EHV charges in SP Electricity North West Area (GSP Group _G)"</f>
        <v>Southern Electric Power Distribution plc - Effective from 1 April 2026 - Final new or amended EHV charges in SP Electricity North West Area (GSP Group _G)</v>
      </c>
      <c r="B58" s="429"/>
      <c r="C58" s="429"/>
      <c r="D58" s="429"/>
      <c r="E58" s="429"/>
      <c r="F58" s="429"/>
      <c r="G58" s="429"/>
      <c r="H58" s="429"/>
      <c r="I58" s="429"/>
      <c r="J58" s="429"/>
      <c r="K58" s="429"/>
      <c r="L58" s="429"/>
      <c r="M58" s="429"/>
      <c r="N58" s="429"/>
      <c r="O58" s="430"/>
    </row>
    <row r="59" spans="1:19" ht="52.8" x14ac:dyDescent="0.25">
      <c r="A59" s="29" t="s">
        <v>783</v>
      </c>
      <c r="B59" s="29" t="s">
        <v>784</v>
      </c>
      <c r="C59" s="29" t="s">
        <v>480</v>
      </c>
      <c r="D59" s="29" t="s">
        <v>481</v>
      </c>
      <c r="E59" s="29" t="s">
        <v>482</v>
      </c>
      <c r="F59" s="76" t="s">
        <v>785</v>
      </c>
      <c r="G59" s="59" t="s">
        <v>484</v>
      </c>
      <c r="H59" s="76" t="s">
        <v>485</v>
      </c>
      <c r="I59" s="76" t="s">
        <v>486</v>
      </c>
      <c r="J59" s="76" t="s">
        <v>487</v>
      </c>
      <c r="K59" s="76" t="s">
        <v>488</v>
      </c>
      <c r="L59" s="76" t="s">
        <v>489</v>
      </c>
      <c r="M59" s="76" t="s">
        <v>490</v>
      </c>
      <c r="N59" s="76" t="s">
        <v>491</v>
      </c>
      <c r="O59" s="76" t="s">
        <v>492</v>
      </c>
    </row>
    <row r="60" spans="1:19" ht="27.75" customHeight="1" x14ac:dyDescent="0.25">
      <c r="A60" s="50"/>
      <c r="B60" s="50"/>
      <c r="C60" s="50"/>
      <c r="D60" s="51"/>
      <c r="E60" s="51"/>
      <c r="F60" s="52"/>
      <c r="G60" s="52"/>
      <c r="H60" s="31"/>
      <c r="I60" s="32"/>
      <c r="J60" s="32"/>
      <c r="K60" s="32"/>
      <c r="L60" s="40"/>
      <c r="M60" s="41"/>
      <c r="N60" s="41"/>
      <c r="O60" s="41"/>
    </row>
    <row r="61" spans="1:19" ht="27.75" customHeight="1" x14ac:dyDescent="0.25">
      <c r="G61" s="3"/>
      <c r="H61" s="2"/>
      <c r="K61" s="3"/>
      <c r="L61" s="10"/>
      <c r="N61" s="4"/>
    </row>
    <row r="62" spans="1:19" ht="27.75" customHeight="1" x14ac:dyDescent="0.25">
      <c r="A62" s="395" t="str">
        <f>Overview!B4&amp; " - Effective from "&amp;Overview!D4&amp;" - "&amp;Overview!E4&amp;" new or amended EHV line loss factors in SP Electricity North West Area (GSP Group _G)"</f>
        <v>Southern Electric Power Distribution plc - Effective from 1 April 2026 - Final new or amended EHV line loss factors in SP Electricity North West Area (GSP Group _G)</v>
      </c>
      <c r="B62" s="429"/>
      <c r="C62" s="429"/>
      <c r="D62" s="429"/>
      <c r="E62" s="429"/>
      <c r="F62" s="429"/>
      <c r="G62" s="429"/>
      <c r="H62" s="429"/>
      <c r="I62" s="429"/>
      <c r="J62" s="429"/>
      <c r="K62" s="429"/>
      <c r="L62" s="429"/>
      <c r="M62" s="429"/>
      <c r="N62" s="429"/>
      <c r="O62" s="430"/>
    </row>
    <row r="63" spans="1:19" ht="52.8" x14ac:dyDescent="0.25">
      <c r="A63" s="29" t="s">
        <v>783</v>
      </c>
      <c r="B63" s="29" t="s">
        <v>784</v>
      </c>
      <c r="C63" s="29" t="s">
        <v>480</v>
      </c>
      <c r="D63" s="29" t="s">
        <v>481</v>
      </c>
      <c r="E63" s="29" t="s">
        <v>482</v>
      </c>
      <c r="F63" s="76" t="s">
        <v>785</v>
      </c>
      <c r="G63" s="59" t="s">
        <v>484</v>
      </c>
      <c r="H63" s="35" t="s">
        <v>786</v>
      </c>
      <c r="I63" s="35" t="s">
        <v>787</v>
      </c>
      <c r="J63" s="35" t="s">
        <v>788</v>
      </c>
      <c r="K63" s="35" t="s">
        <v>789</v>
      </c>
      <c r="L63" s="37" t="s">
        <v>791</v>
      </c>
      <c r="M63" s="37" t="s">
        <v>792</v>
      </c>
      <c r="N63" s="37" t="s">
        <v>793</v>
      </c>
      <c r="O63" s="37" t="s">
        <v>794</v>
      </c>
    </row>
    <row r="64" spans="1:19" ht="27.75" customHeight="1" x14ac:dyDescent="0.25">
      <c r="A64" s="50"/>
      <c r="B64" s="50"/>
      <c r="C64" s="50"/>
      <c r="D64" s="38"/>
      <c r="E64" s="38"/>
      <c r="F64" s="39"/>
      <c r="G64" s="39"/>
      <c r="H64" s="42"/>
      <c r="I64" s="42"/>
      <c r="J64" s="33"/>
      <c r="K64" s="34"/>
      <c r="L64" s="36"/>
      <c r="M64" s="36"/>
      <c r="N64" s="36"/>
      <c r="O64" s="36"/>
    </row>
    <row r="65" spans="1:19" ht="27.75" customHeight="1" thickBot="1" x14ac:dyDescent="0.3">
      <c r="A65" s="270"/>
      <c r="B65" s="270"/>
      <c r="C65" s="270"/>
      <c r="D65" s="270"/>
      <c r="E65" s="271"/>
      <c r="F65" s="271"/>
      <c r="G65" s="271"/>
      <c r="H65" s="270"/>
      <c r="I65" s="271"/>
      <c r="J65" s="271"/>
      <c r="K65" s="271"/>
      <c r="L65" s="272"/>
      <c r="M65" s="273"/>
      <c r="N65" s="273"/>
      <c r="O65" s="270"/>
      <c r="P65" s="270"/>
      <c r="Q65" s="270"/>
      <c r="R65" s="270"/>
      <c r="S65" s="270"/>
    </row>
    <row r="66" spans="1:19" ht="27.75" customHeight="1" x14ac:dyDescent="0.25">
      <c r="G66" s="3"/>
      <c r="H66" s="2"/>
      <c r="K66" s="3"/>
      <c r="L66" s="10"/>
      <c r="N66" s="4"/>
    </row>
    <row r="67" spans="1:19" ht="27.75" customHeight="1" x14ac:dyDescent="0.25">
      <c r="A67" s="395" t="str">
        <f>Overview!B4&amp; " - Effective from "&amp;Overview!D4&amp;" - "&amp;Overview!E4&amp;" new or amended EHV charges in UKPN SPN Area (GSP Group _J)"</f>
        <v>Southern Electric Power Distribution plc - Effective from 1 April 2026 - Final new or amended EHV charges in UKPN SPN Area (GSP Group _J)</v>
      </c>
      <c r="B67" s="429"/>
      <c r="C67" s="429"/>
      <c r="D67" s="429"/>
      <c r="E67" s="429"/>
      <c r="F67" s="429"/>
      <c r="G67" s="429"/>
      <c r="H67" s="429"/>
      <c r="I67" s="429"/>
      <c r="J67" s="429"/>
      <c r="K67" s="429"/>
      <c r="L67" s="429"/>
      <c r="M67" s="429"/>
      <c r="N67" s="429"/>
      <c r="O67" s="430"/>
    </row>
    <row r="68" spans="1:19" ht="52.8" x14ac:dyDescent="0.25">
      <c r="A68" s="29" t="s">
        <v>783</v>
      </c>
      <c r="B68" s="29" t="s">
        <v>784</v>
      </c>
      <c r="C68" s="29" t="s">
        <v>480</v>
      </c>
      <c r="D68" s="29" t="s">
        <v>481</v>
      </c>
      <c r="E68" s="29" t="s">
        <v>482</v>
      </c>
      <c r="F68" s="76" t="s">
        <v>785</v>
      </c>
      <c r="G68" s="59" t="s">
        <v>484</v>
      </c>
      <c r="H68" s="76" t="s">
        <v>485</v>
      </c>
      <c r="I68" s="76" t="s">
        <v>486</v>
      </c>
      <c r="J68" s="76" t="s">
        <v>487</v>
      </c>
      <c r="K68" s="76" t="s">
        <v>488</v>
      </c>
      <c r="L68" s="76" t="s">
        <v>489</v>
      </c>
      <c r="M68" s="76" t="s">
        <v>490</v>
      </c>
      <c r="N68" s="76" t="s">
        <v>491</v>
      </c>
      <c r="O68" s="76" t="s">
        <v>492</v>
      </c>
    </row>
    <row r="69" spans="1:19" ht="27.75" customHeight="1" x14ac:dyDescent="0.25">
      <c r="A69" s="50"/>
      <c r="B69" s="50"/>
      <c r="C69" s="50"/>
      <c r="D69" s="38"/>
      <c r="E69" s="51"/>
      <c r="F69" s="52"/>
      <c r="G69" s="52"/>
      <c r="H69" s="31"/>
      <c r="I69" s="32"/>
      <c r="J69" s="32"/>
      <c r="K69" s="32"/>
      <c r="L69" s="40"/>
      <c r="M69" s="41"/>
      <c r="N69" s="41"/>
      <c r="O69" s="41"/>
    </row>
    <row r="70" spans="1:19" ht="27.75" customHeight="1" x14ac:dyDescent="0.25">
      <c r="G70" s="3"/>
      <c r="H70" s="2"/>
      <c r="K70" s="3"/>
      <c r="L70" s="10"/>
      <c r="N70" s="4"/>
    </row>
    <row r="71" spans="1:19" ht="27.75" customHeight="1" x14ac:dyDescent="0.25">
      <c r="A71" s="395" t="str">
        <f>Overview!B4&amp; " - Effective from "&amp;Overview!D4&amp;" - "&amp;Overview!E4&amp;" new or amended EHV line loss factors in UKPN SPN Area (GSP Group _J)"</f>
        <v>Southern Electric Power Distribution plc - Effective from 1 April 2026 - Final new or amended EHV line loss factors in UKPN SPN Area (GSP Group _J)</v>
      </c>
      <c r="B71" s="429"/>
      <c r="C71" s="429"/>
      <c r="D71" s="429"/>
      <c r="E71" s="429"/>
      <c r="F71" s="429"/>
      <c r="G71" s="429"/>
      <c r="H71" s="429"/>
      <c r="I71" s="429"/>
      <c r="J71" s="429"/>
      <c r="K71" s="429"/>
      <c r="L71" s="429"/>
      <c r="M71" s="429"/>
      <c r="N71" s="429"/>
      <c r="O71" s="429"/>
      <c r="P71" s="429"/>
      <c r="Q71" s="430"/>
    </row>
    <row r="72" spans="1:19" ht="52.8" x14ac:dyDescent="0.25">
      <c r="A72" s="29" t="s">
        <v>783</v>
      </c>
      <c r="B72" s="29" t="s">
        <v>784</v>
      </c>
      <c r="C72" s="29" t="s">
        <v>480</v>
      </c>
      <c r="D72" s="29" t="s">
        <v>481</v>
      </c>
      <c r="E72" s="29" t="s">
        <v>482</v>
      </c>
      <c r="F72" s="76" t="s">
        <v>785</v>
      </c>
      <c r="G72" s="59" t="s">
        <v>484</v>
      </c>
      <c r="H72" s="35" t="s">
        <v>786</v>
      </c>
      <c r="I72" s="35" t="s">
        <v>787</v>
      </c>
      <c r="J72" s="35" t="s">
        <v>788</v>
      </c>
      <c r="K72" s="35" t="s">
        <v>789</v>
      </c>
      <c r="L72" s="35" t="s">
        <v>790</v>
      </c>
      <c r="M72" s="37" t="s">
        <v>791</v>
      </c>
      <c r="N72" s="37" t="s">
        <v>792</v>
      </c>
      <c r="O72" s="37" t="s">
        <v>793</v>
      </c>
      <c r="P72" s="37" t="s">
        <v>794</v>
      </c>
      <c r="Q72" s="37" t="s">
        <v>795</v>
      </c>
    </row>
    <row r="73" spans="1:19" ht="27.75" customHeight="1" x14ac:dyDescent="0.25">
      <c r="A73" s="50"/>
      <c r="B73" s="50"/>
      <c r="C73" s="50"/>
      <c r="D73" s="38"/>
      <c r="E73" s="38"/>
      <c r="F73" s="39"/>
      <c r="G73" s="39"/>
      <c r="H73" s="42"/>
      <c r="I73" s="42"/>
      <c r="J73" s="33"/>
      <c r="K73" s="34"/>
      <c r="L73" s="34"/>
      <c r="M73" s="36"/>
      <c r="N73" s="36"/>
      <c r="O73" s="36"/>
      <c r="P73" s="36"/>
      <c r="Q73" s="36"/>
    </row>
    <row r="74" spans="1:19" ht="27.75" customHeight="1" thickBot="1" x14ac:dyDescent="0.3">
      <c r="A74" s="270"/>
      <c r="B74" s="270"/>
      <c r="C74" s="270"/>
      <c r="D74" s="270"/>
      <c r="E74" s="271"/>
      <c r="F74" s="271"/>
      <c r="G74" s="271"/>
      <c r="H74" s="270"/>
      <c r="I74" s="271"/>
      <c r="J74" s="271"/>
      <c r="K74" s="271"/>
      <c r="L74" s="272"/>
      <c r="M74" s="273"/>
      <c r="N74" s="273"/>
      <c r="O74" s="270"/>
      <c r="P74" s="270"/>
      <c r="Q74" s="270"/>
      <c r="R74" s="270"/>
      <c r="S74" s="270"/>
    </row>
    <row r="75" spans="1:19" ht="27.75" customHeight="1" x14ac:dyDescent="0.25">
      <c r="G75" s="3"/>
      <c r="H75" s="2"/>
      <c r="K75" s="3"/>
      <c r="L75" s="10"/>
      <c r="N75" s="4"/>
    </row>
    <row r="76" spans="1:19" ht="27.75" customHeight="1" x14ac:dyDescent="0.25">
      <c r="A76" s="395" t="str">
        <f>Overview!B4&amp; " - Effective from "&amp;Overview!D4&amp;" - "&amp;Overview!E4&amp;" new or amended EHV charges in NGED South Wales Area (GSP Group _K)"</f>
        <v>Southern Electric Power Distribution plc - Effective from 1 April 2026 - Final new or amended EHV charges in NGED South Wales Area (GSP Group _K)</v>
      </c>
      <c r="B76" s="429"/>
      <c r="C76" s="429"/>
      <c r="D76" s="429"/>
      <c r="E76" s="429"/>
      <c r="F76" s="429"/>
      <c r="G76" s="429"/>
      <c r="H76" s="429"/>
      <c r="I76" s="429"/>
      <c r="J76" s="429"/>
      <c r="K76" s="429"/>
      <c r="L76" s="429"/>
      <c r="M76" s="429"/>
      <c r="N76" s="429"/>
      <c r="O76" s="430"/>
    </row>
    <row r="77" spans="1:19" ht="52.8" x14ac:dyDescent="0.25">
      <c r="A77" s="29" t="s">
        <v>783</v>
      </c>
      <c r="B77" s="29" t="s">
        <v>784</v>
      </c>
      <c r="C77" s="29" t="s">
        <v>480</v>
      </c>
      <c r="D77" s="29" t="s">
        <v>481</v>
      </c>
      <c r="E77" s="29" t="s">
        <v>482</v>
      </c>
      <c r="F77" s="76" t="s">
        <v>785</v>
      </c>
      <c r="G77" s="59" t="s">
        <v>484</v>
      </c>
      <c r="H77" s="76" t="str">
        <f>'[1]Annex 2 EHV charges'!G75</f>
        <v>Import
Super Red
unit charge
(p/kWh)</v>
      </c>
      <c r="I77" s="76" t="str">
        <f>'[1]Annex 2 EHV charges'!H75</f>
        <v>Import
fixed charge
(p/day)</v>
      </c>
      <c r="J77" s="76" t="str">
        <f>'[1]Annex 2 EHV charges'!I75</f>
        <v>Import
capacity charge
(p/kVA/day)</v>
      </c>
      <c r="K77" s="76" t="str">
        <f>'[1]Annex 2 EHV charges'!J75</f>
        <v>Import
exceeded capacity charge
(p/kVA/day)</v>
      </c>
      <c r="L77" s="76" t="str">
        <f>'[1]Annex 2 EHV charges'!K75</f>
        <v>Export
Super Red
unit charge
(p/kWh)</v>
      </c>
      <c r="M77" s="76" t="str">
        <f>'[1]Annex 2 EHV charges'!L75</f>
        <v>Export
fixed charge
(p/day)</v>
      </c>
      <c r="N77" s="76" t="str">
        <f>'[1]Annex 2 EHV charges'!M75</f>
        <v>Export
capacity charge
(p/kVA/day)</v>
      </c>
      <c r="O77" s="76" t="str">
        <f>'[1]Annex 2 EHV charges'!N75</f>
        <v>Export
exceeded capacity charge
(p/kVA/day)</v>
      </c>
    </row>
    <row r="78" spans="1:19" ht="27.75" customHeight="1" x14ac:dyDescent="0.25">
      <c r="A78" s="50"/>
      <c r="B78" s="50"/>
      <c r="C78" s="50"/>
      <c r="D78" s="51"/>
      <c r="E78" s="51"/>
      <c r="F78" s="52"/>
      <c r="G78" s="52"/>
      <c r="H78" s="31"/>
      <c r="I78" s="32"/>
      <c r="J78" s="32"/>
      <c r="K78" s="32"/>
      <c r="L78" s="40"/>
      <c r="M78" s="41"/>
      <c r="N78" s="41"/>
      <c r="O78" s="41"/>
    </row>
    <row r="79" spans="1:19" ht="27.75" customHeight="1" x14ac:dyDescent="0.25">
      <c r="G79" s="3"/>
      <c r="H79" s="2"/>
      <c r="K79" s="3"/>
      <c r="L79" s="10"/>
      <c r="N79" s="4"/>
    </row>
    <row r="80" spans="1:19" ht="27.75" customHeight="1" x14ac:dyDescent="0.25">
      <c r="A80" s="395" t="str">
        <f>Overview!B4&amp; " - Effective from "&amp;Overview!D4&amp;" - "&amp;Overview!E4&amp;" new or amended EHV line loss factors in NGED South Wales Area (GSP Group _K)"</f>
        <v>Southern Electric Power Distribution plc - Effective from 1 April 2026 - Final new or amended EHV line loss factors in NGED South Wales Area (GSP Group _K)</v>
      </c>
      <c r="B80" s="429"/>
      <c r="C80" s="429"/>
      <c r="D80" s="429"/>
      <c r="E80" s="429"/>
      <c r="F80" s="429"/>
      <c r="G80" s="429"/>
      <c r="H80" s="429"/>
      <c r="I80" s="429"/>
      <c r="J80" s="429"/>
      <c r="K80" s="429"/>
      <c r="L80" s="429"/>
      <c r="M80" s="429"/>
      <c r="N80" s="429"/>
      <c r="O80" s="430"/>
    </row>
    <row r="81" spans="1:19" ht="52.8" x14ac:dyDescent="0.25">
      <c r="A81" s="29" t="s">
        <v>783</v>
      </c>
      <c r="B81" s="29" t="s">
        <v>784</v>
      </c>
      <c r="C81" s="29" t="s">
        <v>480</v>
      </c>
      <c r="D81" s="29" t="s">
        <v>481</v>
      </c>
      <c r="E81" s="29" t="s">
        <v>482</v>
      </c>
      <c r="F81" s="76" t="s">
        <v>785</v>
      </c>
      <c r="G81" s="59" t="s">
        <v>484</v>
      </c>
      <c r="H81" s="35" t="s">
        <v>786</v>
      </c>
      <c r="I81" s="35" t="s">
        <v>787</v>
      </c>
      <c r="J81" s="35" t="s">
        <v>788</v>
      </c>
      <c r="K81" s="35" t="s">
        <v>789</v>
      </c>
      <c r="L81" s="37" t="s">
        <v>791</v>
      </c>
      <c r="M81" s="37" t="s">
        <v>792</v>
      </c>
      <c r="N81" s="37" t="s">
        <v>793</v>
      </c>
      <c r="O81" s="37" t="s">
        <v>794</v>
      </c>
    </row>
    <row r="82" spans="1:19" ht="27.75" customHeight="1" x14ac:dyDescent="0.25">
      <c r="A82" s="50"/>
      <c r="B82" s="50"/>
      <c r="C82" s="50"/>
      <c r="D82" s="38"/>
      <c r="E82" s="38"/>
      <c r="F82" s="39"/>
      <c r="G82" s="39"/>
      <c r="H82" s="42"/>
      <c r="I82" s="42"/>
      <c r="J82" s="33"/>
      <c r="K82" s="34"/>
      <c r="L82" s="36"/>
      <c r="M82" s="36"/>
      <c r="N82" s="36"/>
      <c r="O82" s="36"/>
    </row>
    <row r="83" spans="1:19" ht="27.75" customHeight="1" thickBot="1" x14ac:dyDescent="0.3">
      <c r="A83" s="270"/>
      <c r="B83" s="270"/>
      <c r="C83" s="270"/>
      <c r="D83" s="270"/>
      <c r="E83" s="271"/>
      <c r="F83" s="271"/>
      <c r="G83" s="271"/>
      <c r="H83" s="270"/>
      <c r="I83" s="271"/>
      <c r="J83" s="271"/>
      <c r="K83" s="271"/>
      <c r="L83" s="272"/>
      <c r="M83" s="273"/>
      <c r="N83" s="273"/>
      <c r="O83" s="270"/>
      <c r="P83" s="270"/>
      <c r="Q83" s="270"/>
      <c r="R83" s="270"/>
      <c r="S83" s="270"/>
    </row>
    <row r="84" spans="1:19" ht="27.75" customHeight="1" x14ac:dyDescent="0.25">
      <c r="G84" s="3"/>
      <c r="H84" s="2"/>
      <c r="K84" s="3"/>
      <c r="L84" s="10"/>
      <c r="N84" s="4"/>
    </row>
    <row r="85" spans="1:19" ht="27.75" customHeight="1" x14ac:dyDescent="0.25">
      <c r="A85" s="395" t="str">
        <f>Overview!B4&amp; " - Effective from "&amp;Overview!D4&amp;" - "&amp;Overview!E4&amp;" new or amended EHV charges in NGED South West Area (GSP Group _L)"</f>
        <v>Southern Electric Power Distribution plc - Effective from 1 April 2026 - Final new or amended EHV charges in NGED South West Area (GSP Group _L)</v>
      </c>
      <c r="B85" s="429"/>
      <c r="C85" s="429"/>
      <c r="D85" s="429"/>
      <c r="E85" s="429"/>
      <c r="F85" s="429"/>
      <c r="G85" s="429"/>
      <c r="H85" s="429"/>
      <c r="I85" s="429"/>
      <c r="J85" s="429"/>
      <c r="K85" s="429"/>
      <c r="L85" s="429"/>
      <c r="M85" s="429"/>
      <c r="N85" s="429"/>
      <c r="O85" s="430"/>
    </row>
    <row r="86" spans="1:19" ht="52.8" x14ac:dyDescent="0.25">
      <c r="A86" s="29" t="s">
        <v>783</v>
      </c>
      <c r="B86" s="29" t="s">
        <v>784</v>
      </c>
      <c r="C86" s="29" t="s">
        <v>480</v>
      </c>
      <c r="D86" s="29" t="s">
        <v>481</v>
      </c>
      <c r="E86" s="29" t="s">
        <v>482</v>
      </c>
      <c r="F86" s="76" t="s">
        <v>785</v>
      </c>
      <c r="G86" s="59" t="s">
        <v>484</v>
      </c>
      <c r="H86" s="76" t="s">
        <v>485</v>
      </c>
      <c r="I86" s="76" t="s">
        <v>486</v>
      </c>
      <c r="J86" s="76" t="s">
        <v>487</v>
      </c>
      <c r="K86" s="76" t="s">
        <v>488</v>
      </c>
      <c r="L86" s="76" t="s">
        <v>489</v>
      </c>
      <c r="M86" s="76" t="s">
        <v>490</v>
      </c>
      <c r="N86" s="76" t="s">
        <v>491</v>
      </c>
      <c r="O86" s="76" t="s">
        <v>492</v>
      </c>
    </row>
    <row r="87" spans="1:19" ht="27.75" customHeight="1" x14ac:dyDescent="0.25">
      <c r="A87" s="50"/>
      <c r="B87" s="50"/>
      <c r="C87" s="50"/>
      <c r="D87" s="38"/>
      <c r="E87" s="51"/>
      <c r="F87" s="52"/>
      <c r="G87" s="52"/>
      <c r="H87" s="31"/>
      <c r="I87" s="32"/>
      <c r="J87" s="32"/>
      <c r="K87" s="32"/>
      <c r="L87" s="40"/>
      <c r="M87" s="41"/>
      <c r="N87" s="41"/>
      <c r="O87" s="41"/>
    </row>
    <row r="88" spans="1:19" ht="27.75" customHeight="1" x14ac:dyDescent="0.25">
      <c r="G88" s="3"/>
      <c r="H88" s="2"/>
      <c r="K88" s="3"/>
      <c r="L88" s="10"/>
      <c r="N88" s="4"/>
    </row>
    <row r="89" spans="1:19" ht="27.75" customHeight="1" x14ac:dyDescent="0.25">
      <c r="A89" s="395" t="str">
        <f>Overview!B4&amp; " - Effective from "&amp;Overview!D4&amp;" - "&amp;Overview!E4&amp;" new or amended EHV line loss factors in NGED South West Area (GSP Group _L)"</f>
        <v>Southern Electric Power Distribution plc - Effective from 1 April 2026 - Final new or amended EHV line loss factors in NGED South West Area (GSP Group _L)</v>
      </c>
      <c r="B89" s="429"/>
      <c r="C89" s="429"/>
      <c r="D89" s="429"/>
      <c r="E89" s="429"/>
      <c r="F89" s="429"/>
      <c r="G89" s="429"/>
      <c r="H89" s="429"/>
      <c r="I89" s="429"/>
      <c r="J89" s="429"/>
      <c r="K89" s="429"/>
      <c r="L89" s="429"/>
      <c r="M89" s="429"/>
      <c r="N89" s="429"/>
      <c r="O89" s="430"/>
    </row>
    <row r="90" spans="1:19" ht="52.8" x14ac:dyDescent="0.25">
      <c r="A90" s="29" t="s">
        <v>783</v>
      </c>
      <c r="B90" s="29" t="s">
        <v>784</v>
      </c>
      <c r="C90" s="29" t="s">
        <v>480</v>
      </c>
      <c r="D90" s="29" t="s">
        <v>481</v>
      </c>
      <c r="E90" s="29" t="s">
        <v>482</v>
      </c>
      <c r="F90" s="76" t="s">
        <v>785</v>
      </c>
      <c r="G90" s="59" t="s">
        <v>484</v>
      </c>
      <c r="H90" s="35" t="s">
        <v>786</v>
      </c>
      <c r="I90" s="35" t="s">
        <v>787</v>
      </c>
      <c r="J90" s="35" t="s">
        <v>788</v>
      </c>
      <c r="K90" s="35" t="s">
        <v>789</v>
      </c>
      <c r="L90" s="37" t="s">
        <v>791</v>
      </c>
      <c r="M90" s="37" t="s">
        <v>792</v>
      </c>
      <c r="N90" s="37" t="s">
        <v>793</v>
      </c>
      <c r="O90" s="37" t="s">
        <v>794</v>
      </c>
    </row>
    <row r="91" spans="1:19" ht="27.75" customHeight="1" x14ac:dyDescent="0.25">
      <c r="A91" s="50"/>
      <c r="B91" s="50"/>
      <c r="C91" s="50"/>
      <c r="D91" s="38"/>
      <c r="E91" s="38"/>
      <c r="F91" s="39"/>
      <c r="G91" s="39"/>
      <c r="H91" s="42"/>
      <c r="I91" s="42"/>
      <c r="J91" s="33"/>
      <c r="K91" s="34"/>
      <c r="L91" s="36"/>
      <c r="M91" s="36"/>
      <c r="N91" s="36"/>
      <c r="O91" s="36"/>
    </row>
    <row r="92" spans="1:19" ht="27.75" customHeight="1" thickBot="1" x14ac:dyDescent="0.3">
      <c r="A92" s="270"/>
      <c r="B92" s="270"/>
      <c r="C92" s="270"/>
      <c r="D92" s="270"/>
      <c r="E92" s="271"/>
      <c r="F92" s="271"/>
      <c r="G92" s="271"/>
      <c r="H92" s="270"/>
      <c r="I92" s="271"/>
      <c r="J92" s="271"/>
      <c r="K92" s="271"/>
      <c r="L92" s="272"/>
      <c r="M92" s="273"/>
      <c r="N92" s="273"/>
      <c r="O92" s="270"/>
      <c r="P92" s="270"/>
      <c r="Q92" s="270"/>
      <c r="R92" s="270"/>
      <c r="S92" s="270"/>
    </row>
    <row r="93" spans="1:19" ht="27.75" customHeight="1" x14ac:dyDescent="0.25">
      <c r="G93" s="3"/>
      <c r="H93" s="2"/>
      <c r="K93" s="3"/>
      <c r="L93" s="10"/>
      <c r="N93" s="4"/>
    </row>
    <row r="94" spans="1:19" ht="27.75" customHeight="1" x14ac:dyDescent="0.25">
      <c r="A94" s="395" t="str">
        <f>Overview!B4&amp; " - Effective from "&amp;Overview!D4&amp;" - "&amp;Overview!E4&amp;" new or amended EHV charges in NPG Yorkshire Area (GSP Group _M)"</f>
        <v>Southern Electric Power Distribution plc - Effective from 1 April 2026 - Final new or amended EHV charges in NPG Yorkshire Area (GSP Group _M)</v>
      </c>
      <c r="B94" s="429"/>
      <c r="C94" s="429"/>
      <c r="D94" s="429"/>
      <c r="E94" s="429"/>
      <c r="F94" s="429"/>
      <c r="G94" s="429"/>
      <c r="H94" s="429"/>
      <c r="I94" s="429"/>
      <c r="J94" s="429"/>
      <c r="K94" s="429"/>
      <c r="L94" s="429"/>
      <c r="M94" s="429"/>
      <c r="N94" s="429"/>
      <c r="O94" s="430"/>
    </row>
    <row r="95" spans="1:19" ht="52.8" x14ac:dyDescent="0.25">
      <c r="A95" s="29" t="s">
        <v>783</v>
      </c>
      <c r="B95" s="29" t="s">
        <v>784</v>
      </c>
      <c r="C95" s="29" t="s">
        <v>480</v>
      </c>
      <c r="D95" s="29" t="s">
        <v>481</v>
      </c>
      <c r="E95" s="29" t="s">
        <v>482</v>
      </c>
      <c r="F95" s="76" t="s">
        <v>785</v>
      </c>
      <c r="G95" s="59" t="s">
        <v>484</v>
      </c>
      <c r="H95" s="76" t="s">
        <v>485</v>
      </c>
      <c r="I95" s="76" t="s">
        <v>486</v>
      </c>
      <c r="J95" s="76" t="s">
        <v>487</v>
      </c>
      <c r="K95" s="76" t="s">
        <v>488</v>
      </c>
      <c r="L95" s="76" t="s">
        <v>489</v>
      </c>
      <c r="M95" s="76" t="s">
        <v>490</v>
      </c>
      <c r="N95" s="76" t="s">
        <v>491</v>
      </c>
      <c r="O95" s="76" t="s">
        <v>492</v>
      </c>
    </row>
    <row r="96" spans="1:19" ht="27.75" customHeight="1" x14ac:dyDescent="0.25">
      <c r="A96" s="50"/>
      <c r="B96" s="50"/>
      <c r="C96" s="50"/>
      <c r="D96" s="38"/>
      <c r="E96" s="51"/>
      <c r="F96" s="52"/>
      <c r="G96" s="52"/>
      <c r="H96" s="31"/>
      <c r="I96" s="32"/>
      <c r="J96" s="32"/>
      <c r="K96" s="32"/>
      <c r="L96" s="40"/>
      <c r="M96" s="41"/>
      <c r="N96" s="41"/>
      <c r="O96" s="41"/>
    </row>
    <row r="97" spans="1:15" ht="27.75" customHeight="1" x14ac:dyDescent="0.25">
      <c r="G97" s="3"/>
      <c r="H97" s="2"/>
      <c r="K97" s="3"/>
      <c r="L97" s="10"/>
      <c r="N97" s="4"/>
    </row>
    <row r="98" spans="1:15" ht="27.75" customHeight="1" x14ac:dyDescent="0.25">
      <c r="A98" s="395" t="str">
        <f>Overview!B4&amp; " - Effective from "&amp;Overview!D4&amp;" - "&amp;Overview!E4&amp;" new or amended EHV line loss factors in NPG Yorkshire Area (GSP Group _M)"</f>
        <v>Southern Electric Power Distribution plc - Effective from 1 April 2026 - Final new or amended EHV line loss factors in NPG Yorkshire Area (GSP Group _M)</v>
      </c>
      <c r="B98" s="429"/>
      <c r="C98" s="429"/>
      <c r="D98" s="429"/>
      <c r="E98" s="429"/>
      <c r="F98" s="429"/>
      <c r="G98" s="429"/>
      <c r="H98" s="429"/>
      <c r="I98" s="429"/>
      <c r="J98" s="429"/>
      <c r="K98" s="429"/>
      <c r="L98" s="429"/>
      <c r="M98" s="429"/>
      <c r="N98" s="429"/>
      <c r="O98" s="430"/>
    </row>
    <row r="99" spans="1:15" ht="52.8" x14ac:dyDescent="0.25">
      <c r="A99" s="29" t="s">
        <v>783</v>
      </c>
      <c r="B99" s="29" t="s">
        <v>784</v>
      </c>
      <c r="C99" s="29" t="s">
        <v>480</v>
      </c>
      <c r="D99" s="29" t="s">
        <v>481</v>
      </c>
      <c r="E99" s="29" t="s">
        <v>482</v>
      </c>
      <c r="F99" s="76" t="s">
        <v>785</v>
      </c>
      <c r="G99" s="59" t="s">
        <v>484</v>
      </c>
      <c r="H99" s="35" t="s">
        <v>786</v>
      </c>
      <c r="I99" s="35" t="s">
        <v>787</v>
      </c>
      <c r="J99" s="35" t="s">
        <v>788</v>
      </c>
      <c r="K99" s="35" t="s">
        <v>789</v>
      </c>
      <c r="L99" s="37" t="s">
        <v>791</v>
      </c>
      <c r="M99" s="37" t="s">
        <v>792</v>
      </c>
      <c r="N99" s="37" t="s">
        <v>793</v>
      </c>
      <c r="O99" s="37" t="s">
        <v>794</v>
      </c>
    </row>
    <row r="100" spans="1:15" ht="27.75" customHeight="1" x14ac:dyDescent="0.25">
      <c r="A100" s="50"/>
      <c r="B100" s="50"/>
      <c r="C100" s="50"/>
      <c r="D100" s="38"/>
      <c r="E100" s="38"/>
      <c r="F100" s="39"/>
      <c r="G100" s="39"/>
      <c r="H100" s="42"/>
      <c r="I100" s="42"/>
      <c r="J100" s="33"/>
      <c r="K100" s="34"/>
      <c r="L100" s="36"/>
      <c r="M100" s="36"/>
      <c r="N100" s="36"/>
      <c r="O100" s="36"/>
    </row>
  </sheetData>
  <customSheetViews>
    <customSheetView guid="{5032A364-B81A-48DA-88DA-AB3B86B47EE9}" scale="80" fitToPage="1">
      <selection activeCell="A4" sqref="A4:M4"/>
      <pageMargins left="0" right="0" top="0" bottom="0" header="0" footer="0"/>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24">
    <mergeCell ref="A89:O89"/>
    <mergeCell ref="A94:O94"/>
    <mergeCell ref="A98:O98"/>
    <mergeCell ref="A67:O67"/>
    <mergeCell ref="A71:Q71"/>
    <mergeCell ref="A76:O76"/>
    <mergeCell ref="A80:O80"/>
    <mergeCell ref="A85:O85"/>
    <mergeCell ref="A44:O44"/>
    <mergeCell ref="A49:O49"/>
    <mergeCell ref="A53:O53"/>
    <mergeCell ref="A58:O58"/>
    <mergeCell ref="A62:O62"/>
    <mergeCell ref="A22:O22"/>
    <mergeCell ref="A26:Q26"/>
    <mergeCell ref="A31:O31"/>
    <mergeCell ref="A35:O35"/>
    <mergeCell ref="A40:O40"/>
    <mergeCell ref="A17:O17"/>
    <mergeCell ref="H1:I1"/>
    <mergeCell ref="A2:Q2"/>
    <mergeCell ref="A4:O4"/>
    <mergeCell ref="A8:Q8"/>
    <mergeCell ref="A13:O13"/>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Header>&amp;C&amp;G</oddHeader>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Properties/end-users).&amp;C&amp;G</firstHeader>
    <firstFooter>&amp;L&amp;8Note: The list of MPANs / MSIDs provided may be incomplete; the DNO reserves the right to apply the listed charges to any other MPANs / MSIDs associated with the site.&amp;R&amp;P of &amp;N</firstFooter>
  </headerFooter>
  <legacyDrawingHF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4"/>
  <sheetViews>
    <sheetView zoomScale="80" zoomScaleNormal="80" zoomScaleSheetLayoutView="100" workbookViewId="0">
      <selection activeCell="G2" sqref="G2"/>
    </sheetView>
  </sheetViews>
  <sheetFormatPr defaultColWidth="9.21875" defaultRowHeight="13.2"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x14ac:dyDescent="0.25">
      <c r="A1" s="54" t="s">
        <v>40</v>
      </c>
      <c r="B1" s="450"/>
      <c r="C1" s="450"/>
      <c r="D1" s="164"/>
      <c r="E1" s="164"/>
    </row>
    <row r="2" spans="1:5" ht="42" customHeight="1" x14ac:dyDescent="0.25">
      <c r="A2" s="395" t="str">
        <f>Overview!B4&amp; " - Effective from "&amp;Overview!D4&amp;" - "&amp;Overview!E4&amp;" Supplier of Last Resort and Eligible Bad Debt Pass-Through Costs in UKPN EPN Area (GSP Group _A)"</f>
        <v>Southern Electric Power Distribution plc - Effective from 1 April 2026 - Final Supplier of Last Resort and Eligible Bad Debt Pass-Through Costs in UKPN EPN Area (GSP Group _A)</v>
      </c>
      <c r="B2" s="429"/>
      <c r="C2" s="429"/>
      <c r="D2" s="429"/>
      <c r="E2" s="430"/>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46.05" customHeight="1" x14ac:dyDescent="0.25">
      <c r="A5" s="17" t="s">
        <v>72</v>
      </c>
      <c r="B5" s="46" t="str">
        <f>VLOOKUP(A5,'Annex 1 LV, HV &amp; UMS charges_A'!$A$13:$B$45,2,0)</f>
        <v>167, 201-202, 258, 269, 301-302, 495, AA0</v>
      </c>
      <c r="C5" s="171" t="s">
        <v>74</v>
      </c>
      <c r="D5" s="172">
        <v>0</v>
      </c>
      <c r="E5" s="172">
        <v>0</v>
      </c>
    </row>
    <row r="6" spans="1:5" ht="69" x14ac:dyDescent="0.25">
      <c r="A6" s="17" t="s">
        <v>76</v>
      </c>
      <c r="B6" s="46" t="str">
        <f>VLOOKUP(A6,'Annex 1 LV, HV &amp; UMS charges_A'!$A$13:$B$45,2,0)</f>
        <v>A10, A15, A20, A30, A35, A40, A45, A65, A70, A75, A85, A90, R75, AA1</v>
      </c>
      <c r="C6" s="155" t="s">
        <v>78</v>
      </c>
      <c r="D6" s="173"/>
      <c r="E6" s="172">
        <v>0</v>
      </c>
    </row>
    <row r="7" spans="1:5" ht="69" x14ac:dyDescent="0.25">
      <c r="A7" s="17" t="s">
        <v>79</v>
      </c>
      <c r="B7" s="46" t="str">
        <f>VLOOKUP(A7,'Annex 1 LV, HV &amp; UMS charges_A'!$A$13:$B$45,2,0)</f>
        <v>A11, A16, A21, A31, A36, A41, A46, A66, A71, A76, A86, A91, R76, AA2</v>
      </c>
      <c r="C7" s="155" t="s">
        <v>78</v>
      </c>
      <c r="D7" s="173"/>
      <c r="E7" s="172">
        <v>0</v>
      </c>
    </row>
    <row r="8" spans="1:5" ht="69" x14ac:dyDescent="0.25">
      <c r="A8" s="17" t="s">
        <v>81</v>
      </c>
      <c r="B8" s="46" t="str">
        <f>VLOOKUP(A8,'Annex 1 LV, HV &amp; UMS charges_A'!$A$13:$B$45,2,0)</f>
        <v>A12, A17, A22, A32, A37, A42, A47, A67, A72, A77, A87, A92, R77, AA3</v>
      </c>
      <c r="C8" s="155" t="s">
        <v>78</v>
      </c>
      <c r="D8" s="173"/>
      <c r="E8" s="172">
        <v>0</v>
      </c>
    </row>
    <row r="9" spans="1:5" ht="69" x14ac:dyDescent="0.25">
      <c r="A9" s="17" t="s">
        <v>83</v>
      </c>
      <c r="B9" s="46" t="str">
        <f>VLOOKUP(A9,'Annex 1 LV, HV &amp; UMS charges_A'!$A$13:$B$45,2,0)</f>
        <v>A13, A18, A23, A33, A38, A43, A48, A68, A73, A78, A88, A93, R78, AA4</v>
      </c>
      <c r="C9" s="155" t="s">
        <v>78</v>
      </c>
      <c r="D9" s="173"/>
      <c r="E9" s="172">
        <v>0</v>
      </c>
    </row>
    <row r="10" spans="1:5" ht="69" x14ac:dyDescent="0.25">
      <c r="A10" s="17" t="s">
        <v>85</v>
      </c>
      <c r="B10" s="46" t="str">
        <f>VLOOKUP(A10,'Annex 1 LV, HV &amp; UMS charges_A'!$A$13:$B$45,2,0)</f>
        <v>A14, A19, A24, A34, A39, A44, A49, A69, A74, A79, A89, A94, R79, AA5</v>
      </c>
      <c r="C10" s="155" t="s">
        <v>78</v>
      </c>
      <c r="D10" s="173"/>
      <c r="E10" s="172">
        <v>0</v>
      </c>
    </row>
    <row r="11" spans="1:5" ht="13.8" x14ac:dyDescent="0.25">
      <c r="A11" s="156" t="s">
        <v>88</v>
      </c>
      <c r="B11" s="46" t="str">
        <f>VLOOKUP(A11,'Annex 1 LV, HV &amp; UMS charges_A'!$A$13:$B$45,2,0)</f>
        <v>A05, A50, A60</v>
      </c>
      <c r="C11" s="155">
        <v>0</v>
      </c>
      <c r="D11" s="173"/>
      <c r="E11" s="172">
        <v>0</v>
      </c>
    </row>
    <row r="12" spans="1:5" ht="13.8" x14ac:dyDescent="0.25">
      <c r="A12" s="156" t="s">
        <v>90</v>
      </c>
      <c r="B12" s="46" t="str">
        <f>VLOOKUP(A12,'Annex 1 LV, HV &amp; UMS charges_A'!$A$13:$B$45,2,0)</f>
        <v>A06, A51, A61</v>
      </c>
      <c r="C12" s="155">
        <v>0</v>
      </c>
      <c r="D12" s="173"/>
      <c r="E12" s="172">
        <v>0</v>
      </c>
    </row>
    <row r="13" spans="1:5" ht="13.8" x14ac:dyDescent="0.25">
      <c r="A13" s="156" t="s">
        <v>92</v>
      </c>
      <c r="B13" s="46" t="str">
        <f>VLOOKUP(A13,'Annex 1 LV, HV &amp; UMS charges_A'!$A$13:$B$45,2,0)</f>
        <v>A07, A52, A62</v>
      </c>
      <c r="C13" s="155">
        <v>0</v>
      </c>
      <c r="D13" s="173"/>
      <c r="E13" s="172">
        <v>0</v>
      </c>
    </row>
    <row r="14" spans="1:5" ht="13.8" x14ac:dyDescent="0.25">
      <c r="A14" s="156" t="s">
        <v>94</v>
      </c>
      <c r="B14" s="46" t="str">
        <f>VLOOKUP(A14,'Annex 1 LV, HV &amp; UMS charges_A'!$A$13:$B$45,2,0)</f>
        <v>A08, A53, A63</v>
      </c>
      <c r="C14" s="155">
        <v>0</v>
      </c>
      <c r="D14" s="173"/>
      <c r="E14" s="172">
        <v>0</v>
      </c>
    </row>
    <row r="15" spans="1:5" ht="13.8" x14ac:dyDescent="0.25">
      <c r="A15" s="160" t="s">
        <v>96</v>
      </c>
      <c r="B15" s="46" t="str">
        <f>VLOOKUP(A15,'Annex 1 LV, HV &amp; UMS charges_A'!$A$13:$B$45,2,0)</f>
        <v>A09, A54, A64</v>
      </c>
      <c r="C15" s="155">
        <v>0</v>
      </c>
      <c r="D15" s="173"/>
      <c r="E15" s="172">
        <v>0</v>
      </c>
    </row>
    <row r="16" spans="1:5" ht="13.8" x14ac:dyDescent="0.25">
      <c r="A16" s="160" t="s">
        <v>98</v>
      </c>
      <c r="B16" s="46" t="str">
        <f>VLOOKUP(A16,'Annex 1 LV, HV &amp; UMS charges_A'!$A$13:$B$45,2,0)</f>
        <v>A95</v>
      </c>
      <c r="C16" s="155">
        <v>0</v>
      </c>
      <c r="D16" s="173"/>
      <c r="E16" s="172">
        <v>0</v>
      </c>
    </row>
    <row r="17" spans="1:5" ht="13.8" x14ac:dyDescent="0.25">
      <c r="A17" s="160" t="s">
        <v>100</v>
      </c>
      <c r="B17" s="46" t="str">
        <f>VLOOKUP(A17,'Annex 1 LV, HV &amp; UMS charges_A'!$A$13:$B$45,2,0)</f>
        <v>A96</v>
      </c>
      <c r="C17" s="155">
        <v>0</v>
      </c>
      <c r="D17" s="173"/>
      <c r="E17" s="172">
        <v>0</v>
      </c>
    </row>
    <row r="18" spans="1:5" ht="13.8" x14ac:dyDescent="0.25">
      <c r="A18" s="160" t="s">
        <v>102</v>
      </c>
      <c r="B18" s="46" t="str">
        <f>VLOOKUP(A18,'Annex 1 LV, HV &amp; UMS charges_A'!$A$13:$B$45,2,0)</f>
        <v>A97</v>
      </c>
      <c r="C18" s="155">
        <v>0</v>
      </c>
      <c r="D18" s="173"/>
      <c r="E18" s="172">
        <v>0</v>
      </c>
    </row>
    <row r="19" spans="1:5" ht="13.8" x14ac:dyDescent="0.25">
      <c r="A19" s="160" t="s">
        <v>104</v>
      </c>
      <c r="B19" s="46" t="str">
        <f>VLOOKUP(A19,'Annex 1 LV, HV &amp; UMS charges_A'!$A$13:$B$45,2,0)</f>
        <v>A98</v>
      </c>
      <c r="C19" s="155">
        <v>0</v>
      </c>
      <c r="D19" s="173"/>
      <c r="E19" s="172">
        <v>0</v>
      </c>
    </row>
    <row r="20" spans="1:5" ht="13.8" x14ac:dyDescent="0.25">
      <c r="A20" s="160" t="s">
        <v>106</v>
      </c>
      <c r="B20" s="46" t="str">
        <f>VLOOKUP(A20,'Annex 1 LV, HV &amp; UMS charges_A'!$A$13:$B$45,2,0)</f>
        <v>A99</v>
      </c>
      <c r="C20" s="155">
        <v>0</v>
      </c>
      <c r="D20" s="173"/>
      <c r="E20" s="172">
        <v>0</v>
      </c>
    </row>
    <row r="21" spans="1:5" ht="13.8" x14ac:dyDescent="0.25">
      <c r="A21" s="160" t="s">
        <v>108</v>
      </c>
      <c r="B21" s="46" t="str">
        <f>VLOOKUP(A21,'Annex 1 LV, HV &amp; UMS charges_A'!$A$13:$B$45,2,0)</f>
        <v>A25, A55, A80</v>
      </c>
      <c r="C21" s="155">
        <v>0</v>
      </c>
      <c r="D21" s="173"/>
      <c r="E21" s="172">
        <v>0</v>
      </c>
    </row>
    <row r="22" spans="1:5" ht="13.8" x14ac:dyDescent="0.25">
      <c r="A22" s="160" t="s">
        <v>110</v>
      </c>
      <c r="B22" s="46" t="str">
        <f>VLOOKUP(A22,'Annex 1 LV, HV &amp; UMS charges_A'!$A$13:$B$45,2,0)</f>
        <v>A26, A56, A81</v>
      </c>
      <c r="C22" s="155">
        <v>0</v>
      </c>
      <c r="D22" s="173"/>
      <c r="E22" s="172">
        <v>0</v>
      </c>
    </row>
    <row r="23" spans="1:5" ht="13.8" x14ac:dyDescent="0.25">
      <c r="A23" s="156" t="s">
        <v>112</v>
      </c>
      <c r="B23" s="46" t="str">
        <f>VLOOKUP(A23,'Annex 1 LV, HV &amp; UMS charges_A'!$A$13:$B$45,2,0)</f>
        <v>A27, A57, A82</v>
      </c>
      <c r="C23" s="155">
        <v>0</v>
      </c>
      <c r="D23" s="173"/>
      <c r="E23" s="172">
        <v>0</v>
      </c>
    </row>
    <row r="24" spans="1:5" ht="13.8" x14ac:dyDescent="0.25">
      <c r="A24" s="156" t="s">
        <v>114</v>
      </c>
      <c r="B24" s="46" t="str">
        <f>VLOOKUP(A24,'Annex 1 LV, HV &amp; UMS charges_A'!$A$13:$B$45,2,0)</f>
        <v>A28, A58, A83</v>
      </c>
      <c r="C24" s="155">
        <v>0</v>
      </c>
      <c r="D24" s="173"/>
      <c r="E24" s="172">
        <v>0</v>
      </c>
    </row>
    <row r="25" spans="1:5" ht="13.8" x14ac:dyDescent="0.25">
      <c r="A25" s="156" t="s">
        <v>116</v>
      </c>
      <c r="B25" s="46" t="str">
        <f>VLOOKUP(A25,'Annex 1 LV, HV &amp; UMS charges_A'!$A$13:$B$45,2,0)</f>
        <v>A29, A59, A84</v>
      </c>
      <c r="C25" s="155">
        <v>0</v>
      </c>
      <c r="D25" s="173"/>
      <c r="E25" s="172">
        <v>0</v>
      </c>
    </row>
    <row r="26" spans="1:5" ht="13.8" x14ac:dyDescent="0.25">
      <c r="A26" s="156" t="s">
        <v>519</v>
      </c>
      <c r="B26" s="46"/>
      <c r="C26" s="171" t="s">
        <v>74</v>
      </c>
      <c r="D26" s="172">
        <v>0</v>
      </c>
      <c r="E26" s="172">
        <v>0</v>
      </c>
    </row>
    <row r="27" spans="1:5" ht="27.6" x14ac:dyDescent="0.25">
      <c r="A27" s="156" t="s">
        <v>521</v>
      </c>
      <c r="B27" s="46"/>
      <c r="C27" s="155" t="s">
        <v>78</v>
      </c>
      <c r="D27" s="173"/>
      <c r="E27" s="172">
        <v>0</v>
      </c>
    </row>
    <row r="28" spans="1:5" ht="27.6" x14ac:dyDescent="0.25">
      <c r="A28" s="156" t="s">
        <v>522</v>
      </c>
      <c r="B28" s="46"/>
      <c r="C28" s="155" t="s">
        <v>78</v>
      </c>
      <c r="D28" s="173"/>
      <c r="E28" s="172">
        <v>0</v>
      </c>
    </row>
    <row r="29" spans="1:5" ht="27.6" x14ac:dyDescent="0.25">
      <c r="A29" s="156" t="s">
        <v>523</v>
      </c>
      <c r="B29" s="46"/>
      <c r="C29" s="155" t="s">
        <v>78</v>
      </c>
      <c r="D29" s="173"/>
      <c r="E29" s="172">
        <v>0</v>
      </c>
    </row>
    <row r="30" spans="1:5" ht="27.6" x14ac:dyDescent="0.25">
      <c r="A30" s="156" t="s">
        <v>524</v>
      </c>
      <c r="B30" s="46"/>
      <c r="C30" s="155" t="s">
        <v>78</v>
      </c>
      <c r="D30" s="173"/>
      <c r="E30" s="172">
        <v>0</v>
      </c>
    </row>
    <row r="31" spans="1:5" ht="27.6" x14ac:dyDescent="0.25">
      <c r="A31" s="156" t="s">
        <v>525</v>
      </c>
      <c r="B31" s="46"/>
      <c r="C31" s="155" t="s">
        <v>78</v>
      </c>
      <c r="D31" s="173"/>
      <c r="E31" s="172">
        <v>0</v>
      </c>
    </row>
    <row r="32" spans="1:5" ht="13.8" x14ac:dyDescent="0.25">
      <c r="A32" s="156" t="s">
        <v>527</v>
      </c>
      <c r="B32" s="46"/>
      <c r="C32" s="155">
        <v>0</v>
      </c>
      <c r="D32" s="173"/>
      <c r="E32" s="172">
        <v>0</v>
      </c>
    </row>
    <row r="33" spans="1:5" ht="13.8" x14ac:dyDescent="0.25">
      <c r="A33" s="156" t="s">
        <v>528</v>
      </c>
      <c r="B33" s="46"/>
      <c r="C33" s="155">
        <v>0</v>
      </c>
      <c r="D33" s="173"/>
      <c r="E33" s="172">
        <v>0</v>
      </c>
    </row>
    <row r="34" spans="1:5" ht="13.8" x14ac:dyDescent="0.25">
      <c r="A34" s="156" t="s">
        <v>529</v>
      </c>
      <c r="B34" s="46"/>
      <c r="C34" s="155">
        <v>0</v>
      </c>
      <c r="D34" s="173"/>
      <c r="E34" s="172">
        <v>0</v>
      </c>
    </row>
    <row r="35" spans="1:5" ht="13.8" x14ac:dyDescent="0.25">
      <c r="A35" s="156" t="s">
        <v>530</v>
      </c>
      <c r="B35" s="46"/>
      <c r="C35" s="155">
        <v>0</v>
      </c>
      <c r="D35" s="173"/>
      <c r="E35" s="172">
        <v>0</v>
      </c>
    </row>
    <row r="36" spans="1:5" ht="13.8" x14ac:dyDescent="0.25">
      <c r="A36" s="156" t="s">
        <v>531</v>
      </c>
      <c r="B36" s="46"/>
      <c r="C36" s="155">
        <v>0</v>
      </c>
      <c r="D36" s="173"/>
      <c r="E36" s="172">
        <v>0</v>
      </c>
    </row>
    <row r="37" spans="1:5" ht="13.8" x14ac:dyDescent="0.25">
      <c r="A37" s="160" t="s">
        <v>536</v>
      </c>
      <c r="B37" s="46"/>
      <c r="C37" s="171" t="s">
        <v>74</v>
      </c>
      <c r="D37" s="172">
        <v>0</v>
      </c>
      <c r="E37" s="172">
        <v>0</v>
      </c>
    </row>
    <row r="38" spans="1:5" ht="27.6" x14ac:dyDescent="0.25">
      <c r="A38" s="156" t="s">
        <v>538</v>
      </c>
      <c r="B38" s="46"/>
      <c r="C38" s="155" t="s">
        <v>78</v>
      </c>
      <c r="D38" s="173"/>
      <c r="E38" s="172">
        <v>0</v>
      </c>
    </row>
    <row r="39" spans="1:5" ht="27.6" x14ac:dyDescent="0.25">
      <c r="A39" s="156" t="s">
        <v>539</v>
      </c>
      <c r="B39" s="46"/>
      <c r="C39" s="155" t="s">
        <v>78</v>
      </c>
      <c r="D39" s="173"/>
      <c r="E39" s="172">
        <v>0</v>
      </c>
    </row>
    <row r="40" spans="1:5" ht="27.6" x14ac:dyDescent="0.25">
      <c r="A40" s="156" t="s">
        <v>540</v>
      </c>
      <c r="B40" s="46"/>
      <c r="C40" s="155" t="s">
        <v>78</v>
      </c>
      <c r="D40" s="173"/>
      <c r="E40" s="172">
        <v>0</v>
      </c>
    </row>
    <row r="41" spans="1:5" ht="27.6" x14ac:dyDescent="0.25">
      <c r="A41" s="156" t="s">
        <v>541</v>
      </c>
      <c r="B41" s="46"/>
      <c r="C41" s="155" t="s">
        <v>78</v>
      </c>
      <c r="D41" s="173"/>
      <c r="E41" s="172">
        <v>0</v>
      </c>
    </row>
    <row r="42" spans="1:5" ht="27.6" x14ac:dyDescent="0.25">
      <c r="A42" s="156" t="s">
        <v>542</v>
      </c>
      <c r="B42" s="46"/>
      <c r="C42" s="155" t="s">
        <v>78</v>
      </c>
      <c r="D42" s="173"/>
      <c r="E42" s="172">
        <v>0</v>
      </c>
    </row>
    <row r="43" spans="1:5" ht="13.8" x14ac:dyDescent="0.25">
      <c r="A43" s="156" t="s">
        <v>544</v>
      </c>
      <c r="B43" s="46"/>
      <c r="C43" s="155">
        <v>0</v>
      </c>
      <c r="D43" s="173"/>
      <c r="E43" s="172">
        <v>0</v>
      </c>
    </row>
    <row r="44" spans="1:5" ht="13.8" x14ac:dyDescent="0.25">
      <c r="A44" s="156" t="s">
        <v>545</v>
      </c>
      <c r="B44" s="46"/>
      <c r="C44" s="155">
        <v>0</v>
      </c>
      <c r="D44" s="173"/>
      <c r="E44" s="172">
        <v>0</v>
      </c>
    </row>
    <row r="45" spans="1:5" ht="13.8" x14ac:dyDescent="0.25">
      <c r="A45" s="156" t="s">
        <v>546</v>
      </c>
      <c r="B45" s="46"/>
      <c r="C45" s="155">
        <v>0</v>
      </c>
      <c r="D45" s="173"/>
      <c r="E45" s="172">
        <v>0</v>
      </c>
    </row>
    <row r="46" spans="1:5" ht="13.8" x14ac:dyDescent="0.25">
      <c r="A46" s="156" t="s">
        <v>547</v>
      </c>
      <c r="B46" s="46"/>
      <c r="C46" s="155">
        <v>0</v>
      </c>
      <c r="D46" s="173"/>
      <c r="E46" s="172">
        <v>0</v>
      </c>
    </row>
    <row r="47" spans="1:5" ht="13.8" x14ac:dyDescent="0.25">
      <c r="A47" s="156" t="s">
        <v>548</v>
      </c>
      <c r="B47" s="46"/>
      <c r="C47" s="155">
        <v>0</v>
      </c>
      <c r="D47" s="173"/>
      <c r="E47" s="172">
        <v>0</v>
      </c>
    </row>
    <row r="48" spans="1:5" ht="13.8" x14ac:dyDescent="0.25">
      <c r="A48" s="156" t="s">
        <v>549</v>
      </c>
      <c r="B48" s="46"/>
      <c r="C48" s="155">
        <v>0</v>
      </c>
      <c r="D48" s="173"/>
      <c r="E48" s="172">
        <v>0</v>
      </c>
    </row>
    <row r="49" spans="1:5" ht="13.8" x14ac:dyDescent="0.25">
      <c r="A49" s="156" t="s">
        <v>550</v>
      </c>
      <c r="B49" s="46"/>
      <c r="C49" s="155">
        <v>0</v>
      </c>
      <c r="D49" s="173"/>
      <c r="E49" s="172">
        <v>0</v>
      </c>
    </row>
    <row r="50" spans="1:5" ht="13.8" x14ac:dyDescent="0.25">
      <c r="A50" s="156" t="s">
        <v>551</v>
      </c>
      <c r="B50" s="46"/>
      <c r="C50" s="155">
        <v>0</v>
      </c>
      <c r="D50" s="173"/>
      <c r="E50" s="172">
        <v>0</v>
      </c>
    </row>
    <row r="51" spans="1:5" ht="13.8" x14ac:dyDescent="0.25">
      <c r="A51" s="156" t="s">
        <v>552</v>
      </c>
      <c r="B51" s="46"/>
      <c r="C51" s="155">
        <v>0</v>
      </c>
      <c r="D51" s="173"/>
      <c r="E51" s="172">
        <v>0</v>
      </c>
    </row>
    <row r="52" spans="1:5" ht="13.8" x14ac:dyDescent="0.25">
      <c r="A52" s="156" t="s">
        <v>553</v>
      </c>
      <c r="B52" s="46"/>
      <c r="C52" s="155">
        <v>0</v>
      </c>
      <c r="D52" s="173"/>
      <c r="E52" s="172">
        <v>0</v>
      </c>
    </row>
    <row r="53" spans="1:5" ht="13.8" x14ac:dyDescent="0.25">
      <c r="A53" s="156" t="s">
        <v>554</v>
      </c>
      <c r="B53" s="46"/>
      <c r="C53" s="155">
        <v>0</v>
      </c>
      <c r="D53" s="173"/>
      <c r="E53" s="172">
        <v>0</v>
      </c>
    </row>
    <row r="54" spans="1:5" ht="13.8" x14ac:dyDescent="0.25">
      <c r="A54" s="156" t="s">
        <v>555</v>
      </c>
      <c r="B54" s="46"/>
      <c r="C54" s="155">
        <v>0</v>
      </c>
      <c r="D54" s="173"/>
      <c r="E54" s="172">
        <v>0</v>
      </c>
    </row>
    <row r="55" spans="1:5" ht="13.8" x14ac:dyDescent="0.25">
      <c r="A55" s="156" t="s">
        <v>556</v>
      </c>
      <c r="B55" s="46"/>
      <c r="C55" s="155">
        <v>0</v>
      </c>
      <c r="D55" s="173"/>
      <c r="E55" s="172">
        <v>0</v>
      </c>
    </row>
    <row r="56" spans="1:5" ht="13.8" x14ac:dyDescent="0.25">
      <c r="A56" s="156" t="s">
        <v>557</v>
      </c>
      <c r="B56" s="46"/>
      <c r="C56" s="155">
        <v>0</v>
      </c>
      <c r="D56" s="173"/>
      <c r="E56" s="172">
        <v>0</v>
      </c>
    </row>
    <row r="57" spans="1:5" ht="13.8" x14ac:dyDescent="0.25">
      <c r="A57" s="156" t="s">
        <v>558</v>
      </c>
      <c r="B57" s="46"/>
      <c r="C57" s="155">
        <v>0</v>
      </c>
      <c r="D57" s="173"/>
      <c r="E57" s="172">
        <v>0</v>
      </c>
    </row>
    <row r="58" spans="1:5" ht="13.8" x14ac:dyDescent="0.25">
      <c r="A58" s="156" t="s">
        <v>565</v>
      </c>
      <c r="B58" s="46"/>
      <c r="C58" s="171" t="s">
        <v>74</v>
      </c>
      <c r="D58" s="172">
        <v>0</v>
      </c>
      <c r="E58" s="172">
        <v>0</v>
      </c>
    </row>
    <row r="59" spans="1:5" ht="27.6" x14ac:dyDescent="0.25">
      <c r="A59" s="156" t="s">
        <v>567</v>
      </c>
      <c r="B59" s="46"/>
      <c r="C59" s="155" t="s">
        <v>78</v>
      </c>
      <c r="D59" s="173"/>
      <c r="E59" s="172">
        <v>0</v>
      </c>
    </row>
    <row r="60" spans="1:5" ht="27.6" x14ac:dyDescent="0.25">
      <c r="A60" s="156" t="s">
        <v>568</v>
      </c>
      <c r="B60" s="46"/>
      <c r="C60" s="155" t="s">
        <v>78</v>
      </c>
      <c r="D60" s="173"/>
      <c r="E60" s="172">
        <v>0</v>
      </c>
    </row>
    <row r="61" spans="1:5" ht="27.6" x14ac:dyDescent="0.25">
      <c r="A61" s="156" t="s">
        <v>569</v>
      </c>
      <c r="B61" s="46"/>
      <c r="C61" s="155" t="s">
        <v>78</v>
      </c>
      <c r="D61" s="173"/>
      <c r="E61" s="172">
        <v>0</v>
      </c>
    </row>
    <row r="62" spans="1:5" ht="27.6" x14ac:dyDescent="0.25">
      <c r="A62" s="156" t="s">
        <v>570</v>
      </c>
      <c r="B62" s="46"/>
      <c r="C62" s="155" t="s">
        <v>78</v>
      </c>
      <c r="D62" s="173"/>
      <c r="E62" s="172">
        <v>0</v>
      </c>
    </row>
    <row r="63" spans="1:5" ht="27.6" x14ac:dyDescent="0.25">
      <c r="A63" s="156" t="s">
        <v>571</v>
      </c>
      <c r="B63" s="46"/>
      <c r="C63" s="155" t="s">
        <v>78</v>
      </c>
      <c r="D63" s="173"/>
      <c r="E63" s="172">
        <v>0</v>
      </c>
    </row>
    <row r="64" spans="1:5" ht="13.8" x14ac:dyDescent="0.25">
      <c r="A64" s="156" t="s">
        <v>573</v>
      </c>
      <c r="B64" s="46"/>
      <c r="C64" s="155">
        <v>0</v>
      </c>
      <c r="D64" s="173"/>
      <c r="E64" s="172">
        <v>0</v>
      </c>
    </row>
    <row r="65" spans="1:5" ht="13.8" x14ac:dyDescent="0.25">
      <c r="A65" s="156" t="s">
        <v>574</v>
      </c>
      <c r="B65" s="46"/>
      <c r="C65" s="155">
        <v>0</v>
      </c>
      <c r="D65" s="173"/>
      <c r="E65" s="172">
        <v>0</v>
      </c>
    </row>
    <row r="66" spans="1:5" ht="13.8" x14ac:dyDescent="0.25">
      <c r="A66" s="156" t="s">
        <v>575</v>
      </c>
      <c r="B66" s="46"/>
      <c r="C66" s="155">
        <v>0</v>
      </c>
      <c r="D66" s="173"/>
      <c r="E66" s="172">
        <v>0</v>
      </c>
    </row>
    <row r="67" spans="1:5" ht="13.8" x14ac:dyDescent="0.25">
      <c r="A67" s="156" t="s">
        <v>576</v>
      </c>
      <c r="B67" s="46"/>
      <c r="C67" s="155">
        <v>0</v>
      </c>
      <c r="D67" s="173"/>
      <c r="E67" s="172">
        <v>0</v>
      </c>
    </row>
    <row r="68" spans="1:5" ht="13.8" x14ac:dyDescent="0.25">
      <c r="A68" s="156" t="s">
        <v>577</v>
      </c>
      <c r="B68" s="46"/>
      <c r="C68" s="155">
        <v>0</v>
      </c>
      <c r="D68" s="173"/>
      <c r="E68" s="172">
        <v>0</v>
      </c>
    </row>
    <row r="69" spans="1:5" ht="13.8" x14ac:dyDescent="0.25">
      <c r="A69" s="156" t="s">
        <v>578</v>
      </c>
      <c r="B69" s="46"/>
      <c r="C69" s="155">
        <v>0</v>
      </c>
      <c r="D69" s="173"/>
      <c r="E69" s="172">
        <v>0</v>
      </c>
    </row>
    <row r="70" spans="1:5" ht="13.8" x14ac:dyDescent="0.25">
      <c r="A70" s="156" t="s">
        <v>579</v>
      </c>
      <c r="B70" s="46"/>
      <c r="C70" s="155">
        <v>0</v>
      </c>
      <c r="D70" s="173"/>
      <c r="E70" s="172">
        <v>0</v>
      </c>
    </row>
    <row r="71" spans="1:5" ht="13.8" x14ac:dyDescent="0.25">
      <c r="A71" s="156" t="s">
        <v>580</v>
      </c>
      <c r="B71" s="46"/>
      <c r="C71" s="155">
        <v>0</v>
      </c>
      <c r="D71" s="173"/>
      <c r="E71" s="172">
        <v>0</v>
      </c>
    </row>
    <row r="72" spans="1:5" ht="13.8" x14ac:dyDescent="0.25">
      <c r="A72" s="156" t="s">
        <v>581</v>
      </c>
      <c r="B72" s="46"/>
      <c r="C72" s="155">
        <v>0</v>
      </c>
      <c r="D72" s="173"/>
      <c r="E72" s="172">
        <v>0</v>
      </c>
    </row>
    <row r="73" spans="1:5" ht="13.8" x14ac:dyDescent="0.25">
      <c r="A73" s="156" t="s">
        <v>582</v>
      </c>
      <c r="B73" s="46"/>
      <c r="C73" s="155">
        <v>0</v>
      </c>
      <c r="D73" s="173"/>
      <c r="E73" s="172">
        <v>0</v>
      </c>
    </row>
    <row r="74" spans="1:5" ht="13.8" x14ac:dyDescent="0.25">
      <c r="A74" s="156" t="s">
        <v>583</v>
      </c>
      <c r="B74" s="46"/>
      <c r="C74" s="155">
        <v>0</v>
      </c>
      <c r="D74" s="173"/>
      <c r="E74" s="172">
        <v>0</v>
      </c>
    </row>
    <row r="75" spans="1:5" ht="13.8" x14ac:dyDescent="0.25">
      <c r="A75" s="156" t="s">
        <v>584</v>
      </c>
      <c r="B75" s="46"/>
      <c r="C75" s="155">
        <v>0</v>
      </c>
      <c r="D75" s="173"/>
      <c r="E75" s="172">
        <v>0</v>
      </c>
    </row>
    <row r="76" spans="1:5" ht="13.8" x14ac:dyDescent="0.25">
      <c r="A76" s="156" t="s">
        <v>585</v>
      </c>
      <c r="B76" s="46"/>
      <c r="C76" s="155">
        <v>0</v>
      </c>
      <c r="D76" s="173"/>
      <c r="E76" s="172">
        <v>0</v>
      </c>
    </row>
    <row r="77" spans="1:5" ht="13.8" x14ac:dyDescent="0.25">
      <c r="A77" s="156" t="s">
        <v>586</v>
      </c>
      <c r="B77" s="46"/>
      <c r="C77" s="155">
        <v>0</v>
      </c>
      <c r="D77" s="173"/>
      <c r="E77" s="172">
        <v>0</v>
      </c>
    </row>
    <row r="78" spans="1:5" ht="13.8" x14ac:dyDescent="0.25">
      <c r="A78" s="156" t="s">
        <v>587</v>
      </c>
      <c r="B78" s="46"/>
      <c r="C78" s="155">
        <v>0</v>
      </c>
      <c r="D78" s="173"/>
      <c r="E78" s="172">
        <v>0</v>
      </c>
    </row>
    <row r="79" spans="1:5" ht="13.8" x14ac:dyDescent="0.25">
      <c r="A79" s="156" t="s">
        <v>594</v>
      </c>
      <c r="B79" s="46"/>
      <c r="C79" s="171" t="s">
        <v>74</v>
      </c>
      <c r="D79" s="172">
        <v>0</v>
      </c>
      <c r="E79" s="172">
        <v>0</v>
      </c>
    </row>
    <row r="80" spans="1:5" ht="27.6" x14ac:dyDescent="0.25">
      <c r="A80" s="156" t="s">
        <v>596</v>
      </c>
      <c r="B80" s="46"/>
      <c r="C80" s="155" t="s">
        <v>78</v>
      </c>
      <c r="D80" s="173"/>
      <c r="E80" s="172">
        <v>0</v>
      </c>
    </row>
    <row r="81" spans="1:5" ht="27.6" x14ac:dyDescent="0.25">
      <c r="A81" s="156" t="s">
        <v>597</v>
      </c>
      <c r="B81" s="46"/>
      <c r="C81" s="155" t="s">
        <v>78</v>
      </c>
      <c r="D81" s="173"/>
      <c r="E81" s="172">
        <v>0</v>
      </c>
    </row>
    <row r="82" spans="1:5" ht="27.6" x14ac:dyDescent="0.25">
      <c r="A82" s="156" t="s">
        <v>598</v>
      </c>
      <c r="B82" s="46"/>
      <c r="C82" s="155" t="s">
        <v>78</v>
      </c>
      <c r="D82" s="173"/>
      <c r="E82" s="172">
        <v>0</v>
      </c>
    </row>
    <row r="83" spans="1:5" ht="27.6" x14ac:dyDescent="0.25">
      <c r="A83" s="156" t="s">
        <v>599</v>
      </c>
      <c r="B83" s="46"/>
      <c r="C83" s="155" t="s">
        <v>78</v>
      </c>
      <c r="D83" s="173"/>
      <c r="E83" s="172">
        <v>0</v>
      </c>
    </row>
    <row r="84" spans="1:5" ht="27.6" x14ac:dyDescent="0.25">
      <c r="A84" s="156" t="s">
        <v>600</v>
      </c>
      <c r="B84" s="46"/>
      <c r="C84" s="155" t="s">
        <v>78</v>
      </c>
      <c r="D84" s="173"/>
      <c r="E84" s="172">
        <v>0</v>
      </c>
    </row>
    <row r="85" spans="1:5" ht="13.8" x14ac:dyDescent="0.25">
      <c r="A85" s="156" t="s">
        <v>602</v>
      </c>
      <c r="B85" s="46"/>
      <c r="C85" s="155">
        <v>0</v>
      </c>
      <c r="D85" s="173"/>
      <c r="E85" s="172">
        <v>0</v>
      </c>
    </row>
    <row r="86" spans="1:5" ht="13.8" x14ac:dyDescent="0.25">
      <c r="A86" s="156" t="s">
        <v>603</v>
      </c>
      <c r="B86" s="46"/>
      <c r="C86" s="155">
        <v>0</v>
      </c>
      <c r="D86" s="173"/>
      <c r="E86" s="172">
        <v>0</v>
      </c>
    </row>
    <row r="87" spans="1:5" ht="13.8" x14ac:dyDescent="0.25">
      <c r="A87" s="156" t="s">
        <v>604</v>
      </c>
      <c r="B87" s="46"/>
      <c r="C87" s="155">
        <v>0</v>
      </c>
      <c r="D87" s="173"/>
      <c r="E87" s="172">
        <v>0</v>
      </c>
    </row>
    <row r="88" spans="1:5" ht="13.8" x14ac:dyDescent="0.25">
      <c r="A88" s="156" t="s">
        <v>605</v>
      </c>
      <c r="B88" s="46"/>
      <c r="C88" s="155">
        <v>0</v>
      </c>
      <c r="D88" s="173"/>
      <c r="E88" s="172">
        <v>0</v>
      </c>
    </row>
    <row r="89" spans="1:5" ht="13.8" x14ac:dyDescent="0.25">
      <c r="A89" s="156" t="s">
        <v>606</v>
      </c>
      <c r="B89" s="46"/>
      <c r="C89" s="155">
        <v>0</v>
      </c>
      <c r="D89" s="173"/>
      <c r="E89" s="172">
        <v>0</v>
      </c>
    </row>
    <row r="90" spans="1:5" ht="13.8" x14ac:dyDescent="0.25">
      <c r="A90" s="156" t="s">
        <v>607</v>
      </c>
      <c r="B90" s="46"/>
      <c r="C90" s="155">
        <v>0</v>
      </c>
      <c r="D90" s="173"/>
      <c r="E90" s="172">
        <v>0</v>
      </c>
    </row>
    <row r="91" spans="1:5" ht="13.8" x14ac:dyDescent="0.25">
      <c r="A91" s="156" t="s">
        <v>608</v>
      </c>
      <c r="B91" s="46"/>
      <c r="C91" s="155">
        <v>0</v>
      </c>
      <c r="D91" s="173"/>
      <c r="E91" s="172">
        <v>0</v>
      </c>
    </row>
    <row r="92" spans="1:5" ht="13.8" x14ac:dyDescent="0.25">
      <c r="A92" s="156" t="s">
        <v>609</v>
      </c>
      <c r="B92" s="46"/>
      <c r="C92" s="155">
        <v>0</v>
      </c>
      <c r="D92" s="173"/>
      <c r="E92" s="172">
        <v>0</v>
      </c>
    </row>
    <row r="93" spans="1:5" ht="13.8" x14ac:dyDescent="0.25">
      <c r="A93" s="156" t="s">
        <v>610</v>
      </c>
      <c r="B93" s="46"/>
      <c r="C93" s="155">
        <v>0</v>
      </c>
      <c r="D93" s="173"/>
      <c r="E93" s="172">
        <v>0</v>
      </c>
    </row>
    <row r="94" spans="1:5" ht="13.8" x14ac:dyDescent="0.25">
      <c r="A94" s="156" t="s">
        <v>611</v>
      </c>
      <c r="B94" s="46"/>
      <c r="C94" s="155">
        <v>0</v>
      </c>
      <c r="D94" s="173"/>
      <c r="E94" s="172">
        <v>0</v>
      </c>
    </row>
    <row r="95" spans="1:5" ht="13.8" x14ac:dyDescent="0.25">
      <c r="A95" s="156" t="s">
        <v>612</v>
      </c>
      <c r="B95" s="46"/>
      <c r="C95" s="155">
        <v>0</v>
      </c>
      <c r="D95" s="173"/>
      <c r="E95" s="172">
        <v>0</v>
      </c>
    </row>
    <row r="96" spans="1:5" ht="13.8" x14ac:dyDescent="0.25">
      <c r="A96" s="156" t="s">
        <v>613</v>
      </c>
      <c r="B96" s="46"/>
      <c r="C96" s="155">
        <v>0</v>
      </c>
      <c r="D96" s="173"/>
      <c r="E96" s="172">
        <v>0</v>
      </c>
    </row>
    <row r="97" spans="1:5" ht="13.8" x14ac:dyDescent="0.25">
      <c r="A97" s="156" t="s">
        <v>614</v>
      </c>
      <c r="B97" s="46"/>
      <c r="C97" s="155">
        <v>0</v>
      </c>
      <c r="D97" s="173"/>
      <c r="E97" s="172">
        <v>0</v>
      </c>
    </row>
    <row r="98" spans="1:5" ht="13.8" x14ac:dyDescent="0.25">
      <c r="A98" s="156" t="s">
        <v>615</v>
      </c>
      <c r="B98" s="46"/>
      <c r="C98" s="155">
        <v>0</v>
      </c>
      <c r="D98" s="173"/>
      <c r="E98" s="172">
        <v>0</v>
      </c>
    </row>
    <row r="99" spans="1:5" ht="13.8" x14ac:dyDescent="0.25">
      <c r="A99" s="156" t="s">
        <v>616</v>
      </c>
      <c r="B99" s="46"/>
      <c r="C99" s="155">
        <v>0</v>
      </c>
      <c r="D99" s="173"/>
      <c r="E99" s="172">
        <v>0</v>
      </c>
    </row>
    <row r="100" spans="1:5" ht="13.8" x14ac:dyDescent="0.25">
      <c r="A100" s="156" t="s">
        <v>623</v>
      </c>
      <c r="B100" s="46"/>
      <c r="C100" s="171" t="s">
        <v>74</v>
      </c>
      <c r="D100" s="172">
        <v>0</v>
      </c>
      <c r="E100" s="172">
        <v>0</v>
      </c>
    </row>
    <row r="101" spans="1:5" ht="27.6" x14ac:dyDescent="0.25">
      <c r="A101" s="156" t="s">
        <v>625</v>
      </c>
      <c r="B101" s="46"/>
      <c r="C101" s="155" t="s">
        <v>78</v>
      </c>
      <c r="D101" s="173"/>
      <c r="E101" s="172">
        <v>0</v>
      </c>
    </row>
    <row r="102" spans="1:5" ht="27.6" x14ac:dyDescent="0.25">
      <c r="A102" s="156" t="s">
        <v>626</v>
      </c>
      <c r="B102" s="46"/>
      <c r="C102" s="155" t="s">
        <v>78</v>
      </c>
      <c r="D102" s="173"/>
      <c r="E102" s="172">
        <v>0</v>
      </c>
    </row>
    <row r="103" spans="1:5" ht="27.6" x14ac:dyDescent="0.25">
      <c r="A103" s="156" t="s">
        <v>627</v>
      </c>
      <c r="B103" s="46"/>
      <c r="C103" s="155" t="s">
        <v>78</v>
      </c>
      <c r="D103" s="173"/>
      <c r="E103" s="172">
        <v>0</v>
      </c>
    </row>
    <row r="104" spans="1:5" ht="27.6" x14ac:dyDescent="0.25">
      <c r="A104" s="156" t="s">
        <v>628</v>
      </c>
      <c r="B104" s="46"/>
      <c r="C104" s="155" t="s">
        <v>78</v>
      </c>
      <c r="D104" s="173"/>
      <c r="E104" s="172">
        <v>0</v>
      </c>
    </row>
    <row r="105" spans="1:5" ht="27.6" x14ac:dyDescent="0.25">
      <c r="A105" s="156" t="s">
        <v>629</v>
      </c>
      <c r="B105" s="46"/>
      <c r="C105" s="155" t="s">
        <v>78</v>
      </c>
      <c r="D105" s="173"/>
      <c r="E105" s="172">
        <v>0</v>
      </c>
    </row>
    <row r="106" spans="1:5" ht="13.8" x14ac:dyDescent="0.25">
      <c r="A106" s="156" t="s">
        <v>631</v>
      </c>
      <c r="B106" s="46"/>
      <c r="C106" s="155">
        <v>0</v>
      </c>
      <c r="D106" s="173"/>
      <c r="E106" s="172">
        <v>0</v>
      </c>
    </row>
    <row r="107" spans="1:5" ht="13.8" x14ac:dyDescent="0.25">
      <c r="A107" s="156" t="s">
        <v>632</v>
      </c>
      <c r="B107" s="46"/>
      <c r="C107" s="155">
        <v>0</v>
      </c>
      <c r="D107" s="173"/>
      <c r="E107" s="172">
        <v>0</v>
      </c>
    </row>
    <row r="108" spans="1:5" ht="13.8" x14ac:dyDescent="0.25">
      <c r="A108" s="156" t="s">
        <v>633</v>
      </c>
      <c r="B108" s="46"/>
      <c r="C108" s="155">
        <v>0</v>
      </c>
      <c r="D108" s="173"/>
      <c r="E108" s="172">
        <v>0</v>
      </c>
    </row>
    <row r="109" spans="1:5" ht="13.8" x14ac:dyDescent="0.25">
      <c r="A109" s="156" t="s">
        <v>634</v>
      </c>
      <c r="B109" s="46"/>
      <c r="C109" s="155">
        <v>0</v>
      </c>
      <c r="D109" s="173"/>
      <c r="E109" s="172">
        <v>0</v>
      </c>
    </row>
    <row r="110" spans="1:5" ht="13.8" x14ac:dyDescent="0.25">
      <c r="A110" s="156" t="s">
        <v>635</v>
      </c>
      <c r="B110" s="46"/>
      <c r="C110" s="155">
        <v>0</v>
      </c>
      <c r="D110" s="173"/>
      <c r="E110" s="172">
        <v>0</v>
      </c>
    </row>
    <row r="111" spans="1:5" ht="13.8" x14ac:dyDescent="0.25">
      <c r="A111" s="156" t="s">
        <v>636</v>
      </c>
      <c r="B111" s="46"/>
      <c r="C111" s="155">
        <v>0</v>
      </c>
      <c r="D111" s="173"/>
      <c r="E111" s="172">
        <v>0</v>
      </c>
    </row>
    <row r="112" spans="1:5" ht="13.8" x14ac:dyDescent="0.25">
      <c r="A112" s="156" t="s">
        <v>637</v>
      </c>
      <c r="B112" s="46"/>
      <c r="C112" s="155">
        <v>0</v>
      </c>
      <c r="D112" s="173"/>
      <c r="E112" s="172">
        <v>0</v>
      </c>
    </row>
    <row r="113" spans="1:5" ht="13.8" x14ac:dyDescent="0.25">
      <c r="A113" s="156" t="s">
        <v>638</v>
      </c>
      <c r="B113" s="46"/>
      <c r="C113" s="155">
        <v>0</v>
      </c>
      <c r="D113" s="173"/>
      <c r="E113" s="172">
        <v>0</v>
      </c>
    </row>
    <row r="114" spans="1:5" ht="13.8" x14ac:dyDescent="0.25">
      <c r="A114" s="156" t="s">
        <v>639</v>
      </c>
      <c r="B114" s="46"/>
      <c r="C114" s="155">
        <v>0</v>
      </c>
      <c r="D114" s="173"/>
      <c r="E114" s="172">
        <v>0</v>
      </c>
    </row>
    <row r="115" spans="1:5" ht="13.8" x14ac:dyDescent="0.25">
      <c r="A115" s="156" t="s">
        <v>640</v>
      </c>
      <c r="B115" s="46"/>
      <c r="C115" s="155">
        <v>0</v>
      </c>
      <c r="D115" s="173"/>
      <c r="E115" s="172">
        <v>0</v>
      </c>
    </row>
    <row r="116" spans="1:5" ht="13.8" x14ac:dyDescent="0.25">
      <c r="A116" s="156" t="s">
        <v>641</v>
      </c>
      <c r="B116" s="46"/>
      <c r="C116" s="155">
        <v>0</v>
      </c>
      <c r="D116" s="173"/>
      <c r="E116" s="172">
        <v>0</v>
      </c>
    </row>
    <row r="117" spans="1:5" ht="13.8" x14ac:dyDescent="0.25">
      <c r="A117" s="156" t="s">
        <v>642</v>
      </c>
      <c r="B117" s="46"/>
      <c r="C117" s="155">
        <v>0</v>
      </c>
      <c r="D117" s="173"/>
      <c r="E117" s="172">
        <v>0</v>
      </c>
    </row>
    <row r="118" spans="1:5" ht="13.8" x14ac:dyDescent="0.25">
      <c r="A118" s="156" t="s">
        <v>643</v>
      </c>
      <c r="B118" s="46"/>
      <c r="C118" s="155">
        <v>0</v>
      </c>
      <c r="D118" s="173"/>
      <c r="E118" s="172">
        <v>0</v>
      </c>
    </row>
    <row r="119" spans="1:5" ht="13.8" x14ac:dyDescent="0.25">
      <c r="A119" s="156" t="s">
        <v>644</v>
      </c>
      <c r="B119" s="46"/>
      <c r="C119" s="155">
        <v>0</v>
      </c>
      <c r="D119" s="173"/>
      <c r="E119" s="172">
        <v>0</v>
      </c>
    </row>
    <row r="120" spans="1:5" ht="13.8" x14ac:dyDescent="0.25">
      <c r="A120" s="156" t="s">
        <v>645</v>
      </c>
      <c r="B120" s="46"/>
      <c r="C120" s="155">
        <v>0</v>
      </c>
      <c r="D120" s="173"/>
      <c r="E120" s="172">
        <v>0</v>
      </c>
    </row>
    <row r="121" spans="1:5" ht="13.8" x14ac:dyDescent="0.25">
      <c r="A121" s="156" t="s">
        <v>652</v>
      </c>
      <c r="B121" s="46"/>
      <c r="C121" s="171" t="s">
        <v>74</v>
      </c>
      <c r="D121" s="172">
        <v>0</v>
      </c>
      <c r="E121" s="172">
        <v>0</v>
      </c>
    </row>
    <row r="122" spans="1:5" ht="27.6" x14ac:dyDescent="0.25">
      <c r="A122" s="156" t="s">
        <v>654</v>
      </c>
      <c r="B122" s="46"/>
      <c r="C122" s="155" t="s">
        <v>78</v>
      </c>
      <c r="D122" s="173"/>
      <c r="E122" s="172">
        <v>0</v>
      </c>
    </row>
    <row r="123" spans="1:5" ht="27.6" x14ac:dyDescent="0.25">
      <c r="A123" s="156" t="s">
        <v>655</v>
      </c>
      <c r="B123" s="46"/>
      <c r="C123" s="155" t="s">
        <v>78</v>
      </c>
      <c r="D123" s="173"/>
      <c r="E123" s="172">
        <v>0</v>
      </c>
    </row>
    <row r="124" spans="1:5" ht="27.6" x14ac:dyDescent="0.25">
      <c r="A124" s="156" t="s">
        <v>656</v>
      </c>
      <c r="B124" s="46"/>
      <c r="C124" s="155" t="s">
        <v>78</v>
      </c>
      <c r="D124" s="173"/>
      <c r="E124" s="172">
        <v>0</v>
      </c>
    </row>
    <row r="125" spans="1:5" ht="27.6" x14ac:dyDescent="0.25">
      <c r="A125" s="156" t="s">
        <v>657</v>
      </c>
      <c r="B125" s="46"/>
      <c r="C125" s="155" t="s">
        <v>78</v>
      </c>
      <c r="D125" s="173"/>
      <c r="E125" s="172">
        <v>0</v>
      </c>
    </row>
    <row r="126" spans="1:5" ht="27.6" x14ac:dyDescent="0.25">
      <c r="A126" s="156" t="s">
        <v>658</v>
      </c>
      <c r="B126" s="46"/>
      <c r="C126" s="155" t="s">
        <v>78</v>
      </c>
      <c r="D126" s="173"/>
      <c r="E126" s="172">
        <v>0</v>
      </c>
    </row>
    <row r="127" spans="1:5" ht="13.8" x14ac:dyDescent="0.25">
      <c r="A127" s="156" t="s">
        <v>660</v>
      </c>
      <c r="B127" s="46"/>
      <c r="C127" s="155">
        <v>0</v>
      </c>
      <c r="D127" s="173"/>
      <c r="E127" s="172">
        <v>0</v>
      </c>
    </row>
    <row r="128" spans="1:5" ht="13.8" x14ac:dyDescent="0.25">
      <c r="A128" s="156" t="s">
        <v>661</v>
      </c>
      <c r="B128" s="46"/>
      <c r="C128" s="155">
        <v>0</v>
      </c>
      <c r="D128" s="173"/>
      <c r="E128" s="172">
        <v>0</v>
      </c>
    </row>
    <row r="129" spans="1:5" ht="13.8" x14ac:dyDescent="0.25">
      <c r="A129" s="156" t="s">
        <v>662</v>
      </c>
      <c r="B129" s="46"/>
      <c r="C129" s="155">
        <v>0</v>
      </c>
      <c r="D129" s="173"/>
      <c r="E129" s="172">
        <v>0</v>
      </c>
    </row>
    <row r="130" spans="1:5" ht="13.8" x14ac:dyDescent="0.25">
      <c r="A130" s="156" t="s">
        <v>663</v>
      </c>
      <c r="B130" s="46"/>
      <c r="C130" s="155">
        <v>0</v>
      </c>
      <c r="D130" s="173"/>
      <c r="E130" s="172">
        <v>0</v>
      </c>
    </row>
    <row r="131" spans="1:5" ht="13.8" x14ac:dyDescent="0.25">
      <c r="A131" s="156" t="s">
        <v>664</v>
      </c>
      <c r="B131" s="46"/>
      <c r="C131" s="155">
        <v>0</v>
      </c>
      <c r="D131" s="173"/>
      <c r="E131" s="172">
        <v>0</v>
      </c>
    </row>
    <row r="132" spans="1:5" ht="13.8" x14ac:dyDescent="0.25">
      <c r="A132" s="156" t="s">
        <v>665</v>
      </c>
      <c r="B132" s="46"/>
      <c r="C132" s="155">
        <v>0</v>
      </c>
      <c r="D132" s="173"/>
      <c r="E132" s="172">
        <v>0</v>
      </c>
    </row>
    <row r="133" spans="1:5" ht="13.8" x14ac:dyDescent="0.25">
      <c r="A133" s="156" t="s">
        <v>666</v>
      </c>
      <c r="B133" s="46"/>
      <c r="C133" s="155">
        <v>0</v>
      </c>
      <c r="D133" s="173"/>
      <c r="E133" s="172">
        <v>0</v>
      </c>
    </row>
    <row r="134" spans="1:5" ht="13.8" x14ac:dyDescent="0.25">
      <c r="A134" s="156" t="s">
        <v>667</v>
      </c>
      <c r="B134" s="46"/>
      <c r="C134" s="155">
        <v>0</v>
      </c>
      <c r="D134" s="173"/>
      <c r="E134" s="172">
        <v>0</v>
      </c>
    </row>
    <row r="135" spans="1:5" ht="13.8" x14ac:dyDescent="0.25">
      <c r="A135" s="156" t="s">
        <v>668</v>
      </c>
      <c r="B135" s="46"/>
      <c r="C135" s="155">
        <v>0</v>
      </c>
      <c r="D135" s="173"/>
      <c r="E135" s="172">
        <v>0</v>
      </c>
    </row>
    <row r="136" spans="1:5" ht="13.8" x14ac:dyDescent="0.25">
      <c r="A136" s="156" t="s">
        <v>669</v>
      </c>
      <c r="B136" s="46"/>
      <c r="C136" s="155">
        <v>0</v>
      </c>
      <c r="D136" s="173"/>
      <c r="E136" s="172">
        <v>0</v>
      </c>
    </row>
    <row r="137" spans="1:5" ht="13.8" x14ac:dyDescent="0.25">
      <c r="A137" s="156" t="s">
        <v>670</v>
      </c>
      <c r="B137" s="46"/>
      <c r="C137" s="155">
        <v>0</v>
      </c>
      <c r="D137" s="173"/>
      <c r="E137" s="172">
        <v>0</v>
      </c>
    </row>
    <row r="138" spans="1:5" ht="13.8" x14ac:dyDescent="0.25">
      <c r="A138" s="156" t="s">
        <v>671</v>
      </c>
      <c r="B138" s="46"/>
      <c r="C138" s="155">
        <v>0</v>
      </c>
      <c r="D138" s="173"/>
      <c r="E138" s="172">
        <v>0</v>
      </c>
    </row>
    <row r="139" spans="1:5" ht="13.8" x14ac:dyDescent="0.25">
      <c r="A139" s="156" t="s">
        <v>672</v>
      </c>
      <c r="B139" s="46"/>
      <c r="C139" s="155">
        <v>0</v>
      </c>
      <c r="D139" s="173"/>
      <c r="E139" s="172">
        <v>0</v>
      </c>
    </row>
    <row r="140" spans="1:5" ht="13.8" x14ac:dyDescent="0.25">
      <c r="A140" s="156" t="s">
        <v>673</v>
      </c>
      <c r="B140" s="46"/>
      <c r="C140" s="155">
        <v>0</v>
      </c>
      <c r="D140" s="173"/>
      <c r="E140" s="172">
        <v>0</v>
      </c>
    </row>
    <row r="141" spans="1:5" ht="13.8" x14ac:dyDescent="0.25">
      <c r="A141" s="156" t="s">
        <v>674</v>
      </c>
      <c r="B141" s="46"/>
      <c r="C141" s="155">
        <v>0</v>
      </c>
      <c r="D141" s="173"/>
      <c r="E141" s="172">
        <v>0</v>
      </c>
    </row>
    <row r="142" spans="1:5" ht="13.8" x14ac:dyDescent="0.25">
      <c r="A142" s="156" t="s">
        <v>681</v>
      </c>
      <c r="B142" s="46"/>
      <c r="C142" s="171" t="s">
        <v>74</v>
      </c>
      <c r="D142" s="172">
        <v>0</v>
      </c>
      <c r="E142" s="172">
        <v>0</v>
      </c>
    </row>
    <row r="143" spans="1:5" ht="27.6" x14ac:dyDescent="0.25">
      <c r="A143" s="156" t="s">
        <v>683</v>
      </c>
      <c r="B143" s="46"/>
      <c r="C143" s="155" t="s">
        <v>78</v>
      </c>
      <c r="D143" s="173"/>
      <c r="E143" s="172">
        <v>0</v>
      </c>
    </row>
    <row r="144" spans="1:5" ht="27.6" x14ac:dyDescent="0.25">
      <c r="A144" s="156" t="s">
        <v>684</v>
      </c>
      <c r="B144" s="46"/>
      <c r="C144" s="155" t="s">
        <v>78</v>
      </c>
      <c r="D144" s="173"/>
      <c r="E144" s="172">
        <v>0</v>
      </c>
    </row>
    <row r="145" spans="1:5" ht="27.6" x14ac:dyDescent="0.25">
      <c r="A145" s="156" t="s">
        <v>685</v>
      </c>
      <c r="B145" s="46"/>
      <c r="C145" s="155" t="s">
        <v>78</v>
      </c>
      <c r="D145" s="173"/>
      <c r="E145" s="172">
        <v>0</v>
      </c>
    </row>
    <row r="146" spans="1:5" ht="27.6" x14ac:dyDescent="0.25">
      <c r="A146" s="156" t="s">
        <v>686</v>
      </c>
      <c r="B146" s="46"/>
      <c r="C146" s="155" t="s">
        <v>78</v>
      </c>
      <c r="D146" s="173"/>
      <c r="E146" s="172">
        <v>0</v>
      </c>
    </row>
    <row r="147" spans="1:5" ht="27.6" x14ac:dyDescent="0.25">
      <c r="A147" s="156" t="s">
        <v>687</v>
      </c>
      <c r="B147" s="46"/>
      <c r="C147" s="155" t="s">
        <v>78</v>
      </c>
      <c r="D147" s="173"/>
      <c r="E147" s="172">
        <v>0</v>
      </c>
    </row>
    <row r="148" spans="1:5" ht="13.8" x14ac:dyDescent="0.25">
      <c r="A148" s="156" t="s">
        <v>689</v>
      </c>
      <c r="B148" s="46"/>
      <c r="C148" s="155">
        <v>0</v>
      </c>
      <c r="D148" s="173"/>
      <c r="E148" s="172">
        <v>0</v>
      </c>
    </row>
    <row r="149" spans="1:5" ht="13.8" x14ac:dyDescent="0.25">
      <c r="A149" s="156" t="s">
        <v>690</v>
      </c>
      <c r="B149" s="46"/>
      <c r="C149" s="155">
        <v>0</v>
      </c>
      <c r="D149" s="173"/>
      <c r="E149" s="172">
        <v>0</v>
      </c>
    </row>
    <row r="150" spans="1:5" ht="13.8" x14ac:dyDescent="0.25">
      <c r="A150" s="156" t="s">
        <v>691</v>
      </c>
      <c r="B150" s="46"/>
      <c r="C150" s="155">
        <v>0</v>
      </c>
      <c r="D150" s="173"/>
      <c r="E150" s="172">
        <v>0</v>
      </c>
    </row>
    <row r="151" spans="1:5" ht="13.8" x14ac:dyDescent="0.25">
      <c r="A151" s="156" t="s">
        <v>692</v>
      </c>
      <c r="B151" s="46"/>
      <c r="C151" s="155">
        <v>0</v>
      </c>
      <c r="D151" s="173"/>
      <c r="E151" s="172">
        <v>0</v>
      </c>
    </row>
    <row r="152" spans="1:5" ht="13.8" x14ac:dyDescent="0.25">
      <c r="A152" s="156" t="s">
        <v>693</v>
      </c>
      <c r="B152" s="46"/>
      <c r="C152" s="155">
        <v>0</v>
      </c>
      <c r="D152" s="173"/>
      <c r="E152" s="172">
        <v>0</v>
      </c>
    </row>
    <row r="153" spans="1:5" ht="13.8" x14ac:dyDescent="0.25">
      <c r="A153" s="156" t="s">
        <v>694</v>
      </c>
      <c r="B153" s="46"/>
      <c r="C153" s="155">
        <v>0</v>
      </c>
      <c r="D153" s="173"/>
      <c r="E153" s="172">
        <v>0</v>
      </c>
    </row>
    <row r="154" spans="1:5" ht="13.8" x14ac:dyDescent="0.25">
      <c r="A154" s="156" t="s">
        <v>695</v>
      </c>
      <c r="B154" s="46"/>
      <c r="C154" s="155">
        <v>0</v>
      </c>
      <c r="D154" s="173"/>
      <c r="E154" s="172">
        <v>0</v>
      </c>
    </row>
    <row r="155" spans="1:5" ht="13.8" x14ac:dyDescent="0.25">
      <c r="A155" s="156" t="s">
        <v>696</v>
      </c>
      <c r="B155" s="46"/>
      <c r="C155" s="155">
        <v>0</v>
      </c>
      <c r="D155" s="173"/>
      <c r="E155" s="172">
        <v>0</v>
      </c>
    </row>
    <row r="156" spans="1:5" ht="13.8" x14ac:dyDescent="0.25">
      <c r="A156" s="156" t="s">
        <v>697</v>
      </c>
      <c r="B156" s="46"/>
      <c r="C156" s="155">
        <v>0</v>
      </c>
      <c r="D156" s="173"/>
      <c r="E156" s="172">
        <v>0</v>
      </c>
    </row>
    <row r="157" spans="1:5" ht="13.8" x14ac:dyDescent="0.25">
      <c r="A157" s="156" t="s">
        <v>698</v>
      </c>
      <c r="B157" s="46"/>
      <c r="C157" s="155">
        <v>0</v>
      </c>
      <c r="D157" s="173"/>
      <c r="E157" s="172">
        <v>0</v>
      </c>
    </row>
    <row r="158" spans="1:5" ht="13.8" x14ac:dyDescent="0.25">
      <c r="A158" s="156" t="s">
        <v>699</v>
      </c>
      <c r="B158" s="46"/>
      <c r="C158" s="155">
        <v>0</v>
      </c>
      <c r="D158" s="173"/>
      <c r="E158" s="172">
        <v>0</v>
      </c>
    </row>
    <row r="159" spans="1:5" ht="13.8" x14ac:dyDescent="0.25">
      <c r="A159" s="156" t="s">
        <v>700</v>
      </c>
      <c r="B159" s="46"/>
      <c r="C159" s="155">
        <v>0</v>
      </c>
      <c r="D159" s="173"/>
      <c r="E159" s="172">
        <v>0</v>
      </c>
    </row>
    <row r="160" spans="1:5" ht="13.8" x14ac:dyDescent="0.25">
      <c r="A160" s="156" t="s">
        <v>701</v>
      </c>
      <c r="B160" s="46"/>
      <c r="C160" s="155">
        <v>0</v>
      </c>
      <c r="D160" s="173"/>
      <c r="E160" s="172">
        <v>0</v>
      </c>
    </row>
    <row r="161" spans="1:5" ht="13.8" x14ac:dyDescent="0.25">
      <c r="A161" s="156" t="s">
        <v>702</v>
      </c>
      <c r="B161" s="46"/>
      <c r="C161" s="155">
        <v>0</v>
      </c>
      <c r="D161" s="173"/>
      <c r="E161" s="172">
        <v>0</v>
      </c>
    </row>
    <row r="162" spans="1:5" ht="13.8" x14ac:dyDescent="0.25">
      <c r="A162" s="156" t="s">
        <v>703</v>
      </c>
      <c r="B162" s="46"/>
      <c r="C162" s="155">
        <v>0</v>
      </c>
      <c r="D162" s="173"/>
      <c r="E162" s="172">
        <v>0</v>
      </c>
    </row>
    <row r="163" spans="1:5" x14ac:dyDescent="0.25">
      <c r="A163" s="2" t="s">
        <v>799</v>
      </c>
      <c r="B163" s="2"/>
      <c r="C163" s="3"/>
    </row>
    <row r="164" spans="1:5" x14ac:dyDescent="0.25">
      <c r="A164" s="2" t="s">
        <v>800</v>
      </c>
      <c r="B164" s="2"/>
      <c r="C164"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7C7E4-74C0-4A3D-BAEE-75CA08A85A26}">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UKPN LPN Area (GSP Group _C)"</f>
        <v>Southern Electric Power Distribution plc - Effective from 1 April 2026 - Final LV and HV charges in UKPN LPN Area (GSP Group _C)</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184" t="s">
        <v>50</v>
      </c>
      <c r="B6" s="24" t="s">
        <v>174</v>
      </c>
      <c r="C6" s="354" t="s">
        <v>175</v>
      </c>
      <c r="D6" s="354"/>
      <c r="E6" s="183" t="s">
        <v>53</v>
      </c>
      <c r="F6" s="87"/>
      <c r="G6" s="360" t="s">
        <v>176</v>
      </c>
      <c r="H6" s="361"/>
      <c r="I6" s="24" t="s">
        <v>177</v>
      </c>
      <c r="J6" s="86" t="s">
        <v>178</v>
      </c>
      <c r="K6" s="183" t="s">
        <v>53</v>
      </c>
    </row>
    <row r="7" spans="1:13" ht="65.25" customHeight="1" x14ac:dyDescent="0.25">
      <c r="A7" s="184" t="s">
        <v>55</v>
      </c>
      <c r="B7" s="22"/>
      <c r="C7" s="358"/>
      <c r="D7" s="358"/>
      <c r="E7" s="86" t="s">
        <v>56</v>
      </c>
      <c r="F7" s="87"/>
      <c r="G7" s="360" t="s">
        <v>54</v>
      </c>
      <c r="H7" s="361"/>
      <c r="I7" s="24" t="s">
        <v>51</v>
      </c>
      <c r="J7" s="86" t="s">
        <v>52</v>
      </c>
      <c r="K7" s="183" t="s">
        <v>53</v>
      </c>
    </row>
    <row r="8" spans="1:13" ht="65.25" customHeight="1" x14ac:dyDescent="0.25">
      <c r="A8" s="180" t="s">
        <v>59</v>
      </c>
      <c r="B8" s="366" t="s">
        <v>60</v>
      </c>
      <c r="C8" s="367"/>
      <c r="D8" s="367"/>
      <c r="E8" s="368"/>
      <c r="F8" s="87"/>
      <c r="G8" s="360" t="s">
        <v>179</v>
      </c>
      <c r="H8" s="361"/>
      <c r="I8" s="22"/>
      <c r="J8" s="86" t="s">
        <v>58</v>
      </c>
      <c r="K8" s="183" t="s">
        <v>53</v>
      </c>
    </row>
    <row r="9" spans="1:13" s="79" customFormat="1" ht="65.25" customHeight="1" x14ac:dyDescent="0.25">
      <c r="F9" s="87"/>
      <c r="G9" s="360" t="s">
        <v>144</v>
      </c>
      <c r="H9" s="361"/>
      <c r="I9" s="22"/>
      <c r="J9" s="22"/>
      <c r="K9" s="86" t="s">
        <v>56</v>
      </c>
      <c r="L9" s="53"/>
    </row>
    <row r="10" spans="1:13" s="79" customFormat="1" ht="36" customHeight="1" x14ac:dyDescent="0.25">
      <c r="F10" s="87"/>
      <c r="G10" s="359" t="s">
        <v>59</v>
      </c>
      <c r="H10" s="359"/>
      <c r="I10" s="366" t="s">
        <v>60</v>
      </c>
      <c r="J10" s="367"/>
      <c r="K10" s="368"/>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55.2" x14ac:dyDescent="0.25">
      <c r="A14" s="17" t="s">
        <v>72</v>
      </c>
      <c r="B14" s="43" t="s">
        <v>180</v>
      </c>
      <c r="C14" s="171" t="s">
        <v>74</v>
      </c>
      <c r="D14" s="128">
        <v>10.891999999999999</v>
      </c>
      <c r="E14" s="129">
        <v>0.48899999999999999</v>
      </c>
      <c r="F14" s="130">
        <v>0</v>
      </c>
      <c r="G14" s="48">
        <v>0</v>
      </c>
      <c r="H14" s="49"/>
      <c r="I14" s="49"/>
      <c r="J14" s="45"/>
      <c r="K14" s="46"/>
    </row>
    <row r="15" spans="1:13" ht="32.25" customHeight="1" x14ac:dyDescent="0.25">
      <c r="A15" s="17" t="s">
        <v>75</v>
      </c>
      <c r="B15" s="43"/>
      <c r="C15" s="167">
        <v>2</v>
      </c>
      <c r="D15" s="128">
        <v>11.164</v>
      </c>
      <c r="E15" s="129">
        <v>0.76100000000000001</v>
      </c>
      <c r="F15" s="130">
        <v>6.4000000000000001E-2</v>
      </c>
      <c r="G15" s="49"/>
      <c r="H15" s="49"/>
      <c r="I15" s="49"/>
      <c r="J15" s="45"/>
      <c r="K15" s="46"/>
    </row>
    <row r="16" spans="1:13" ht="96.6" x14ac:dyDescent="0.25">
      <c r="A16" s="17" t="s">
        <v>76</v>
      </c>
      <c r="B16" s="43" t="s">
        <v>181</v>
      </c>
      <c r="C16" s="155" t="s">
        <v>78</v>
      </c>
      <c r="D16" s="128">
        <v>9.8810000000000002</v>
      </c>
      <c r="E16" s="129">
        <v>0.67300000000000004</v>
      </c>
      <c r="F16" s="130">
        <v>5.7000000000000002E-2</v>
      </c>
      <c r="G16" s="48">
        <v>5.87</v>
      </c>
      <c r="H16" s="49"/>
      <c r="I16" s="49"/>
      <c r="J16" s="45"/>
      <c r="K16" s="46"/>
    </row>
    <row r="17" spans="1:11" ht="96.6" x14ac:dyDescent="0.25">
      <c r="A17" s="17" t="s">
        <v>79</v>
      </c>
      <c r="B17" s="43" t="s">
        <v>182</v>
      </c>
      <c r="C17" s="155" t="s">
        <v>78</v>
      </c>
      <c r="D17" s="128">
        <v>9.7420000000000009</v>
      </c>
      <c r="E17" s="129">
        <v>0.53500000000000003</v>
      </c>
      <c r="F17" s="130">
        <v>0</v>
      </c>
      <c r="G17" s="48">
        <v>0</v>
      </c>
      <c r="H17" s="49"/>
      <c r="I17" s="49"/>
      <c r="J17" s="45"/>
      <c r="K17" s="46"/>
    </row>
    <row r="18" spans="1:11" ht="96.6" x14ac:dyDescent="0.25">
      <c r="A18" s="17" t="s">
        <v>81</v>
      </c>
      <c r="B18" s="43" t="s">
        <v>183</v>
      </c>
      <c r="C18" s="155" t="s">
        <v>78</v>
      </c>
      <c r="D18" s="128">
        <v>8.516</v>
      </c>
      <c r="E18" s="129">
        <v>0</v>
      </c>
      <c r="F18" s="130">
        <v>0</v>
      </c>
      <c r="G18" s="48">
        <v>0</v>
      </c>
      <c r="H18" s="49"/>
      <c r="I18" s="49"/>
      <c r="J18" s="45"/>
      <c r="K18" s="46"/>
    </row>
    <row r="19" spans="1:11" ht="96.6" x14ac:dyDescent="0.25">
      <c r="A19" s="17" t="s">
        <v>83</v>
      </c>
      <c r="B19" s="43" t="s">
        <v>184</v>
      </c>
      <c r="C19" s="155" t="s">
        <v>78</v>
      </c>
      <c r="D19" s="128">
        <v>7.992</v>
      </c>
      <c r="E19" s="129">
        <v>0</v>
      </c>
      <c r="F19" s="130">
        <v>0</v>
      </c>
      <c r="G19" s="48">
        <v>0</v>
      </c>
      <c r="H19" s="49"/>
      <c r="I19" s="49"/>
      <c r="J19" s="45"/>
      <c r="K19" s="46"/>
    </row>
    <row r="20" spans="1:11" ht="96.6" x14ac:dyDescent="0.25">
      <c r="A20" s="17" t="s">
        <v>85</v>
      </c>
      <c r="B20" s="43" t="s">
        <v>185</v>
      </c>
      <c r="C20" s="155" t="s">
        <v>78</v>
      </c>
      <c r="D20" s="128">
        <v>7.6349999999999998</v>
      </c>
      <c r="E20" s="129">
        <v>0</v>
      </c>
      <c r="F20" s="130">
        <v>0</v>
      </c>
      <c r="G20" s="48">
        <v>0</v>
      </c>
      <c r="H20" s="49"/>
      <c r="I20" s="49"/>
      <c r="J20" s="45"/>
      <c r="K20" s="46"/>
    </row>
    <row r="21" spans="1:11" ht="32.25" customHeight="1" x14ac:dyDescent="0.25">
      <c r="A21" s="17" t="s">
        <v>87</v>
      </c>
      <c r="B21" s="43"/>
      <c r="C21" s="167">
        <v>4</v>
      </c>
      <c r="D21" s="128">
        <v>9.8810000000000002</v>
      </c>
      <c r="E21" s="129">
        <v>0.67300000000000004</v>
      </c>
      <c r="F21" s="130">
        <v>5.7000000000000002E-2</v>
      </c>
      <c r="G21" s="49"/>
      <c r="H21" s="49"/>
      <c r="I21" s="49"/>
      <c r="J21" s="45"/>
      <c r="K21" s="46"/>
    </row>
    <row r="22" spans="1:11" ht="32.25" customHeight="1" x14ac:dyDescent="0.25">
      <c r="A22" s="17" t="s">
        <v>88</v>
      </c>
      <c r="B22" s="43" t="s">
        <v>186</v>
      </c>
      <c r="C22" s="167">
        <v>0</v>
      </c>
      <c r="D22" s="128">
        <v>7.4139999999999997</v>
      </c>
      <c r="E22" s="129">
        <v>0.52400000000000002</v>
      </c>
      <c r="F22" s="130">
        <v>3.5000000000000003E-2</v>
      </c>
      <c r="G22" s="48">
        <v>14.26</v>
      </c>
      <c r="H22" s="48">
        <v>7.23</v>
      </c>
      <c r="I22" s="127">
        <v>7.23</v>
      </c>
      <c r="J22" s="44">
        <v>0.52200000000000002</v>
      </c>
      <c r="K22" s="46"/>
    </row>
    <row r="23" spans="1:11" ht="32.25" customHeight="1" x14ac:dyDescent="0.25">
      <c r="A23" s="17" t="s">
        <v>90</v>
      </c>
      <c r="B23" s="43" t="s">
        <v>187</v>
      </c>
      <c r="C23" s="167">
        <v>0</v>
      </c>
      <c r="D23" s="128">
        <v>4.444</v>
      </c>
      <c r="E23" s="129">
        <v>0.16200000000000001</v>
      </c>
      <c r="F23" s="130">
        <v>2.4E-2</v>
      </c>
      <c r="G23" s="48">
        <v>2.35</v>
      </c>
      <c r="H23" s="48">
        <v>7.23</v>
      </c>
      <c r="I23" s="127">
        <v>7.23</v>
      </c>
      <c r="J23" s="44">
        <v>0.52200000000000002</v>
      </c>
      <c r="K23" s="46"/>
    </row>
    <row r="24" spans="1:11" ht="32.25" customHeight="1" x14ac:dyDescent="0.25">
      <c r="A24" s="17" t="s">
        <v>92</v>
      </c>
      <c r="B24" s="43" t="s">
        <v>188</v>
      </c>
      <c r="C24" s="167">
        <v>0</v>
      </c>
      <c r="D24" s="128">
        <v>4.3879999999999999</v>
      </c>
      <c r="E24" s="129">
        <v>0.16200000000000001</v>
      </c>
      <c r="F24" s="130">
        <v>2.4E-2</v>
      </c>
      <c r="G24" s="48">
        <v>2.35</v>
      </c>
      <c r="H24" s="48">
        <v>7.23</v>
      </c>
      <c r="I24" s="127">
        <v>7.23</v>
      </c>
      <c r="J24" s="44">
        <v>0.52200000000000002</v>
      </c>
      <c r="K24" s="46"/>
    </row>
    <row r="25" spans="1:11" ht="32.25" customHeight="1" x14ac:dyDescent="0.25">
      <c r="A25" s="17" t="s">
        <v>94</v>
      </c>
      <c r="B25" s="43" t="s">
        <v>189</v>
      </c>
      <c r="C25" s="167">
        <v>0</v>
      </c>
      <c r="D25" s="128">
        <v>4.3259999999999996</v>
      </c>
      <c r="E25" s="129">
        <v>0.16200000000000001</v>
      </c>
      <c r="F25" s="130">
        <v>2.4E-2</v>
      </c>
      <c r="G25" s="48">
        <v>2.35</v>
      </c>
      <c r="H25" s="48">
        <v>7.23</v>
      </c>
      <c r="I25" s="127">
        <v>7.23</v>
      </c>
      <c r="J25" s="44">
        <v>0.52200000000000002</v>
      </c>
      <c r="K25" s="46"/>
    </row>
    <row r="26" spans="1:11" ht="32.25" customHeight="1" x14ac:dyDescent="0.25">
      <c r="A26" s="17" t="s">
        <v>96</v>
      </c>
      <c r="B26" s="43" t="s">
        <v>190</v>
      </c>
      <c r="C26" s="167">
        <v>0</v>
      </c>
      <c r="D26" s="128">
        <v>4.2569999999999997</v>
      </c>
      <c r="E26" s="129">
        <v>0.16200000000000001</v>
      </c>
      <c r="F26" s="130">
        <v>2.4E-2</v>
      </c>
      <c r="G26" s="48">
        <v>2.35</v>
      </c>
      <c r="H26" s="48">
        <v>7.23</v>
      </c>
      <c r="I26" s="127">
        <v>7.23</v>
      </c>
      <c r="J26" s="44">
        <v>0.52200000000000002</v>
      </c>
      <c r="K26" s="46"/>
    </row>
    <row r="27" spans="1:11" ht="32.25" customHeight="1" x14ac:dyDescent="0.25">
      <c r="A27" s="17" t="s">
        <v>98</v>
      </c>
      <c r="B27" s="43" t="s">
        <v>191</v>
      </c>
      <c r="C27" s="167">
        <v>0</v>
      </c>
      <c r="D27" s="128">
        <v>4.7370000000000001</v>
      </c>
      <c r="E27" s="129">
        <v>0.36199999999999999</v>
      </c>
      <c r="F27" s="130">
        <v>1.2E-2</v>
      </c>
      <c r="G27" s="48">
        <v>11.91</v>
      </c>
      <c r="H27" s="48">
        <v>8.9499999999999993</v>
      </c>
      <c r="I27" s="127">
        <v>8.9499999999999993</v>
      </c>
      <c r="J27" s="44">
        <v>0.32300000000000001</v>
      </c>
      <c r="K27" s="46"/>
    </row>
    <row r="28" spans="1:11" ht="32.25" customHeight="1" x14ac:dyDescent="0.25">
      <c r="A28" s="17" t="s">
        <v>100</v>
      </c>
      <c r="B28" s="43" t="s">
        <v>192</v>
      </c>
      <c r="C28" s="167">
        <v>0</v>
      </c>
      <c r="D28" s="128">
        <v>1.7669999999999999</v>
      </c>
      <c r="E28" s="129">
        <v>0</v>
      </c>
      <c r="F28" s="130">
        <v>0</v>
      </c>
      <c r="G28" s="48">
        <v>0</v>
      </c>
      <c r="H28" s="48">
        <v>8.9499999999999993</v>
      </c>
      <c r="I28" s="127">
        <v>8.9499999999999993</v>
      </c>
      <c r="J28" s="44">
        <v>0.32300000000000001</v>
      </c>
      <c r="K28" s="46"/>
    </row>
    <row r="29" spans="1:11" ht="32.25" customHeight="1" x14ac:dyDescent="0.25">
      <c r="A29" s="17" t="s">
        <v>102</v>
      </c>
      <c r="B29" s="43" t="s">
        <v>193</v>
      </c>
      <c r="C29" s="167">
        <v>0</v>
      </c>
      <c r="D29" s="128">
        <v>1.7110000000000001</v>
      </c>
      <c r="E29" s="129">
        <v>0</v>
      </c>
      <c r="F29" s="130">
        <v>0</v>
      </c>
      <c r="G29" s="48">
        <v>0</v>
      </c>
      <c r="H29" s="48">
        <v>8.9499999999999993</v>
      </c>
      <c r="I29" s="127">
        <v>8.9499999999999993</v>
      </c>
      <c r="J29" s="44">
        <v>0.32300000000000001</v>
      </c>
      <c r="K29" s="46"/>
    </row>
    <row r="30" spans="1:11" ht="32.25" customHeight="1" x14ac:dyDescent="0.25">
      <c r="A30" s="17" t="s">
        <v>104</v>
      </c>
      <c r="B30" s="43" t="s">
        <v>194</v>
      </c>
      <c r="C30" s="167">
        <v>0</v>
      </c>
      <c r="D30" s="128">
        <v>1.649</v>
      </c>
      <c r="E30" s="129">
        <v>0</v>
      </c>
      <c r="F30" s="130">
        <v>0</v>
      </c>
      <c r="G30" s="48">
        <v>0</v>
      </c>
      <c r="H30" s="48">
        <v>8.9499999999999993</v>
      </c>
      <c r="I30" s="127">
        <v>8.9499999999999993</v>
      </c>
      <c r="J30" s="44">
        <v>0.32300000000000001</v>
      </c>
      <c r="K30" s="46"/>
    </row>
    <row r="31" spans="1:11" ht="32.25" customHeight="1" x14ac:dyDescent="0.25">
      <c r="A31" s="17" t="s">
        <v>106</v>
      </c>
      <c r="B31" s="43" t="s">
        <v>195</v>
      </c>
      <c r="C31" s="167">
        <v>0</v>
      </c>
      <c r="D31" s="128">
        <v>1.58</v>
      </c>
      <c r="E31" s="129">
        <v>0</v>
      </c>
      <c r="F31" s="130">
        <v>0</v>
      </c>
      <c r="G31" s="48">
        <v>0</v>
      </c>
      <c r="H31" s="48">
        <v>8.9499999999999993</v>
      </c>
      <c r="I31" s="127">
        <v>8.9499999999999993</v>
      </c>
      <c r="J31" s="44">
        <v>0.32300000000000001</v>
      </c>
      <c r="K31" s="46"/>
    </row>
    <row r="32" spans="1:11" ht="32.25" customHeight="1" x14ac:dyDescent="0.25">
      <c r="A32" s="17" t="s">
        <v>108</v>
      </c>
      <c r="B32" s="43" t="s">
        <v>196</v>
      </c>
      <c r="C32" s="167">
        <v>0</v>
      </c>
      <c r="D32" s="128">
        <v>3.44</v>
      </c>
      <c r="E32" s="129">
        <v>0.26200000000000001</v>
      </c>
      <c r="F32" s="130">
        <v>8.0000000000000002E-3</v>
      </c>
      <c r="G32" s="48">
        <v>120.55</v>
      </c>
      <c r="H32" s="48">
        <v>9.19</v>
      </c>
      <c r="I32" s="127">
        <v>9.19</v>
      </c>
      <c r="J32" s="44">
        <v>0.24399999999999999</v>
      </c>
      <c r="K32" s="46"/>
    </row>
    <row r="33" spans="1:11" ht="32.25" customHeight="1" x14ac:dyDescent="0.25">
      <c r="A33" s="17" t="s">
        <v>110</v>
      </c>
      <c r="B33" s="43" t="s">
        <v>197</v>
      </c>
      <c r="C33" s="167">
        <v>0</v>
      </c>
      <c r="D33" s="128">
        <v>0.23</v>
      </c>
      <c r="E33" s="129">
        <v>0</v>
      </c>
      <c r="F33" s="130">
        <v>0</v>
      </c>
      <c r="G33" s="48">
        <v>0</v>
      </c>
      <c r="H33" s="48">
        <v>9.19</v>
      </c>
      <c r="I33" s="127">
        <v>9.19</v>
      </c>
      <c r="J33" s="44">
        <v>0.24399999999999999</v>
      </c>
      <c r="K33" s="46"/>
    </row>
    <row r="34" spans="1:11" ht="32.25" customHeight="1" x14ac:dyDescent="0.25">
      <c r="A34" s="17" t="s">
        <v>112</v>
      </c>
      <c r="B34" s="43" t="s">
        <v>198</v>
      </c>
      <c r="C34" s="167">
        <v>0</v>
      </c>
      <c r="D34" s="128">
        <v>8.9999999999999993E-3</v>
      </c>
      <c r="E34" s="129">
        <v>0</v>
      </c>
      <c r="F34" s="130">
        <v>0</v>
      </c>
      <c r="G34" s="48">
        <v>0</v>
      </c>
      <c r="H34" s="48">
        <v>9.19</v>
      </c>
      <c r="I34" s="127">
        <v>9.19</v>
      </c>
      <c r="J34" s="44">
        <v>0.24399999999999999</v>
      </c>
      <c r="K34" s="46"/>
    </row>
    <row r="35" spans="1:11" ht="32.25" customHeight="1" x14ac:dyDescent="0.25">
      <c r="A35" s="17" t="s">
        <v>114</v>
      </c>
      <c r="B35" s="43" t="s">
        <v>199</v>
      </c>
      <c r="C35" s="167">
        <v>0</v>
      </c>
      <c r="D35" s="128">
        <v>0.104</v>
      </c>
      <c r="E35" s="129">
        <v>0</v>
      </c>
      <c r="F35" s="130">
        <v>0</v>
      </c>
      <c r="G35" s="48">
        <v>0</v>
      </c>
      <c r="H35" s="48">
        <v>9.19</v>
      </c>
      <c r="I35" s="127">
        <v>9.19</v>
      </c>
      <c r="J35" s="44">
        <v>0.24399999999999999</v>
      </c>
      <c r="K35" s="46"/>
    </row>
    <row r="36" spans="1:11" ht="32.25" customHeight="1" x14ac:dyDescent="0.25">
      <c r="A36" s="17" t="s">
        <v>116</v>
      </c>
      <c r="B36" s="43" t="s">
        <v>200</v>
      </c>
      <c r="C36" s="167">
        <v>0</v>
      </c>
      <c r="D36" s="128">
        <v>2.1000000000000001E-2</v>
      </c>
      <c r="E36" s="129">
        <v>0</v>
      </c>
      <c r="F36" s="130">
        <v>0</v>
      </c>
      <c r="G36" s="48">
        <v>0</v>
      </c>
      <c r="H36" s="48">
        <v>9.19</v>
      </c>
      <c r="I36" s="127">
        <v>9.19</v>
      </c>
      <c r="J36" s="44">
        <v>0.24399999999999999</v>
      </c>
      <c r="K36" s="46"/>
    </row>
    <row r="37" spans="1:11" ht="32.25" customHeight="1" x14ac:dyDescent="0.25">
      <c r="A37" s="17" t="s">
        <v>118</v>
      </c>
      <c r="B37" s="46" t="s">
        <v>201</v>
      </c>
      <c r="C37" s="167" t="s">
        <v>120</v>
      </c>
      <c r="D37" s="131">
        <v>41.914000000000001</v>
      </c>
      <c r="E37" s="132">
        <v>2.677</v>
      </c>
      <c r="F37" s="130">
        <v>0.44400000000000001</v>
      </c>
      <c r="G37" s="49"/>
      <c r="H37" s="49"/>
      <c r="I37" s="49"/>
      <c r="J37" s="45"/>
      <c r="K37" s="46"/>
    </row>
    <row r="38" spans="1:11" ht="27.75" customHeight="1" x14ac:dyDescent="0.25">
      <c r="A38" s="17" t="s">
        <v>121</v>
      </c>
      <c r="B38" s="47" t="s">
        <v>202</v>
      </c>
      <c r="C38" s="166" t="s">
        <v>123</v>
      </c>
      <c r="D38" s="128">
        <v>-7.5780000000000003</v>
      </c>
      <c r="E38" s="129">
        <v>-0.51600000000000001</v>
      </c>
      <c r="F38" s="130">
        <v>-4.2999999999999997E-2</v>
      </c>
      <c r="G38" s="48">
        <v>0</v>
      </c>
      <c r="H38" s="49"/>
      <c r="I38" s="49"/>
      <c r="J38" s="45"/>
      <c r="K38" s="46"/>
    </row>
    <row r="39" spans="1:11" ht="27.75" customHeight="1" x14ac:dyDescent="0.25">
      <c r="A39" s="17" t="s">
        <v>124</v>
      </c>
      <c r="B39" s="46"/>
      <c r="C39" s="167">
        <v>0</v>
      </c>
      <c r="D39" s="128">
        <v>-6.2629999999999999</v>
      </c>
      <c r="E39" s="129">
        <v>-0.436</v>
      </c>
      <c r="F39" s="130">
        <v>-3.2000000000000001E-2</v>
      </c>
      <c r="G39" s="48">
        <v>0</v>
      </c>
      <c r="H39" s="49"/>
      <c r="I39" s="49"/>
      <c r="J39" s="45"/>
      <c r="K39" s="46"/>
    </row>
    <row r="40" spans="1:11" ht="27.75" customHeight="1" x14ac:dyDescent="0.25">
      <c r="A40" s="17" t="s">
        <v>125</v>
      </c>
      <c r="B40" s="46" t="s">
        <v>203</v>
      </c>
      <c r="C40" s="167">
        <v>0</v>
      </c>
      <c r="D40" s="128">
        <v>-7.5780000000000003</v>
      </c>
      <c r="E40" s="129">
        <v>-0.51600000000000001</v>
      </c>
      <c r="F40" s="130">
        <v>-4.2999999999999997E-2</v>
      </c>
      <c r="G40" s="48">
        <v>0</v>
      </c>
      <c r="H40" s="49"/>
      <c r="I40" s="49"/>
      <c r="J40" s="44">
        <v>0.48</v>
      </c>
      <c r="K40" s="46"/>
    </row>
    <row r="41" spans="1:11" ht="27.75" customHeight="1" x14ac:dyDescent="0.25">
      <c r="A41" s="17" t="s">
        <v>127</v>
      </c>
      <c r="B41" s="46" t="s">
        <v>204</v>
      </c>
      <c r="C41" s="167">
        <v>0</v>
      </c>
      <c r="D41" s="128">
        <v>-7.5780000000000003</v>
      </c>
      <c r="E41" s="129">
        <v>-0.51600000000000001</v>
      </c>
      <c r="F41" s="130">
        <v>-4.2999999999999997E-2</v>
      </c>
      <c r="G41" s="48">
        <v>0</v>
      </c>
      <c r="H41" s="49"/>
      <c r="I41" s="49"/>
      <c r="J41" s="45"/>
      <c r="K41" s="46"/>
    </row>
    <row r="42" spans="1:11" ht="27.75" customHeight="1" x14ac:dyDescent="0.25">
      <c r="A42" s="17" t="s">
        <v>129</v>
      </c>
      <c r="B42" s="46" t="s">
        <v>205</v>
      </c>
      <c r="C42" s="167">
        <v>0</v>
      </c>
      <c r="D42" s="128">
        <v>-6.2629999999999999</v>
      </c>
      <c r="E42" s="129">
        <v>-0.436</v>
      </c>
      <c r="F42" s="130">
        <v>-3.2000000000000001E-2</v>
      </c>
      <c r="G42" s="48">
        <v>0</v>
      </c>
      <c r="H42" s="49"/>
      <c r="I42" s="49"/>
      <c r="J42" s="44">
        <v>0.38200000000000001</v>
      </c>
      <c r="K42" s="46"/>
    </row>
    <row r="43" spans="1:11" ht="27.75" customHeight="1" x14ac:dyDescent="0.25">
      <c r="A43" s="17" t="s">
        <v>131</v>
      </c>
      <c r="B43" s="46" t="s">
        <v>206</v>
      </c>
      <c r="C43" s="167">
        <v>0</v>
      </c>
      <c r="D43" s="128">
        <v>-6.2629999999999999</v>
      </c>
      <c r="E43" s="129">
        <v>-0.436</v>
      </c>
      <c r="F43" s="130">
        <v>-3.2000000000000001E-2</v>
      </c>
      <c r="G43" s="48">
        <v>0</v>
      </c>
      <c r="H43" s="49"/>
      <c r="I43" s="49"/>
      <c r="J43" s="45"/>
      <c r="K43" s="46"/>
    </row>
    <row r="44" spans="1:11" ht="27.75" customHeight="1" x14ac:dyDescent="0.25">
      <c r="A44" s="17" t="s">
        <v>133</v>
      </c>
      <c r="B44" s="46" t="s">
        <v>207</v>
      </c>
      <c r="C44" s="167">
        <v>0</v>
      </c>
      <c r="D44" s="128">
        <v>-4.0940000000000003</v>
      </c>
      <c r="E44" s="129">
        <v>-0.313</v>
      </c>
      <c r="F44" s="130">
        <v>-0.01</v>
      </c>
      <c r="G44" s="48">
        <v>8.5500000000000007</v>
      </c>
      <c r="H44" s="49"/>
      <c r="I44" s="49"/>
      <c r="J44" s="44">
        <v>0.33800000000000002</v>
      </c>
      <c r="K44" s="46"/>
    </row>
    <row r="45" spans="1:11" ht="27.75" customHeight="1" x14ac:dyDescent="0.25">
      <c r="A45" s="17" t="s">
        <v>135</v>
      </c>
      <c r="B45" s="46" t="s">
        <v>208</v>
      </c>
      <c r="C45" s="167">
        <v>0</v>
      </c>
      <c r="D45" s="128">
        <v>-4.0940000000000003</v>
      </c>
      <c r="E45" s="129">
        <v>-0.313</v>
      </c>
      <c r="F45" s="130">
        <v>-0.01</v>
      </c>
      <c r="G45" s="48">
        <v>8.5500000000000007</v>
      </c>
      <c r="H45" s="49"/>
      <c r="I45" s="49"/>
      <c r="J45" s="45"/>
      <c r="K45" s="46"/>
    </row>
    <row r="46" spans="1:11" ht="27.75" customHeight="1" x14ac:dyDescent="0.25">
      <c r="C46" s="3"/>
    </row>
  </sheetData>
  <mergeCells count="16">
    <mergeCell ref="C5:D5"/>
    <mergeCell ref="G5:H5"/>
    <mergeCell ref="I10:K10"/>
    <mergeCell ref="B1:D1"/>
    <mergeCell ref="E1:K1"/>
    <mergeCell ref="A2:K2"/>
    <mergeCell ref="A4:E4"/>
    <mergeCell ref="G4:K4"/>
    <mergeCell ref="G9:H9"/>
    <mergeCell ref="G10:H10"/>
    <mergeCell ref="C6:D6"/>
    <mergeCell ref="G6:H6"/>
    <mergeCell ref="C7:D7"/>
    <mergeCell ref="G7:H7"/>
    <mergeCell ref="B8:E8"/>
    <mergeCell ref="G8:H8"/>
  </mergeCells>
  <hyperlinks>
    <hyperlink ref="A1" location="Overview!A1" display="Back to Overview" xr:uid="{E7122B0C-9A80-4AD1-B4C2-FB7A962E20F7}"/>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25A13-D1EB-4A5B-B99C-BA6F54D5DA4C}">
  <sheetPr>
    <pageSetUpPr fitToPage="1"/>
  </sheetPr>
  <dimension ref="A1:E164"/>
  <sheetViews>
    <sheetView zoomScale="80" zoomScaleNormal="80" zoomScaleSheetLayoutView="100" workbookViewId="0">
      <selection activeCell="B4" sqref="B4"/>
    </sheetView>
  </sheetViews>
  <sheetFormatPr defaultColWidth="9.21875" defaultRowHeight="13.2"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x14ac:dyDescent="0.25">
      <c r="A1" s="54" t="s">
        <v>40</v>
      </c>
      <c r="B1" s="450"/>
      <c r="C1" s="450"/>
      <c r="D1" s="164"/>
      <c r="E1" s="164"/>
    </row>
    <row r="2" spans="1:5" ht="36" customHeight="1" x14ac:dyDescent="0.25">
      <c r="A2" s="395" t="str">
        <f>Overview!B4&amp; " - Effective from "&amp;Overview!D4&amp;" - "&amp;Overview!E4&amp;" Supplier of Last Resort and Eligible Bad Debt Pass-Through Costs in NGED EM Area (GSP Group _B)"</f>
        <v>Southern Electric Power Distribution plc - Effective from 1 April 2026 - Final Supplier of Last Resort and Eligible Bad Debt Pass-Through Costs in NGED EM Area (GSP Group _B)</v>
      </c>
      <c r="B2" s="429"/>
      <c r="C2" s="429"/>
      <c r="D2" s="429"/>
      <c r="E2" s="430"/>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41.4" x14ac:dyDescent="0.25">
      <c r="A5" s="17" t="s">
        <v>72</v>
      </c>
      <c r="B5" s="46" t="str">
        <f>VLOOKUP(A5,'Annex 1 LV, HV &amp; UMS charges_B'!$A$13:$B$45,2,0)</f>
        <v>169, 279-280, 311-312, 461-462, 497, BA0</v>
      </c>
      <c r="C5" s="171" t="s">
        <v>74</v>
      </c>
      <c r="D5" s="172">
        <v>0</v>
      </c>
      <c r="E5" s="172">
        <v>0</v>
      </c>
    </row>
    <row r="6" spans="1:5" ht="69" x14ac:dyDescent="0.25">
      <c r="A6" s="17" t="s">
        <v>76</v>
      </c>
      <c r="B6" s="46" t="str">
        <f>VLOOKUP(A6,'Annex 1 LV, HV &amp; UMS charges_B'!$A$13:$B$45,2,0)</f>
        <v>B05, B10, B15, B35, B40, B45, B55, B60, B70, B75, B80, B85, BA1</v>
      </c>
      <c r="C6" s="155" t="s">
        <v>78</v>
      </c>
      <c r="D6" s="173"/>
      <c r="E6" s="172">
        <v>0</v>
      </c>
    </row>
    <row r="7" spans="1:5" ht="69" x14ac:dyDescent="0.25">
      <c r="A7" s="17" t="s">
        <v>79</v>
      </c>
      <c r="B7" s="46" t="str">
        <f>VLOOKUP(A7,'Annex 1 LV, HV &amp; UMS charges_B'!$A$13:$B$45,2,0)</f>
        <v>B06, B11, B16, B36, B41, B46, B56, B61, B71, B76, B81, B86, BA2</v>
      </c>
      <c r="C7" s="155" t="s">
        <v>78</v>
      </c>
      <c r="D7" s="173"/>
      <c r="E7" s="172">
        <v>0</v>
      </c>
    </row>
    <row r="8" spans="1:5" ht="69" x14ac:dyDescent="0.25">
      <c r="A8" s="17" t="s">
        <v>81</v>
      </c>
      <c r="B8" s="46" t="str">
        <f>VLOOKUP(A8,'Annex 1 LV, HV &amp; UMS charges_B'!$A$13:$B$45,2,0)</f>
        <v>B07, B12, B17, B37, B42, B47, B57, B62, B72, B77, B82, B87, BA3</v>
      </c>
      <c r="C8" s="155" t="s">
        <v>78</v>
      </c>
      <c r="D8" s="173"/>
      <c r="E8" s="172">
        <v>0</v>
      </c>
    </row>
    <row r="9" spans="1:5" ht="69" x14ac:dyDescent="0.25">
      <c r="A9" s="17" t="s">
        <v>83</v>
      </c>
      <c r="B9" s="46" t="str">
        <f>VLOOKUP(A9,'Annex 1 LV, HV &amp; UMS charges_B'!$A$13:$B$45,2,0)</f>
        <v>B08, B13, B18, B38, B43, B48, B58, B63, B73, B78, B83, B88, BA4</v>
      </c>
      <c r="C9" s="155" t="s">
        <v>78</v>
      </c>
      <c r="D9" s="173"/>
      <c r="E9" s="172">
        <v>0</v>
      </c>
    </row>
    <row r="10" spans="1:5" ht="69" x14ac:dyDescent="0.25">
      <c r="A10" s="17" t="s">
        <v>85</v>
      </c>
      <c r="B10" s="46" t="str">
        <f>VLOOKUP(A10,'Annex 1 LV, HV &amp; UMS charges_B'!$A$13:$B$45,2,0)</f>
        <v>B09, B14, B19, B39, B44, B49, B59, B64, B74, B79, B84, B89, BA5</v>
      </c>
      <c r="C10" s="155" t="s">
        <v>78</v>
      </c>
      <c r="D10" s="173"/>
      <c r="E10" s="172">
        <v>0</v>
      </c>
    </row>
    <row r="11" spans="1:5" ht="13.8" x14ac:dyDescent="0.25">
      <c r="A11" s="156" t="s">
        <v>88</v>
      </c>
      <c r="B11" s="46" t="str">
        <f>VLOOKUP(A11,'Annex 1 LV, HV &amp; UMS charges_B'!$A$13:$B$45,2,0)</f>
        <v>B20, B30</v>
      </c>
      <c r="C11" s="155">
        <v>0</v>
      </c>
      <c r="D11" s="173"/>
      <c r="E11" s="172">
        <v>0</v>
      </c>
    </row>
    <row r="12" spans="1:5" ht="13.8" x14ac:dyDescent="0.25">
      <c r="A12" s="156" t="s">
        <v>90</v>
      </c>
      <c r="B12" s="46" t="str">
        <f>VLOOKUP(A12,'Annex 1 LV, HV &amp; UMS charges_B'!$A$13:$B$45,2,0)</f>
        <v>B21, B31</v>
      </c>
      <c r="C12" s="155">
        <v>0</v>
      </c>
      <c r="D12" s="173"/>
      <c r="E12" s="172">
        <v>0</v>
      </c>
    </row>
    <row r="13" spans="1:5" ht="13.8" x14ac:dyDescent="0.25">
      <c r="A13" s="156" t="s">
        <v>92</v>
      </c>
      <c r="B13" s="46" t="str">
        <f>VLOOKUP(A13,'Annex 1 LV, HV &amp; UMS charges_B'!$A$13:$B$45,2,0)</f>
        <v>B22, B32</v>
      </c>
      <c r="C13" s="155">
        <v>0</v>
      </c>
      <c r="D13" s="173"/>
      <c r="E13" s="172">
        <v>0</v>
      </c>
    </row>
    <row r="14" spans="1:5" ht="13.8" x14ac:dyDescent="0.25">
      <c r="A14" s="156" t="s">
        <v>94</v>
      </c>
      <c r="B14" s="46" t="str">
        <f>VLOOKUP(A14,'Annex 1 LV, HV &amp; UMS charges_B'!$A$13:$B$45,2,0)</f>
        <v>B23, B33</v>
      </c>
      <c r="C14" s="155">
        <v>0</v>
      </c>
      <c r="D14" s="173"/>
      <c r="E14" s="172">
        <v>0</v>
      </c>
    </row>
    <row r="15" spans="1:5" ht="13.8" x14ac:dyDescent="0.25">
      <c r="A15" s="160" t="s">
        <v>96</v>
      </c>
      <c r="B15" s="46" t="str">
        <f>VLOOKUP(A15,'Annex 1 LV, HV &amp; UMS charges_B'!$A$13:$B$45,2,0)</f>
        <v>B24, B34</v>
      </c>
      <c r="C15" s="155">
        <v>0</v>
      </c>
      <c r="D15" s="173"/>
      <c r="E15" s="172">
        <v>0</v>
      </c>
    </row>
    <row r="16" spans="1:5" ht="13.8" x14ac:dyDescent="0.25">
      <c r="A16" s="160" t="s">
        <v>98</v>
      </c>
      <c r="B16" s="46" t="str">
        <f>VLOOKUP(A16,'Annex 1 LV, HV &amp; UMS charges_B'!$A$13:$B$45,2,0)</f>
        <v>B65</v>
      </c>
      <c r="C16" s="155">
        <v>0</v>
      </c>
      <c r="D16" s="173"/>
      <c r="E16" s="172">
        <v>0</v>
      </c>
    </row>
    <row r="17" spans="1:5" ht="13.8" x14ac:dyDescent="0.25">
      <c r="A17" s="160" t="s">
        <v>100</v>
      </c>
      <c r="B17" s="46" t="str">
        <f>VLOOKUP(A17,'Annex 1 LV, HV &amp; UMS charges_B'!$A$13:$B$45,2,0)</f>
        <v>B66</v>
      </c>
      <c r="C17" s="155">
        <v>0</v>
      </c>
      <c r="D17" s="173"/>
      <c r="E17" s="172">
        <v>0</v>
      </c>
    </row>
    <row r="18" spans="1:5" ht="13.8" x14ac:dyDescent="0.25">
      <c r="A18" s="160" t="s">
        <v>102</v>
      </c>
      <c r="B18" s="46" t="str">
        <f>VLOOKUP(A18,'Annex 1 LV, HV &amp; UMS charges_B'!$A$13:$B$45,2,0)</f>
        <v>B67</v>
      </c>
      <c r="C18" s="155">
        <v>0</v>
      </c>
      <c r="D18" s="173"/>
      <c r="E18" s="172">
        <v>0</v>
      </c>
    </row>
    <row r="19" spans="1:5" ht="13.8" x14ac:dyDescent="0.25">
      <c r="A19" s="160" t="s">
        <v>104</v>
      </c>
      <c r="B19" s="46" t="str">
        <f>VLOOKUP(A19,'Annex 1 LV, HV &amp; UMS charges_B'!$A$13:$B$45,2,0)</f>
        <v>B68</v>
      </c>
      <c r="C19" s="155">
        <v>0</v>
      </c>
      <c r="D19" s="173"/>
      <c r="E19" s="172">
        <v>0</v>
      </c>
    </row>
    <row r="20" spans="1:5" ht="13.8" x14ac:dyDescent="0.25">
      <c r="A20" s="160" t="s">
        <v>106</v>
      </c>
      <c r="B20" s="46" t="str">
        <f>VLOOKUP(A20,'Annex 1 LV, HV &amp; UMS charges_B'!$A$13:$B$45,2,0)</f>
        <v>B69</v>
      </c>
      <c r="C20" s="155">
        <v>0</v>
      </c>
      <c r="D20" s="173"/>
      <c r="E20" s="172">
        <v>0</v>
      </c>
    </row>
    <row r="21" spans="1:5" ht="13.8" x14ac:dyDescent="0.25">
      <c r="A21" s="160" t="s">
        <v>108</v>
      </c>
      <c r="B21" s="46" t="str">
        <f>VLOOKUP(A21,'Annex 1 LV, HV &amp; UMS charges_B'!$A$13:$B$45,2,0)</f>
        <v>B25, B50</v>
      </c>
      <c r="C21" s="155">
        <v>0</v>
      </c>
      <c r="D21" s="173"/>
      <c r="E21" s="172">
        <v>0</v>
      </c>
    </row>
    <row r="22" spans="1:5" ht="13.8" x14ac:dyDescent="0.25">
      <c r="A22" s="160" t="s">
        <v>110</v>
      </c>
      <c r="B22" s="46" t="str">
        <f>VLOOKUP(A22,'Annex 1 LV, HV &amp; UMS charges_B'!$A$13:$B$45,2,0)</f>
        <v>B26, B51</v>
      </c>
      <c r="C22" s="155">
        <v>0</v>
      </c>
      <c r="D22" s="173"/>
      <c r="E22" s="172">
        <v>0</v>
      </c>
    </row>
    <row r="23" spans="1:5" ht="13.8" x14ac:dyDescent="0.25">
      <c r="A23" s="156" t="s">
        <v>112</v>
      </c>
      <c r="B23" s="46" t="str">
        <f>VLOOKUP(A23,'Annex 1 LV, HV &amp; UMS charges_B'!$A$13:$B$45,2,0)</f>
        <v>B27, B52</v>
      </c>
      <c r="C23" s="155">
        <v>0</v>
      </c>
      <c r="D23" s="173"/>
      <c r="E23" s="172">
        <v>0</v>
      </c>
    </row>
    <row r="24" spans="1:5" ht="13.8" x14ac:dyDescent="0.25">
      <c r="A24" s="156" t="s">
        <v>114</v>
      </c>
      <c r="B24" s="46" t="str">
        <f>VLOOKUP(A24,'Annex 1 LV, HV &amp; UMS charges_B'!$A$13:$B$45,2,0)</f>
        <v>B28, B53</v>
      </c>
      <c r="C24" s="155">
        <v>0</v>
      </c>
      <c r="D24" s="173"/>
      <c r="E24" s="172">
        <v>0</v>
      </c>
    </row>
    <row r="25" spans="1:5" ht="13.8" x14ac:dyDescent="0.25">
      <c r="A25" s="156" t="s">
        <v>116</v>
      </c>
      <c r="B25" s="46" t="str">
        <f>VLOOKUP(A25,'Annex 1 LV, HV &amp; UMS charges_B'!$A$13:$B$45,2,0)</f>
        <v>B29, B54</v>
      </c>
      <c r="C25" s="155">
        <v>0</v>
      </c>
      <c r="D25" s="173"/>
      <c r="E25" s="172">
        <v>0</v>
      </c>
    </row>
    <row r="26" spans="1:5" ht="13.8" x14ac:dyDescent="0.25">
      <c r="A26" s="156" t="s">
        <v>519</v>
      </c>
      <c r="B26" s="46"/>
      <c r="C26" s="171" t="s">
        <v>74</v>
      </c>
      <c r="D26" s="172">
        <v>0</v>
      </c>
      <c r="E26" s="172">
        <v>0</v>
      </c>
    </row>
    <row r="27" spans="1:5" ht="27.6" x14ac:dyDescent="0.25">
      <c r="A27" s="156" t="s">
        <v>521</v>
      </c>
      <c r="B27" s="46"/>
      <c r="C27" s="155" t="s">
        <v>78</v>
      </c>
      <c r="D27" s="173"/>
      <c r="E27" s="172">
        <v>0</v>
      </c>
    </row>
    <row r="28" spans="1:5" ht="27.6" x14ac:dyDescent="0.25">
      <c r="A28" s="156" t="s">
        <v>522</v>
      </c>
      <c r="B28" s="46"/>
      <c r="C28" s="155" t="s">
        <v>78</v>
      </c>
      <c r="D28" s="173"/>
      <c r="E28" s="172">
        <v>0</v>
      </c>
    </row>
    <row r="29" spans="1:5" ht="27.6" x14ac:dyDescent="0.25">
      <c r="A29" s="156" t="s">
        <v>523</v>
      </c>
      <c r="B29" s="46"/>
      <c r="C29" s="155" t="s">
        <v>78</v>
      </c>
      <c r="D29" s="173"/>
      <c r="E29" s="172">
        <v>0</v>
      </c>
    </row>
    <row r="30" spans="1:5" ht="27.6" x14ac:dyDescent="0.25">
      <c r="A30" s="156" t="s">
        <v>524</v>
      </c>
      <c r="B30" s="46"/>
      <c r="C30" s="155" t="s">
        <v>78</v>
      </c>
      <c r="D30" s="173"/>
      <c r="E30" s="172">
        <v>0</v>
      </c>
    </row>
    <row r="31" spans="1:5" ht="27.6" x14ac:dyDescent="0.25">
      <c r="A31" s="156" t="s">
        <v>525</v>
      </c>
      <c r="B31" s="46"/>
      <c r="C31" s="155" t="s">
        <v>78</v>
      </c>
      <c r="D31" s="173"/>
      <c r="E31" s="172">
        <v>0</v>
      </c>
    </row>
    <row r="32" spans="1:5" ht="13.8" x14ac:dyDescent="0.25">
      <c r="A32" s="156" t="s">
        <v>527</v>
      </c>
      <c r="B32" s="46"/>
      <c r="C32" s="155">
        <v>0</v>
      </c>
      <c r="D32" s="173"/>
      <c r="E32" s="172">
        <v>0</v>
      </c>
    </row>
    <row r="33" spans="1:5" ht="13.8" x14ac:dyDescent="0.25">
      <c r="A33" s="156" t="s">
        <v>528</v>
      </c>
      <c r="B33" s="46"/>
      <c r="C33" s="155">
        <v>0</v>
      </c>
      <c r="D33" s="173"/>
      <c r="E33" s="172">
        <v>0</v>
      </c>
    </row>
    <row r="34" spans="1:5" ht="13.8" x14ac:dyDescent="0.25">
      <c r="A34" s="156" t="s">
        <v>529</v>
      </c>
      <c r="B34" s="46"/>
      <c r="C34" s="155">
        <v>0</v>
      </c>
      <c r="D34" s="173"/>
      <c r="E34" s="172">
        <v>0</v>
      </c>
    </row>
    <row r="35" spans="1:5" ht="13.8" x14ac:dyDescent="0.25">
      <c r="A35" s="156" t="s">
        <v>530</v>
      </c>
      <c r="B35" s="46"/>
      <c r="C35" s="155">
        <v>0</v>
      </c>
      <c r="D35" s="173"/>
      <c r="E35" s="172">
        <v>0</v>
      </c>
    </row>
    <row r="36" spans="1:5" ht="13.8" x14ac:dyDescent="0.25">
      <c r="A36" s="156" t="s">
        <v>531</v>
      </c>
      <c r="B36" s="46"/>
      <c r="C36" s="155">
        <v>0</v>
      </c>
      <c r="D36" s="173"/>
      <c r="E36" s="172">
        <v>0</v>
      </c>
    </row>
    <row r="37" spans="1:5" ht="13.8" x14ac:dyDescent="0.25">
      <c r="A37" s="160" t="s">
        <v>536</v>
      </c>
      <c r="B37" s="46"/>
      <c r="C37" s="171" t="s">
        <v>74</v>
      </c>
      <c r="D37" s="172">
        <v>0</v>
      </c>
      <c r="E37" s="172">
        <v>0</v>
      </c>
    </row>
    <row r="38" spans="1:5" ht="27.6" x14ac:dyDescent="0.25">
      <c r="A38" s="156" t="s">
        <v>538</v>
      </c>
      <c r="B38" s="46"/>
      <c r="C38" s="155" t="s">
        <v>78</v>
      </c>
      <c r="D38" s="173"/>
      <c r="E38" s="172">
        <v>0</v>
      </c>
    </row>
    <row r="39" spans="1:5" ht="27.6" x14ac:dyDescent="0.25">
      <c r="A39" s="156" t="s">
        <v>539</v>
      </c>
      <c r="B39" s="46"/>
      <c r="C39" s="155" t="s">
        <v>78</v>
      </c>
      <c r="D39" s="173"/>
      <c r="E39" s="172">
        <v>0</v>
      </c>
    </row>
    <row r="40" spans="1:5" ht="27.6" x14ac:dyDescent="0.25">
      <c r="A40" s="156" t="s">
        <v>540</v>
      </c>
      <c r="B40" s="46"/>
      <c r="C40" s="155" t="s">
        <v>78</v>
      </c>
      <c r="D40" s="173"/>
      <c r="E40" s="172">
        <v>0</v>
      </c>
    </row>
    <row r="41" spans="1:5" ht="27.6" x14ac:dyDescent="0.25">
      <c r="A41" s="156" t="s">
        <v>541</v>
      </c>
      <c r="B41" s="46"/>
      <c r="C41" s="155" t="s">
        <v>78</v>
      </c>
      <c r="D41" s="173"/>
      <c r="E41" s="172">
        <v>0</v>
      </c>
    </row>
    <row r="42" spans="1:5" ht="27.6" x14ac:dyDescent="0.25">
      <c r="A42" s="156" t="s">
        <v>542</v>
      </c>
      <c r="B42" s="46"/>
      <c r="C42" s="155" t="s">
        <v>78</v>
      </c>
      <c r="D42" s="173"/>
      <c r="E42" s="172">
        <v>0</v>
      </c>
    </row>
    <row r="43" spans="1:5" ht="13.8" x14ac:dyDescent="0.25">
      <c r="A43" s="156" t="s">
        <v>544</v>
      </c>
      <c r="B43" s="46"/>
      <c r="C43" s="155">
        <v>0</v>
      </c>
      <c r="D43" s="173"/>
      <c r="E43" s="172">
        <v>0</v>
      </c>
    </row>
    <row r="44" spans="1:5" ht="13.8" x14ac:dyDescent="0.25">
      <c r="A44" s="156" t="s">
        <v>545</v>
      </c>
      <c r="B44" s="46"/>
      <c r="C44" s="155">
        <v>0</v>
      </c>
      <c r="D44" s="173"/>
      <c r="E44" s="172">
        <v>0</v>
      </c>
    </row>
    <row r="45" spans="1:5" ht="13.8" x14ac:dyDescent="0.25">
      <c r="A45" s="156" t="s">
        <v>546</v>
      </c>
      <c r="B45" s="46"/>
      <c r="C45" s="155">
        <v>0</v>
      </c>
      <c r="D45" s="173"/>
      <c r="E45" s="172">
        <v>0</v>
      </c>
    </row>
    <row r="46" spans="1:5" ht="13.8" x14ac:dyDescent="0.25">
      <c r="A46" s="156" t="s">
        <v>547</v>
      </c>
      <c r="B46" s="46"/>
      <c r="C46" s="155">
        <v>0</v>
      </c>
      <c r="D46" s="173"/>
      <c r="E46" s="172">
        <v>0</v>
      </c>
    </row>
    <row r="47" spans="1:5" ht="13.8" x14ac:dyDescent="0.25">
      <c r="A47" s="156" t="s">
        <v>548</v>
      </c>
      <c r="B47" s="46"/>
      <c r="C47" s="155">
        <v>0</v>
      </c>
      <c r="D47" s="173"/>
      <c r="E47" s="172">
        <v>0</v>
      </c>
    </row>
    <row r="48" spans="1:5" ht="13.8" x14ac:dyDescent="0.25">
      <c r="A48" s="156" t="s">
        <v>549</v>
      </c>
      <c r="B48" s="46"/>
      <c r="C48" s="155">
        <v>0</v>
      </c>
      <c r="D48" s="173"/>
      <c r="E48" s="172">
        <v>0</v>
      </c>
    </row>
    <row r="49" spans="1:5" ht="13.8" x14ac:dyDescent="0.25">
      <c r="A49" s="156" t="s">
        <v>550</v>
      </c>
      <c r="B49" s="46"/>
      <c r="C49" s="155">
        <v>0</v>
      </c>
      <c r="D49" s="173"/>
      <c r="E49" s="172">
        <v>0</v>
      </c>
    </row>
    <row r="50" spans="1:5" ht="13.8" x14ac:dyDescent="0.25">
      <c r="A50" s="156" t="s">
        <v>551</v>
      </c>
      <c r="B50" s="46"/>
      <c r="C50" s="155">
        <v>0</v>
      </c>
      <c r="D50" s="173"/>
      <c r="E50" s="172">
        <v>0</v>
      </c>
    </row>
    <row r="51" spans="1:5" ht="13.8" x14ac:dyDescent="0.25">
      <c r="A51" s="156" t="s">
        <v>552</v>
      </c>
      <c r="B51" s="46"/>
      <c r="C51" s="155">
        <v>0</v>
      </c>
      <c r="D51" s="173"/>
      <c r="E51" s="172">
        <v>0</v>
      </c>
    </row>
    <row r="52" spans="1:5" ht="13.8" x14ac:dyDescent="0.25">
      <c r="A52" s="156" t="s">
        <v>553</v>
      </c>
      <c r="B52" s="46"/>
      <c r="C52" s="155">
        <v>0</v>
      </c>
      <c r="D52" s="173"/>
      <c r="E52" s="172">
        <v>0</v>
      </c>
    </row>
    <row r="53" spans="1:5" ht="13.8" x14ac:dyDescent="0.25">
      <c r="A53" s="156" t="s">
        <v>554</v>
      </c>
      <c r="B53" s="46"/>
      <c r="C53" s="155">
        <v>0</v>
      </c>
      <c r="D53" s="173"/>
      <c r="E53" s="172">
        <v>0</v>
      </c>
    </row>
    <row r="54" spans="1:5" ht="13.8" x14ac:dyDescent="0.25">
      <c r="A54" s="156" t="s">
        <v>555</v>
      </c>
      <c r="B54" s="46"/>
      <c r="C54" s="155">
        <v>0</v>
      </c>
      <c r="D54" s="173"/>
      <c r="E54" s="172">
        <v>0</v>
      </c>
    </row>
    <row r="55" spans="1:5" ht="13.8" x14ac:dyDescent="0.25">
      <c r="A55" s="156" t="s">
        <v>556</v>
      </c>
      <c r="B55" s="46"/>
      <c r="C55" s="155">
        <v>0</v>
      </c>
      <c r="D55" s="173"/>
      <c r="E55" s="172">
        <v>0</v>
      </c>
    </row>
    <row r="56" spans="1:5" ht="13.8" x14ac:dyDescent="0.25">
      <c r="A56" s="156" t="s">
        <v>557</v>
      </c>
      <c r="B56" s="46"/>
      <c r="C56" s="155">
        <v>0</v>
      </c>
      <c r="D56" s="173"/>
      <c r="E56" s="172">
        <v>0</v>
      </c>
    </row>
    <row r="57" spans="1:5" ht="13.8" x14ac:dyDescent="0.25">
      <c r="A57" s="156" t="s">
        <v>558</v>
      </c>
      <c r="B57" s="46"/>
      <c r="C57" s="155">
        <v>0</v>
      </c>
      <c r="D57" s="173"/>
      <c r="E57" s="172">
        <v>0</v>
      </c>
    </row>
    <row r="58" spans="1:5" ht="13.8" x14ac:dyDescent="0.25">
      <c r="A58" s="156" t="s">
        <v>565</v>
      </c>
      <c r="B58" s="46"/>
      <c r="C58" s="171" t="s">
        <v>74</v>
      </c>
      <c r="D58" s="172">
        <v>0</v>
      </c>
      <c r="E58" s="172">
        <v>0</v>
      </c>
    </row>
    <row r="59" spans="1:5" ht="27.6" x14ac:dyDescent="0.25">
      <c r="A59" s="156" t="s">
        <v>567</v>
      </c>
      <c r="B59" s="46"/>
      <c r="C59" s="155" t="s">
        <v>78</v>
      </c>
      <c r="D59" s="173"/>
      <c r="E59" s="172">
        <v>0</v>
      </c>
    </row>
    <row r="60" spans="1:5" ht="27.6" x14ac:dyDescent="0.25">
      <c r="A60" s="156" t="s">
        <v>568</v>
      </c>
      <c r="B60" s="46"/>
      <c r="C60" s="155" t="s">
        <v>78</v>
      </c>
      <c r="D60" s="173"/>
      <c r="E60" s="172">
        <v>0</v>
      </c>
    </row>
    <row r="61" spans="1:5" ht="27.6" x14ac:dyDescent="0.25">
      <c r="A61" s="156" t="s">
        <v>569</v>
      </c>
      <c r="B61" s="46"/>
      <c r="C61" s="155" t="s">
        <v>78</v>
      </c>
      <c r="D61" s="173"/>
      <c r="E61" s="172">
        <v>0</v>
      </c>
    </row>
    <row r="62" spans="1:5" ht="27.6" x14ac:dyDescent="0.25">
      <c r="A62" s="156" t="s">
        <v>570</v>
      </c>
      <c r="B62" s="46"/>
      <c r="C62" s="155" t="s">
        <v>78</v>
      </c>
      <c r="D62" s="173"/>
      <c r="E62" s="172">
        <v>0</v>
      </c>
    </row>
    <row r="63" spans="1:5" ht="27.6" x14ac:dyDescent="0.25">
      <c r="A63" s="156" t="s">
        <v>571</v>
      </c>
      <c r="B63" s="46"/>
      <c r="C63" s="155" t="s">
        <v>78</v>
      </c>
      <c r="D63" s="173"/>
      <c r="E63" s="172">
        <v>0</v>
      </c>
    </row>
    <row r="64" spans="1:5" ht="13.8" x14ac:dyDescent="0.25">
      <c r="A64" s="156" t="s">
        <v>573</v>
      </c>
      <c r="B64" s="46"/>
      <c r="C64" s="155">
        <v>0</v>
      </c>
      <c r="D64" s="173"/>
      <c r="E64" s="172">
        <v>0</v>
      </c>
    </row>
    <row r="65" spans="1:5" ht="13.8" x14ac:dyDescent="0.25">
      <c r="A65" s="156" t="s">
        <v>574</v>
      </c>
      <c r="B65" s="46"/>
      <c r="C65" s="155">
        <v>0</v>
      </c>
      <c r="D65" s="173"/>
      <c r="E65" s="172">
        <v>0</v>
      </c>
    </row>
    <row r="66" spans="1:5" ht="13.8" x14ac:dyDescent="0.25">
      <c r="A66" s="156" t="s">
        <v>575</v>
      </c>
      <c r="B66" s="46"/>
      <c r="C66" s="155">
        <v>0</v>
      </c>
      <c r="D66" s="173"/>
      <c r="E66" s="172">
        <v>0</v>
      </c>
    </row>
    <row r="67" spans="1:5" ht="13.8" x14ac:dyDescent="0.25">
      <c r="A67" s="156" t="s">
        <v>576</v>
      </c>
      <c r="B67" s="46"/>
      <c r="C67" s="155">
        <v>0</v>
      </c>
      <c r="D67" s="173"/>
      <c r="E67" s="172">
        <v>0</v>
      </c>
    </row>
    <row r="68" spans="1:5" ht="13.8" x14ac:dyDescent="0.25">
      <c r="A68" s="156" t="s">
        <v>577</v>
      </c>
      <c r="B68" s="46"/>
      <c r="C68" s="155">
        <v>0</v>
      </c>
      <c r="D68" s="173"/>
      <c r="E68" s="172">
        <v>0</v>
      </c>
    </row>
    <row r="69" spans="1:5" ht="13.8" x14ac:dyDescent="0.25">
      <c r="A69" s="156" t="s">
        <v>578</v>
      </c>
      <c r="B69" s="46"/>
      <c r="C69" s="155">
        <v>0</v>
      </c>
      <c r="D69" s="173"/>
      <c r="E69" s="172">
        <v>0</v>
      </c>
    </row>
    <row r="70" spans="1:5" ht="13.8" x14ac:dyDescent="0.25">
      <c r="A70" s="156" t="s">
        <v>579</v>
      </c>
      <c r="B70" s="46"/>
      <c r="C70" s="155">
        <v>0</v>
      </c>
      <c r="D70" s="173"/>
      <c r="E70" s="172">
        <v>0</v>
      </c>
    </row>
    <row r="71" spans="1:5" ht="13.8" x14ac:dyDescent="0.25">
      <c r="A71" s="156" t="s">
        <v>580</v>
      </c>
      <c r="B71" s="46"/>
      <c r="C71" s="155">
        <v>0</v>
      </c>
      <c r="D71" s="173"/>
      <c r="E71" s="172">
        <v>0</v>
      </c>
    </row>
    <row r="72" spans="1:5" ht="13.8" x14ac:dyDescent="0.25">
      <c r="A72" s="156" t="s">
        <v>581</v>
      </c>
      <c r="B72" s="46"/>
      <c r="C72" s="155">
        <v>0</v>
      </c>
      <c r="D72" s="173"/>
      <c r="E72" s="172">
        <v>0</v>
      </c>
    </row>
    <row r="73" spans="1:5" ht="13.8" x14ac:dyDescent="0.25">
      <c r="A73" s="156" t="s">
        <v>582</v>
      </c>
      <c r="B73" s="46"/>
      <c r="C73" s="155">
        <v>0</v>
      </c>
      <c r="D73" s="173"/>
      <c r="E73" s="172">
        <v>0</v>
      </c>
    </row>
    <row r="74" spans="1:5" ht="13.8" x14ac:dyDescent="0.25">
      <c r="A74" s="156" t="s">
        <v>583</v>
      </c>
      <c r="B74" s="46"/>
      <c r="C74" s="155">
        <v>0</v>
      </c>
      <c r="D74" s="173"/>
      <c r="E74" s="172">
        <v>0</v>
      </c>
    </row>
    <row r="75" spans="1:5" ht="13.8" x14ac:dyDescent="0.25">
      <c r="A75" s="156" t="s">
        <v>584</v>
      </c>
      <c r="B75" s="46"/>
      <c r="C75" s="155">
        <v>0</v>
      </c>
      <c r="D75" s="173"/>
      <c r="E75" s="172">
        <v>0</v>
      </c>
    </row>
    <row r="76" spans="1:5" ht="13.8" x14ac:dyDescent="0.25">
      <c r="A76" s="156" t="s">
        <v>585</v>
      </c>
      <c r="B76" s="46"/>
      <c r="C76" s="155">
        <v>0</v>
      </c>
      <c r="D76" s="173"/>
      <c r="E76" s="172">
        <v>0</v>
      </c>
    </row>
    <row r="77" spans="1:5" ht="13.8" x14ac:dyDescent="0.25">
      <c r="A77" s="156" t="s">
        <v>586</v>
      </c>
      <c r="B77" s="46"/>
      <c r="C77" s="155">
        <v>0</v>
      </c>
      <c r="D77" s="173"/>
      <c r="E77" s="172">
        <v>0</v>
      </c>
    </row>
    <row r="78" spans="1:5" ht="13.8" x14ac:dyDescent="0.25">
      <c r="A78" s="156" t="s">
        <v>587</v>
      </c>
      <c r="B78" s="46"/>
      <c r="C78" s="155">
        <v>0</v>
      </c>
      <c r="D78" s="173"/>
      <c r="E78" s="172">
        <v>0</v>
      </c>
    </row>
    <row r="79" spans="1:5" ht="13.8" x14ac:dyDescent="0.25">
      <c r="A79" s="156" t="s">
        <v>594</v>
      </c>
      <c r="B79" s="46"/>
      <c r="C79" s="171" t="s">
        <v>74</v>
      </c>
      <c r="D79" s="172">
        <v>0</v>
      </c>
      <c r="E79" s="172">
        <v>0</v>
      </c>
    </row>
    <row r="80" spans="1:5" ht="27.6" x14ac:dyDescent="0.25">
      <c r="A80" s="156" t="s">
        <v>596</v>
      </c>
      <c r="B80" s="46"/>
      <c r="C80" s="155" t="s">
        <v>78</v>
      </c>
      <c r="D80" s="173"/>
      <c r="E80" s="172">
        <v>0</v>
      </c>
    </row>
    <row r="81" spans="1:5" ht="27.6" x14ac:dyDescent="0.25">
      <c r="A81" s="156" t="s">
        <v>597</v>
      </c>
      <c r="B81" s="46"/>
      <c r="C81" s="155" t="s">
        <v>78</v>
      </c>
      <c r="D81" s="173"/>
      <c r="E81" s="172">
        <v>0</v>
      </c>
    </row>
    <row r="82" spans="1:5" ht="27.6" x14ac:dyDescent="0.25">
      <c r="A82" s="156" t="s">
        <v>598</v>
      </c>
      <c r="B82" s="46"/>
      <c r="C82" s="155" t="s">
        <v>78</v>
      </c>
      <c r="D82" s="173"/>
      <c r="E82" s="172">
        <v>0</v>
      </c>
    </row>
    <row r="83" spans="1:5" ht="27.6" x14ac:dyDescent="0.25">
      <c r="A83" s="156" t="s">
        <v>599</v>
      </c>
      <c r="B83" s="46"/>
      <c r="C83" s="155" t="s">
        <v>78</v>
      </c>
      <c r="D83" s="173"/>
      <c r="E83" s="172">
        <v>0</v>
      </c>
    </row>
    <row r="84" spans="1:5" ht="27.6" x14ac:dyDescent="0.25">
      <c r="A84" s="156" t="s">
        <v>600</v>
      </c>
      <c r="B84" s="46"/>
      <c r="C84" s="155" t="s">
        <v>78</v>
      </c>
      <c r="D84" s="173"/>
      <c r="E84" s="172">
        <v>0</v>
      </c>
    </row>
    <row r="85" spans="1:5" ht="13.8" x14ac:dyDescent="0.25">
      <c r="A85" s="156" t="s">
        <v>602</v>
      </c>
      <c r="B85" s="46"/>
      <c r="C85" s="155">
        <v>0</v>
      </c>
      <c r="D85" s="173"/>
      <c r="E85" s="172">
        <v>0</v>
      </c>
    </row>
    <row r="86" spans="1:5" ht="13.8" x14ac:dyDescent="0.25">
      <c r="A86" s="156" t="s">
        <v>603</v>
      </c>
      <c r="B86" s="46"/>
      <c r="C86" s="155">
        <v>0</v>
      </c>
      <c r="D86" s="173"/>
      <c r="E86" s="172">
        <v>0</v>
      </c>
    </row>
    <row r="87" spans="1:5" ht="13.8" x14ac:dyDescent="0.25">
      <c r="A87" s="156" t="s">
        <v>604</v>
      </c>
      <c r="B87" s="46"/>
      <c r="C87" s="155">
        <v>0</v>
      </c>
      <c r="D87" s="173"/>
      <c r="E87" s="172">
        <v>0</v>
      </c>
    </row>
    <row r="88" spans="1:5" ht="13.8" x14ac:dyDescent="0.25">
      <c r="A88" s="156" t="s">
        <v>605</v>
      </c>
      <c r="B88" s="46"/>
      <c r="C88" s="155">
        <v>0</v>
      </c>
      <c r="D88" s="173"/>
      <c r="E88" s="172">
        <v>0</v>
      </c>
    </row>
    <row r="89" spans="1:5" ht="13.8" x14ac:dyDescent="0.25">
      <c r="A89" s="156" t="s">
        <v>606</v>
      </c>
      <c r="B89" s="46"/>
      <c r="C89" s="155">
        <v>0</v>
      </c>
      <c r="D89" s="173"/>
      <c r="E89" s="172">
        <v>0</v>
      </c>
    </row>
    <row r="90" spans="1:5" ht="13.8" x14ac:dyDescent="0.25">
      <c r="A90" s="156" t="s">
        <v>607</v>
      </c>
      <c r="B90" s="46"/>
      <c r="C90" s="155">
        <v>0</v>
      </c>
      <c r="D90" s="173"/>
      <c r="E90" s="172">
        <v>0</v>
      </c>
    </row>
    <row r="91" spans="1:5" ht="13.8" x14ac:dyDescent="0.25">
      <c r="A91" s="156" t="s">
        <v>608</v>
      </c>
      <c r="B91" s="46"/>
      <c r="C91" s="155">
        <v>0</v>
      </c>
      <c r="D91" s="173"/>
      <c r="E91" s="172">
        <v>0</v>
      </c>
    </row>
    <row r="92" spans="1:5" ht="13.8" x14ac:dyDescent="0.25">
      <c r="A92" s="156" t="s">
        <v>609</v>
      </c>
      <c r="B92" s="46"/>
      <c r="C92" s="155">
        <v>0</v>
      </c>
      <c r="D92" s="173"/>
      <c r="E92" s="172">
        <v>0</v>
      </c>
    </row>
    <row r="93" spans="1:5" ht="13.8" x14ac:dyDescent="0.25">
      <c r="A93" s="156" t="s">
        <v>610</v>
      </c>
      <c r="B93" s="46"/>
      <c r="C93" s="155">
        <v>0</v>
      </c>
      <c r="D93" s="173"/>
      <c r="E93" s="172">
        <v>0</v>
      </c>
    </row>
    <row r="94" spans="1:5" ht="13.8" x14ac:dyDescent="0.25">
      <c r="A94" s="156" t="s">
        <v>611</v>
      </c>
      <c r="B94" s="46"/>
      <c r="C94" s="155">
        <v>0</v>
      </c>
      <c r="D94" s="173"/>
      <c r="E94" s="172">
        <v>0</v>
      </c>
    </row>
    <row r="95" spans="1:5" ht="13.8" x14ac:dyDescent="0.25">
      <c r="A95" s="156" t="s">
        <v>612</v>
      </c>
      <c r="B95" s="46"/>
      <c r="C95" s="155">
        <v>0</v>
      </c>
      <c r="D95" s="173"/>
      <c r="E95" s="172">
        <v>0</v>
      </c>
    </row>
    <row r="96" spans="1:5" ht="13.8" x14ac:dyDescent="0.25">
      <c r="A96" s="156" t="s">
        <v>613</v>
      </c>
      <c r="B96" s="46"/>
      <c r="C96" s="155">
        <v>0</v>
      </c>
      <c r="D96" s="173"/>
      <c r="E96" s="172">
        <v>0</v>
      </c>
    </row>
    <row r="97" spans="1:5" ht="13.8" x14ac:dyDescent="0.25">
      <c r="A97" s="156" t="s">
        <v>614</v>
      </c>
      <c r="B97" s="46"/>
      <c r="C97" s="155">
        <v>0</v>
      </c>
      <c r="D97" s="173"/>
      <c r="E97" s="172">
        <v>0</v>
      </c>
    </row>
    <row r="98" spans="1:5" ht="13.8" x14ac:dyDescent="0.25">
      <c r="A98" s="156" t="s">
        <v>615</v>
      </c>
      <c r="B98" s="46"/>
      <c r="C98" s="155">
        <v>0</v>
      </c>
      <c r="D98" s="173"/>
      <c r="E98" s="172">
        <v>0</v>
      </c>
    </row>
    <row r="99" spans="1:5" ht="13.8" x14ac:dyDescent="0.25">
      <c r="A99" s="156" t="s">
        <v>616</v>
      </c>
      <c r="B99" s="46"/>
      <c r="C99" s="155">
        <v>0</v>
      </c>
      <c r="D99" s="173"/>
      <c r="E99" s="172">
        <v>0</v>
      </c>
    </row>
    <row r="100" spans="1:5" ht="13.8" x14ac:dyDescent="0.25">
      <c r="A100" s="156" t="s">
        <v>623</v>
      </c>
      <c r="B100" s="46"/>
      <c r="C100" s="171" t="s">
        <v>74</v>
      </c>
      <c r="D100" s="172">
        <v>0</v>
      </c>
      <c r="E100" s="172">
        <v>0</v>
      </c>
    </row>
    <row r="101" spans="1:5" ht="27.6" x14ac:dyDescent="0.25">
      <c r="A101" s="156" t="s">
        <v>625</v>
      </c>
      <c r="B101" s="46"/>
      <c r="C101" s="155" t="s">
        <v>78</v>
      </c>
      <c r="D101" s="173"/>
      <c r="E101" s="172">
        <v>0</v>
      </c>
    </row>
    <row r="102" spans="1:5" ht="27.6" x14ac:dyDescent="0.25">
      <c r="A102" s="156" t="s">
        <v>626</v>
      </c>
      <c r="B102" s="46"/>
      <c r="C102" s="155" t="s">
        <v>78</v>
      </c>
      <c r="D102" s="173"/>
      <c r="E102" s="172">
        <v>0</v>
      </c>
    </row>
    <row r="103" spans="1:5" ht="27.6" x14ac:dyDescent="0.25">
      <c r="A103" s="156" t="s">
        <v>627</v>
      </c>
      <c r="B103" s="46"/>
      <c r="C103" s="155" t="s">
        <v>78</v>
      </c>
      <c r="D103" s="173"/>
      <c r="E103" s="172">
        <v>0</v>
      </c>
    </row>
    <row r="104" spans="1:5" ht="27.6" x14ac:dyDescent="0.25">
      <c r="A104" s="156" t="s">
        <v>628</v>
      </c>
      <c r="B104" s="46"/>
      <c r="C104" s="155" t="s">
        <v>78</v>
      </c>
      <c r="D104" s="173"/>
      <c r="E104" s="172">
        <v>0</v>
      </c>
    </row>
    <row r="105" spans="1:5" ht="27.6" x14ac:dyDescent="0.25">
      <c r="A105" s="156" t="s">
        <v>629</v>
      </c>
      <c r="B105" s="46"/>
      <c r="C105" s="155" t="s">
        <v>78</v>
      </c>
      <c r="D105" s="173"/>
      <c r="E105" s="172">
        <v>0</v>
      </c>
    </row>
    <row r="106" spans="1:5" ht="13.8" x14ac:dyDescent="0.25">
      <c r="A106" s="156" t="s">
        <v>631</v>
      </c>
      <c r="B106" s="46"/>
      <c r="C106" s="155">
        <v>0</v>
      </c>
      <c r="D106" s="173"/>
      <c r="E106" s="172">
        <v>0</v>
      </c>
    </row>
    <row r="107" spans="1:5" ht="13.8" x14ac:dyDescent="0.25">
      <c r="A107" s="156" t="s">
        <v>632</v>
      </c>
      <c r="B107" s="46"/>
      <c r="C107" s="155">
        <v>0</v>
      </c>
      <c r="D107" s="173"/>
      <c r="E107" s="172">
        <v>0</v>
      </c>
    </row>
    <row r="108" spans="1:5" ht="13.8" x14ac:dyDescent="0.25">
      <c r="A108" s="156" t="s">
        <v>633</v>
      </c>
      <c r="B108" s="46"/>
      <c r="C108" s="155">
        <v>0</v>
      </c>
      <c r="D108" s="173"/>
      <c r="E108" s="172">
        <v>0</v>
      </c>
    </row>
    <row r="109" spans="1:5" ht="13.8" x14ac:dyDescent="0.25">
      <c r="A109" s="156" t="s">
        <v>634</v>
      </c>
      <c r="B109" s="46"/>
      <c r="C109" s="155">
        <v>0</v>
      </c>
      <c r="D109" s="173"/>
      <c r="E109" s="172">
        <v>0</v>
      </c>
    </row>
    <row r="110" spans="1:5" ht="13.8" x14ac:dyDescent="0.25">
      <c r="A110" s="156" t="s">
        <v>635</v>
      </c>
      <c r="B110" s="46"/>
      <c r="C110" s="155">
        <v>0</v>
      </c>
      <c r="D110" s="173"/>
      <c r="E110" s="172">
        <v>0</v>
      </c>
    </row>
    <row r="111" spans="1:5" ht="13.8" x14ac:dyDescent="0.25">
      <c r="A111" s="156" t="s">
        <v>636</v>
      </c>
      <c r="B111" s="46"/>
      <c r="C111" s="155">
        <v>0</v>
      </c>
      <c r="D111" s="173"/>
      <c r="E111" s="172">
        <v>0</v>
      </c>
    </row>
    <row r="112" spans="1:5" ht="13.8" x14ac:dyDescent="0.25">
      <c r="A112" s="156" t="s">
        <v>637</v>
      </c>
      <c r="B112" s="46"/>
      <c r="C112" s="155">
        <v>0</v>
      </c>
      <c r="D112" s="173"/>
      <c r="E112" s="172">
        <v>0</v>
      </c>
    </row>
    <row r="113" spans="1:5" ht="13.8" x14ac:dyDescent="0.25">
      <c r="A113" s="156" t="s">
        <v>638</v>
      </c>
      <c r="B113" s="46"/>
      <c r="C113" s="155">
        <v>0</v>
      </c>
      <c r="D113" s="173"/>
      <c r="E113" s="172">
        <v>0</v>
      </c>
    </row>
    <row r="114" spans="1:5" ht="13.8" x14ac:dyDescent="0.25">
      <c r="A114" s="156" t="s">
        <v>639</v>
      </c>
      <c r="B114" s="46"/>
      <c r="C114" s="155">
        <v>0</v>
      </c>
      <c r="D114" s="173"/>
      <c r="E114" s="172">
        <v>0</v>
      </c>
    </row>
    <row r="115" spans="1:5" ht="13.8" x14ac:dyDescent="0.25">
      <c r="A115" s="156" t="s">
        <v>640</v>
      </c>
      <c r="B115" s="46"/>
      <c r="C115" s="155">
        <v>0</v>
      </c>
      <c r="D115" s="173"/>
      <c r="E115" s="172">
        <v>0</v>
      </c>
    </row>
    <row r="116" spans="1:5" ht="13.8" x14ac:dyDescent="0.25">
      <c r="A116" s="156" t="s">
        <v>641</v>
      </c>
      <c r="B116" s="46"/>
      <c r="C116" s="155">
        <v>0</v>
      </c>
      <c r="D116" s="173"/>
      <c r="E116" s="172">
        <v>0</v>
      </c>
    </row>
    <row r="117" spans="1:5" ht="13.8" x14ac:dyDescent="0.25">
      <c r="A117" s="156" t="s">
        <v>642</v>
      </c>
      <c r="B117" s="46"/>
      <c r="C117" s="155">
        <v>0</v>
      </c>
      <c r="D117" s="173"/>
      <c r="E117" s="172">
        <v>0</v>
      </c>
    </row>
    <row r="118" spans="1:5" ht="13.8" x14ac:dyDescent="0.25">
      <c r="A118" s="156" t="s">
        <v>643</v>
      </c>
      <c r="B118" s="46"/>
      <c r="C118" s="155">
        <v>0</v>
      </c>
      <c r="D118" s="173"/>
      <c r="E118" s="172">
        <v>0</v>
      </c>
    </row>
    <row r="119" spans="1:5" ht="13.8" x14ac:dyDescent="0.25">
      <c r="A119" s="156" t="s">
        <v>644</v>
      </c>
      <c r="B119" s="46"/>
      <c r="C119" s="155">
        <v>0</v>
      </c>
      <c r="D119" s="173"/>
      <c r="E119" s="172">
        <v>0</v>
      </c>
    </row>
    <row r="120" spans="1:5" ht="13.8" x14ac:dyDescent="0.25">
      <c r="A120" s="156" t="s">
        <v>645</v>
      </c>
      <c r="B120" s="46"/>
      <c r="C120" s="155">
        <v>0</v>
      </c>
      <c r="D120" s="173"/>
      <c r="E120" s="172">
        <v>0</v>
      </c>
    </row>
    <row r="121" spans="1:5" ht="13.8" x14ac:dyDescent="0.25">
      <c r="A121" s="156" t="s">
        <v>652</v>
      </c>
      <c r="B121" s="46"/>
      <c r="C121" s="171" t="s">
        <v>74</v>
      </c>
      <c r="D121" s="172">
        <v>0</v>
      </c>
      <c r="E121" s="172">
        <v>0</v>
      </c>
    </row>
    <row r="122" spans="1:5" ht="27.6" x14ac:dyDescent="0.25">
      <c r="A122" s="156" t="s">
        <v>654</v>
      </c>
      <c r="B122" s="46"/>
      <c r="C122" s="155" t="s">
        <v>78</v>
      </c>
      <c r="D122" s="173"/>
      <c r="E122" s="172">
        <v>0</v>
      </c>
    </row>
    <row r="123" spans="1:5" ht="27.6" x14ac:dyDescent="0.25">
      <c r="A123" s="156" t="s">
        <v>655</v>
      </c>
      <c r="B123" s="46"/>
      <c r="C123" s="155" t="s">
        <v>78</v>
      </c>
      <c r="D123" s="173"/>
      <c r="E123" s="172">
        <v>0</v>
      </c>
    </row>
    <row r="124" spans="1:5" ht="27.6" x14ac:dyDescent="0.25">
      <c r="A124" s="156" t="s">
        <v>656</v>
      </c>
      <c r="B124" s="46"/>
      <c r="C124" s="155" t="s">
        <v>78</v>
      </c>
      <c r="D124" s="173"/>
      <c r="E124" s="172">
        <v>0</v>
      </c>
    </row>
    <row r="125" spans="1:5" ht="27.6" x14ac:dyDescent="0.25">
      <c r="A125" s="156" t="s">
        <v>657</v>
      </c>
      <c r="B125" s="46"/>
      <c r="C125" s="155" t="s">
        <v>78</v>
      </c>
      <c r="D125" s="173"/>
      <c r="E125" s="172">
        <v>0</v>
      </c>
    </row>
    <row r="126" spans="1:5" ht="27.6" x14ac:dyDescent="0.25">
      <c r="A126" s="156" t="s">
        <v>658</v>
      </c>
      <c r="B126" s="46"/>
      <c r="C126" s="155" t="s">
        <v>78</v>
      </c>
      <c r="D126" s="173"/>
      <c r="E126" s="172">
        <v>0</v>
      </c>
    </row>
    <row r="127" spans="1:5" ht="13.8" x14ac:dyDescent="0.25">
      <c r="A127" s="156" t="s">
        <v>660</v>
      </c>
      <c r="B127" s="46"/>
      <c r="C127" s="155">
        <v>0</v>
      </c>
      <c r="D127" s="173"/>
      <c r="E127" s="172">
        <v>0</v>
      </c>
    </row>
    <row r="128" spans="1:5" ht="13.8" x14ac:dyDescent="0.25">
      <c r="A128" s="156" t="s">
        <v>661</v>
      </c>
      <c r="B128" s="46"/>
      <c r="C128" s="155">
        <v>0</v>
      </c>
      <c r="D128" s="173"/>
      <c r="E128" s="172">
        <v>0</v>
      </c>
    </row>
    <row r="129" spans="1:5" ht="13.8" x14ac:dyDescent="0.25">
      <c r="A129" s="156" t="s">
        <v>662</v>
      </c>
      <c r="B129" s="46"/>
      <c r="C129" s="155">
        <v>0</v>
      </c>
      <c r="D129" s="173"/>
      <c r="E129" s="172">
        <v>0</v>
      </c>
    </row>
    <row r="130" spans="1:5" ht="13.8" x14ac:dyDescent="0.25">
      <c r="A130" s="156" t="s">
        <v>663</v>
      </c>
      <c r="B130" s="46"/>
      <c r="C130" s="155">
        <v>0</v>
      </c>
      <c r="D130" s="173"/>
      <c r="E130" s="172">
        <v>0</v>
      </c>
    </row>
    <row r="131" spans="1:5" ht="13.8" x14ac:dyDescent="0.25">
      <c r="A131" s="156" t="s">
        <v>664</v>
      </c>
      <c r="B131" s="46"/>
      <c r="C131" s="155">
        <v>0</v>
      </c>
      <c r="D131" s="173"/>
      <c r="E131" s="172">
        <v>0</v>
      </c>
    </row>
    <row r="132" spans="1:5" ht="13.8" x14ac:dyDescent="0.25">
      <c r="A132" s="156" t="s">
        <v>665</v>
      </c>
      <c r="B132" s="46"/>
      <c r="C132" s="155">
        <v>0</v>
      </c>
      <c r="D132" s="173"/>
      <c r="E132" s="172">
        <v>0</v>
      </c>
    </row>
    <row r="133" spans="1:5" ht="13.8" x14ac:dyDescent="0.25">
      <c r="A133" s="156" t="s">
        <v>666</v>
      </c>
      <c r="B133" s="46"/>
      <c r="C133" s="155">
        <v>0</v>
      </c>
      <c r="D133" s="173"/>
      <c r="E133" s="172">
        <v>0</v>
      </c>
    </row>
    <row r="134" spans="1:5" ht="13.8" x14ac:dyDescent="0.25">
      <c r="A134" s="156" t="s">
        <v>667</v>
      </c>
      <c r="B134" s="46"/>
      <c r="C134" s="155">
        <v>0</v>
      </c>
      <c r="D134" s="173"/>
      <c r="E134" s="172">
        <v>0</v>
      </c>
    </row>
    <row r="135" spans="1:5" ht="13.8" x14ac:dyDescent="0.25">
      <c r="A135" s="156" t="s">
        <v>668</v>
      </c>
      <c r="B135" s="46"/>
      <c r="C135" s="155">
        <v>0</v>
      </c>
      <c r="D135" s="173"/>
      <c r="E135" s="172">
        <v>0</v>
      </c>
    </row>
    <row r="136" spans="1:5" ht="13.8" x14ac:dyDescent="0.25">
      <c r="A136" s="156" t="s">
        <v>669</v>
      </c>
      <c r="B136" s="46"/>
      <c r="C136" s="155">
        <v>0</v>
      </c>
      <c r="D136" s="173"/>
      <c r="E136" s="172">
        <v>0</v>
      </c>
    </row>
    <row r="137" spans="1:5" ht="13.8" x14ac:dyDescent="0.25">
      <c r="A137" s="156" t="s">
        <v>670</v>
      </c>
      <c r="B137" s="46"/>
      <c r="C137" s="155">
        <v>0</v>
      </c>
      <c r="D137" s="173"/>
      <c r="E137" s="172">
        <v>0</v>
      </c>
    </row>
    <row r="138" spans="1:5" ht="13.8" x14ac:dyDescent="0.25">
      <c r="A138" s="156" t="s">
        <v>671</v>
      </c>
      <c r="B138" s="46"/>
      <c r="C138" s="155">
        <v>0</v>
      </c>
      <c r="D138" s="173"/>
      <c r="E138" s="172">
        <v>0</v>
      </c>
    </row>
    <row r="139" spans="1:5" ht="13.8" x14ac:dyDescent="0.25">
      <c r="A139" s="156" t="s">
        <v>672</v>
      </c>
      <c r="B139" s="46"/>
      <c r="C139" s="155">
        <v>0</v>
      </c>
      <c r="D139" s="173"/>
      <c r="E139" s="172">
        <v>0</v>
      </c>
    </row>
    <row r="140" spans="1:5" ht="13.8" x14ac:dyDescent="0.25">
      <c r="A140" s="156" t="s">
        <v>673</v>
      </c>
      <c r="B140" s="46"/>
      <c r="C140" s="155">
        <v>0</v>
      </c>
      <c r="D140" s="173"/>
      <c r="E140" s="172">
        <v>0</v>
      </c>
    </row>
    <row r="141" spans="1:5" ht="13.8" x14ac:dyDescent="0.25">
      <c r="A141" s="156" t="s">
        <v>674</v>
      </c>
      <c r="B141" s="46"/>
      <c r="C141" s="155">
        <v>0</v>
      </c>
      <c r="D141" s="173"/>
      <c r="E141" s="172">
        <v>0</v>
      </c>
    </row>
    <row r="142" spans="1:5" ht="13.8" x14ac:dyDescent="0.25">
      <c r="A142" s="156" t="s">
        <v>681</v>
      </c>
      <c r="B142" s="46"/>
      <c r="C142" s="171" t="s">
        <v>74</v>
      </c>
      <c r="D142" s="172">
        <v>0</v>
      </c>
      <c r="E142" s="172">
        <v>0</v>
      </c>
    </row>
    <row r="143" spans="1:5" ht="27.6" x14ac:dyDescent="0.25">
      <c r="A143" s="156" t="s">
        <v>683</v>
      </c>
      <c r="B143" s="46"/>
      <c r="C143" s="155" t="s">
        <v>78</v>
      </c>
      <c r="D143" s="173"/>
      <c r="E143" s="172">
        <v>0</v>
      </c>
    </row>
    <row r="144" spans="1:5" ht="27.6" x14ac:dyDescent="0.25">
      <c r="A144" s="156" t="s">
        <v>684</v>
      </c>
      <c r="B144" s="46"/>
      <c r="C144" s="155" t="s">
        <v>78</v>
      </c>
      <c r="D144" s="173"/>
      <c r="E144" s="172">
        <v>0</v>
      </c>
    </row>
    <row r="145" spans="1:5" ht="27.6" x14ac:dyDescent="0.25">
      <c r="A145" s="156" t="s">
        <v>685</v>
      </c>
      <c r="B145" s="46"/>
      <c r="C145" s="155" t="s">
        <v>78</v>
      </c>
      <c r="D145" s="173"/>
      <c r="E145" s="172">
        <v>0</v>
      </c>
    </row>
    <row r="146" spans="1:5" ht="27.6" x14ac:dyDescent="0.25">
      <c r="A146" s="156" t="s">
        <v>686</v>
      </c>
      <c r="B146" s="46"/>
      <c r="C146" s="155" t="s">
        <v>78</v>
      </c>
      <c r="D146" s="173"/>
      <c r="E146" s="172">
        <v>0</v>
      </c>
    </row>
    <row r="147" spans="1:5" ht="27.6" x14ac:dyDescent="0.25">
      <c r="A147" s="156" t="s">
        <v>687</v>
      </c>
      <c r="B147" s="46"/>
      <c r="C147" s="155" t="s">
        <v>78</v>
      </c>
      <c r="D147" s="173"/>
      <c r="E147" s="172">
        <v>0</v>
      </c>
    </row>
    <row r="148" spans="1:5" ht="13.8" x14ac:dyDescent="0.25">
      <c r="A148" s="156" t="s">
        <v>689</v>
      </c>
      <c r="B148" s="46"/>
      <c r="C148" s="155">
        <v>0</v>
      </c>
      <c r="D148" s="173"/>
      <c r="E148" s="172">
        <v>0</v>
      </c>
    </row>
    <row r="149" spans="1:5" ht="13.8" x14ac:dyDescent="0.25">
      <c r="A149" s="156" t="s">
        <v>690</v>
      </c>
      <c r="B149" s="46"/>
      <c r="C149" s="155">
        <v>0</v>
      </c>
      <c r="D149" s="173"/>
      <c r="E149" s="172">
        <v>0</v>
      </c>
    </row>
    <row r="150" spans="1:5" ht="13.8" x14ac:dyDescent="0.25">
      <c r="A150" s="156" t="s">
        <v>691</v>
      </c>
      <c r="B150" s="46"/>
      <c r="C150" s="155">
        <v>0</v>
      </c>
      <c r="D150" s="173"/>
      <c r="E150" s="172">
        <v>0</v>
      </c>
    </row>
    <row r="151" spans="1:5" ht="13.8" x14ac:dyDescent="0.25">
      <c r="A151" s="156" t="s">
        <v>692</v>
      </c>
      <c r="B151" s="46"/>
      <c r="C151" s="155">
        <v>0</v>
      </c>
      <c r="D151" s="173"/>
      <c r="E151" s="172">
        <v>0</v>
      </c>
    </row>
    <row r="152" spans="1:5" ht="13.8" x14ac:dyDescent="0.25">
      <c r="A152" s="156" t="s">
        <v>693</v>
      </c>
      <c r="B152" s="46"/>
      <c r="C152" s="155">
        <v>0</v>
      </c>
      <c r="D152" s="173"/>
      <c r="E152" s="172">
        <v>0</v>
      </c>
    </row>
    <row r="153" spans="1:5" ht="13.8" x14ac:dyDescent="0.25">
      <c r="A153" s="156" t="s">
        <v>694</v>
      </c>
      <c r="B153" s="46"/>
      <c r="C153" s="155">
        <v>0</v>
      </c>
      <c r="D153" s="173"/>
      <c r="E153" s="172">
        <v>0</v>
      </c>
    </row>
    <row r="154" spans="1:5" ht="13.8" x14ac:dyDescent="0.25">
      <c r="A154" s="156" t="s">
        <v>695</v>
      </c>
      <c r="B154" s="46"/>
      <c r="C154" s="155">
        <v>0</v>
      </c>
      <c r="D154" s="173"/>
      <c r="E154" s="172">
        <v>0</v>
      </c>
    </row>
    <row r="155" spans="1:5" ht="13.8" x14ac:dyDescent="0.25">
      <c r="A155" s="156" t="s">
        <v>696</v>
      </c>
      <c r="B155" s="46"/>
      <c r="C155" s="155">
        <v>0</v>
      </c>
      <c r="D155" s="173"/>
      <c r="E155" s="172">
        <v>0</v>
      </c>
    </row>
    <row r="156" spans="1:5" ht="13.8" x14ac:dyDescent="0.25">
      <c r="A156" s="156" t="s">
        <v>697</v>
      </c>
      <c r="B156" s="46"/>
      <c r="C156" s="155">
        <v>0</v>
      </c>
      <c r="D156" s="173"/>
      <c r="E156" s="172">
        <v>0</v>
      </c>
    </row>
    <row r="157" spans="1:5" ht="13.8" x14ac:dyDescent="0.25">
      <c r="A157" s="156" t="s">
        <v>698</v>
      </c>
      <c r="B157" s="46"/>
      <c r="C157" s="155">
        <v>0</v>
      </c>
      <c r="D157" s="173"/>
      <c r="E157" s="172">
        <v>0</v>
      </c>
    </row>
    <row r="158" spans="1:5" ht="13.8" x14ac:dyDescent="0.25">
      <c r="A158" s="156" t="s">
        <v>699</v>
      </c>
      <c r="B158" s="46"/>
      <c r="C158" s="155">
        <v>0</v>
      </c>
      <c r="D158" s="173"/>
      <c r="E158" s="172">
        <v>0</v>
      </c>
    </row>
    <row r="159" spans="1:5" ht="13.8" x14ac:dyDescent="0.25">
      <c r="A159" s="156" t="s">
        <v>700</v>
      </c>
      <c r="B159" s="46"/>
      <c r="C159" s="155">
        <v>0</v>
      </c>
      <c r="D159" s="173"/>
      <c r="E159" s="172">
        <v>0</v>
      </c>
    </row>
    <row r="160" spans="1:5" ht="13.8" x14ac:dyDescent="0.25">
      <c r="A160" s="156" t="s">
        <v>701</v>
      </c>
      <c r="B160" s="46"/>
      <c r="C160" s="155">
        <v>0</v>
      </c>
      <c r="D160" s="173"/>
      <c r="E160" s="172">
        <v>0</v>
      </c>
    </row>
    <row r="161" spans="1:5" ht="13.8" x14ac:dyDescent="0.25">
      <c r="A161" s="156" t="s">
        <v>702</v>
      </c>
      <c r="B161" s="46"/>
      <c r="C161" s="155">
        <v>0</v>
      </c>
      <c r="D161" s="173"/>
      <c r="E161" s="172">
        <v>0</v>
      </c>
    </row>
    <row r="162" spans="1:5" ht="13.8" x14ac:dyDescent="0.25">
      <c r="A162" s="156" t="s">
        <v>703</v>
      </c>
      <c r="B162" s="46"/>
      <c r="C162" s="155">
        <v>0</v>
      </c>
      <c r="D162" s="173"/>
      <c r="E162" s="172">
        <v>0</v>
      </c>
    </row>
    <row r="163" spans="1:5" x14ac:dyDescent="0.25">
      <c r="A163" s="2" t="s">
        <v>799</v>
      </c>
      <c r="B163" s="2"/>
      <c r="C163" s="3"/>
    </row>
    <row r="164" spans="1:5" x14ac:dyDescent="0.25">
      <c r="A164" s="2" t="s">
        <v>800</v>
      </c>
      <c r="B164" s="2"/>
      <c r="C164" s="3"/>
    </row>
  </sheetData>
  <mergeCells count="2">
    <mergeCell ref="B1:C1"/>
    <mergeCell ref="A2:E2"/>
  </mergeCells>
  <hyperlinks>
    <hyperlink ref="A1" location="Overview!A1" display="Back to Overview" xr:uid="{EBA4DD99-08C9-45F0-8C85-E831600DAEBE}"/>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4BEF3-C7CC-4AEE-A833-495FD3971B0D}">
  <sheetPr>
    <pageSetUpPr fitToPage="1"/>
  </sheetPr>
  <dimension ref="A1:E164"/>
  <sheetViews>
    <sheetView zoomScale="80" zoomScaleNormal="80" zoomScaleSheetLayoutView="100" workbookViewId="0">
      <selection activeCell="F4" sqref="F4"/>
    </sheetView>
  </sheetViews>
  <sheetFormatPr defaultColWidth="9.21875" defaultRowHeight="13.2"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x14ac:dyDescent="0.25">
      <c r="A1" s="54" t="s">
        <v>40</v>
      </c>
      <c r="B1" s="450"/>
      <c r="C1" s="450"/>
      <c r="D1" s="164"/>
      <c r="E1" s="164"/>
    </row>
    <row r="2" spans="1:5" ht="32.1" customHeight="1" x14ac:dyDescent="0.25">
      <c r="A2" s="395" t="str">
        <f>Overview!B4&amp; " - Effective from "&amp;Overview!D4&amp;" - "&amp;Overview!E4&amp;" Supplier of Last Resort and Eligible Bad Debt Pass-Through Costs in UKPN LPN Area (GSP Group _C)"</f>
        <v>Southern Electric Power Distribution plc - Effective from 1 April 2026 - Final Supplier of Last Resort and Eligible Bad Debt Pass-Through Costs in UKPN LPN Area (GSP Group _C)</v>
      </c>
      <c r="B2" s="429"/>
      <c r="C2" s="429"/>
      <c r="D2" s="429"/>
      <c r="E2" s="430"/>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55.2" x14ac:dyDescent="0.25">
      <c r="A5" s="17" t="s">
        <v>72</v>
      </c>
      <c r="B5" s="46" t="str">
        <f>VLOOKUP(A5,'Annex 1 LV, HV &amp; UMS charges_C'!$A$13:$B$45,2,0)</f>
        <v>171, 191-192, 221-222, 321-322, 417-418, 506, 508, CA0</v>
      </c>
      <c r="C5" s="171" t="s">
        <v>74</v>
      </c>
      <c r="D5" s="172">
        <v>0</v>
      </c>
      <c r="E5" s="172">
        <v>0</v>
      </c>
    </row>
    <row r="6" spans="1:5" ht="96.6" x14ac:dyDescent="0.25">
      <c r="A6" s="17" t="s">
        <v>76</v>
      </c>
      <c r="B6" s="46" t="str">
        <f>VLOOKUP(A6,'Annex 1 LV, HV &amp; UMS charges_C'!$A$13:$B$45,2,0)</f>
        <v>C05, C10, C20, C30, C35, C40, C50, C60, C65, C70, C80, C85, C90, C95, R20, R25, R30, R35, CA1</v>
      </c>
      <c r="C6" s="155" t="s">
        <v>78</v>
      </c>
      <c r="D6" s="173"/>
      <c r="E6" s="172">
        <v>0</v>
      </c>
    </row>
    <row r="7" spans="1:5" ht="96.6" x14ac:dyDescent="0.25">
      <c r="A7" s="17" t="s">
        <v>79</v>
      </c>
      <c r="B7" s="46" t="str">
        <f>VLOOKUP(A7,'Annex 1 LV, HV &amp; UMS charges_C'!$A$13:$B$45,2,0)</f>
        <v>C06, C11, C21, C31, C36, C41, C51, C61, C66, C71, C81, C86, C91, C96, R21, R26, R31, R36, CA2</v>
      </c>
      <c r="C7" s="155" t="s">
        <v>78</v>
      </c>
      <c r="D7" s="173"/>
      <c r="E7" s="172">
        <v>0</v>
      </c>
    </row>
    <row r="8" spans="1:5" ht="96.6" x14ac:dyDescent="0.25">
      <c r="A8" s="17" t="s">
        <v>81</v>
      </c>
      <c r="B8" s="46" t="str">
        <f>VLOOKUP(A8,'Annex 1 LV, HV &amp; UMS charges_C'!$A$13:$B$45,2,0)</f>
        <v>C07, C12, C22, C32, C37, C42, C52, C62, C67, C72, C82, C87, C92, C97, R22, R27, R32, R37, CA3</v>
      </c>
      <c r="C8" s="155" t="s">
        <v>78</v>
      </c>
      <c r="D8" s="173"/>
      <c r="E8" s="172">
        <v>0</v>
      </c>
    </row>
    <row r="9" spans="1:5" ht="96.6" x14ac:dyDescent="0.25">
      <c r="A9" s="17" t="s">
        <v>83</v>
      </c>
      <c r="B9" s="46" t="str">
        <f>VLOOKUP(A9,'Annex 1 LV, HV &amp; UMS charges_C'!$A$13:$B$45,2,0)</f>
        <v>C08, C13, C23, C33, C38, C43, C53, C63, C68, C73, C83, C88, C93, C98, R23, R28, R33, R38, CA4</v>
      </c>
      <c r="C9" s="155" t="s">
        <v>78</v>
      </c>
      <c r="D9" s="173"/>
      <c r="E9" s="172">
        <v>0</v>
      </c>
    </row>
    <row r="10" spans="1:5" ht="96.6" x14ac:dyDescent="0.25">
      <c r="A10" s="17" t="s">
        <v>85</v>
      </c>
      <c r="B10" s="46" t="str">
        <f>VLOOKUP(A10,'Annex 1 LV, HV &amp; UMS charges_C'!$A$13:$B$45,2,0)</f>
        <v>C09, C14, C24, C34, C39, C44, C54, C64, C69, C74, C84, C89, C94, C99, R24, R29, R34, R39, CA5</v>
      </c>
      <c r="C10" s="155" t="s">
        <v>78</v>
      </c>
      <c r="D10" s="173"/>
      <c r="E10" s="172">
        <v>0</v>
      </c>
    </row>
    <row r="11" spans="1:5" ht="27.6" x14ac:dyDescent="0.25">
      <c r="A11" s="156" t="s">
        <v>88</v>
      </c>
      <c r="B11" s="46" t="str">
        <f>VLOOKUP(A11,'Annex 1 LV, HV &amp; UMS charges_C'!$A$13:$B$45,2,0)</f>
        <v>C15, C25, C55, R00</v>
      </c>
      <c r="C11" s="155">
        <v>0</v>
      </c>
      <c r="D11" s="173"/>
      <c r="E11" s="172">
        <v>0</v>
      </c>
    </row>
    <row r="12" spans="1:5" ht="27.6" x14ac:dyDescent="0.25">
      <c r="A12" s="156" t="s">
        <v>90</v>
      </c>
      <c r="B12" s="46" t="str">
        <f>VLOOKUP(A12,'Annex 1 LV, HV &amp; UMS charges_C'!$A$13:$B$45,2,0)</f>
        <v>C16, C26, C56, R01</v>
      </c>
      <c r="C12" s="155">
        <v>0</v>
      </c>
      <c r="D12" s="173"/>
      <c r="E12" s="172">
        <v>0</v>
      </c>
    </row>
    <row r="13" spans="1:5" ht="27.6" x14ac:dyDescent="0.25">
      <c r="A13" s="156" t="s">
        <v>92</v>
      </c>
      <c r="B13" s="46" t="str">
        <f>VLOOKUP(A13,'Annex 1 LV, HV &amp; UMS charges_C'!$A$13:$B$45,2,0)</f>
        <v>C17, C27, C57, R02</v>
      </c>
      <c r="C13" s="155">
        <v>0</v>
      </c>
      <c r="D13" s="173"/>
      <c r="E13" s="172">
        <v>0</v>
      </c>
    </row>
    <row r="14" spans="1:5" ht="27.6" x14ac:dyDescent="0.25">
      <c r="A14" s="156" t="s">
        <v>94</v>
      </c>
      <c r="B14" s="46" t="str">
        <f>VLOOKUP(A14,'Annex 1 LV, HV &amp; UMS charges_C'!$A$13:$B$45,2,0)</f>
        <v>C18, C28, C58, R03</v>
      </c>
      <c r="C14" s="155">
        <v>0</v>
      </c>
      <c r="D14" s="173"/>
      <c r="E14" s="172">
        <v>0</v>
      </c>
    </row>
    <row r="15" spans="1:5" ht="27.6" x14ac:dyDescent="0.25">
      <c r="A15" s="160" t="s">
        <v>96</v>
      </c>
      <c r="B15" s="46" t="str">
        <f>VLOOKUP(A15,'Annex 1 LV, HV &amp; UMS charges_C'!$A$13:$B$45,2,0)</f>
        <v>C19, C29, C59, R04</v>
      </c>
      <c r="C15" s="155">
        <v>0</v>
      </c>
      <c r="D15" s="173"/>
      <c r="E15" s="172">
        <v>0</v>
      </c>
    </row>
    <row r="16" spans="1:5" ht="13.8" x14ac:dyDescent="0.25">
      <c r="A16" s="160" t="s">
        <v>98</v>
      </c>
      <c r="B16" s="46" t="str">
        <f>VLOOKUP(A16,'Annex 1 LV, HV &amp; UMS charges_C'!$A$13:$B$45,2,0)</f>
        <v>R10, R15</v>
      </c>
      <c r="C16" s="155">
        <v>0</v>
      </c>
      <c r="D16" s="173"/>
      <c r="E16" s="172">
        <v>0</v>
      </c>
    </row>
    <row r="17" spans="1:5" ht="13.8" x14ac:dyDescent="0.25">
      <c r="A17" s="160" t="s">
        <v>100</v>
      </c>
      <c r="B17" s="46" t="str">
        <f>VLOOKUP(A17,'Annex 1 LV, HV &amp; UMS charges_C'!$A$13:$B$45,2,0)</f>
        <v>R11, R16</v>
      </c>
      <c r="C17" s="155">
        <v>0</v>
      </c>
      <c r="D17" s="173"/>
      <c r="E17" s="172">
        <v>0</v>
      </c>
    </row>
    <row r="18" spans="1:5" ht="13.8" x14ac:dyDescent="0.25">
      <c r="A18" s="160" t="s">
        <v>102</v>
      </c>
      <c r="B18" s="46" t="str">
        <f>VLOOKUP(A18,'Annex 1 LV, HV &amp; UMS charges_C'!$A$13:$B$45,2,0)</f>
        <v>R12, R17</v>
      </c>
      <c r="C18" s="155">
        <v>0</v>
      </c>
      <c r="D18" s="173"/>
      <c r="E18" s="172">
        <v>0</v>
      </c>
    </row>
    <row r="19" spans="1:5" ht="13.8" x14ac:dyDescent="0.25">
      <c r="A19" s="160" t="s">
        <v>104</v>
      </c>
      <c r="B19" s="46" t="str">
        <f>VLOOKUP(A19,'Annex 1 LV, HV &amp; UMS charges_C'!$A$13:$B$45,2,0)</f>
        <v>R13, R18</v>
      </c>
      <c r="C19" s="155">
        <v>0</v>
      </c>
      <c r="D19" s="173"/>
      <c r="E19" s="172">
        <v>0</v>
      </c>
    </row>
    <row r="20" spans="1:5" ht="13.8" x14ac:dyDescent="0.25">
      <c r="A20" s="160" t="s">
        <v>106</v>
      </c>
      <c r="B20" s="46" t="str">
        <f>VLOOKUP(A20,'Annex 1 LV, HV &amp; UMS charges_C'!$A$13:$B$45,2,0)</f>
        <v>R14, R19</v>
      </c>
      <c r="C20" s="155">
        <v>0</v>
      </c>
      <c r="D20" s="173"/>
      <c r="E20" s="172">
        <v>0</v>
      </c>
    </row>
    <row r="21" spans="1:5" ht="13.8" x14ac:dyDescent="0.25">
      <c r="A21" s="160" t="s">
        <v>108</v>
      </c>
      <c r="B21" s="46" t="str">
        <f>VLOOKUP(A21,'Annex 1 LV, HV &amp; UMS charges_C'!$A$13:$B$45,2,0)</f>
        <v>C45, C75, R05</v>
      </c>
      <c r="C21" s="155">
        <v>0</v>
      </c>
      <c r="D21" s="173"/>
      <c r="E21" s="172">
        <v>0</v>
      </c>
    </row>
    <row r="22" spans="1:5" ht="13.8" x14ac:dyDescent="0.25">
      <c r="A22" s="160" t="s">
        <v>110</v>
      </c>
      <c r="B22" s="46" t="str">
        <f>VLOOKUP(A22,'Annex 1 LV, HV &amp; UMS charges_C'!$A$13:$B$45,2,0)</f>
        <v>C46, C76, R06</v>
      </c>
      <c r="C22" s="155">
        <v>0</v>
      </c>
      <c r="D22" s="173"/>
      <c r="E22" s="172">
        <v>0</v>
      </c>
    </row>
    <row r="23" spans="1:5" ht="13.8" x14ac:dyDescent="0.25">
      <c r="A23" s="156" t="s">
        <v>112</v>
      </c>
      <c r="B23" s="46" t="str">
        <f>VLOOKUP(A23,'Annex 1 LV, HV &amp; UMS charges_C'!$A$13:$B$45,2,0)</f>
        <v>C47, C77, R07</v>
      </c>
      <c r="C23" s="155">
        <v>0</v>
      </c>
      <c r="D23" s="173"/>
      <c r="E23" s="172">
        <v>0</v>
      </c>
    </row>
    <row r="24" spans="1:5" ht="13.8" x14ac:dyDescent="0.25">
      <c r="A24" s="156" t="s">
        <v>114</v>
      </c>
      <c r="B24" s="46" t="str">
        <f>VLOOKUP(A24,'Annex 1 LV, HV &amp; UMS charges_C'!$A$13:$B$45,2,0)</f>
        <v>C48, C78, R08</v>
      </c>
      <c r="C24" s="155">
        <v>0</v>
      </c>
      <c r="D24" s="173"/>
      <c r="E24" s="172">
        <v>0</v>
      </c>
    </row>
    <row r="25" spans="1:5" ht="13.8" x14ac:dyDescent="0.25">
      <c r="A25" s="156" t="s">
        <v>116</v>
      </c>
      <c r="B25" s="46" t="str">
        <f>VLOOKUP(A25,'Annex 1 LV, HV &amp; UMS charges_C'!$A$13:$B$45,2,0)</f>
        <v>C49, C79, R09</v>
      </c>
      <c r="C25" s="155">
        <v>0</v>
      </c>
      <c r="D25" s="173"/>
      <c r="E25" s="172">
        <v>0</v>
      </c>
    </row>
    <row r="26" spans="1:5" ht="13.8" x14ac:dyDescent="0.25">
      <c r="A26" s="156" t="s">
        <v>519</v>
      </c>
      <c r="B26" s="46"/>
      <c r="C26" s="171" t="s">
        <v>74</v>
      </c>
      <c r="D26" s="172">
        <v>0</v>
      </c>
      <c r="E26" s="172">
        <v>0</v>
      </c>
    </row>
    <row r="27" spans="1:5" ht="27.6" x14ac:dyDescent="0.25">
      <c r="A27" s="156" t="s">
        <v>521</v>
      </c>
      <c r="B27" s="46"/>
      <c r="C27" s="155" t="s">
        <v>78</v>
      </c>
      <c r="D27" s="173"/>
      <c r="E27" s="172">
        <v>0</v>
      </c>
    </row>
    <row r="28" spans="1:5" ht="27.6" x14ac:dyDescent="0.25">
      <c r="A28" s="156" t="s">
        <v>522</v>
      </c>
      <c r="B28" s="46"/>
      <c r="C28" s="155" t="s">
        <v>78</v>
      </c>
      <c r="D28" s="173"/>
      <c r="E28" s="172">
        <v>0</v>
      </c>
    </row>
    <row r="29" spans="1:5" ht="27.6" x14ac:dyDescent="0.25">
      <c r="A29" s="156" t="s">
        <v>523</v>
      </c>
      <c r="B29" s="46"/>
      <c r="C29" s="155" t="s">
        <v>78</v>
      </c>
      <c r="D29" s="173"/>
      <c r="E29" s="172">
        <v>0</v>
      </c>
    </row>
    <row r="30" spans="1:5" ht="27.6" x14ac:dyDescent="0.25">
      <c r="A30" s="156" t="s">
        <v>524</v>
      </c>
      <c r="B30" s="46"/>
      <c r="C30" s="155" t="s">
        <v>78</v>
      </c>
      <c r="D30" s="173"/>
      <c r="E30" s="172">
        <v>0</v>
      </c>
    </row>
    <row r="31" spans="1:5" ht="27.6" x14ac:dyDescent="0.25">
      <c r="A31" s="156" t="s">
        <v>525</v>
      </c>
      <c r="B31" s="46"/>
      <c r="C31" s="155" t="s">
        <v>78</v>
      </c>
      <c r="D31" s="173"/>
      <c r="E31" s="172">
        <v>0</v>
      </c>
    </row>
    <row r="32" spans="1:5" ht="13.8" x14ac:dyDescent="0.25">
      <c r="A32" s="156" t="s">
        <v>527</v>
      </c>
      <c r="B32" s="46"/>
      <c r="C32" s="155">
        <v>0</v>
      </c>
      <c r="D32" s="173"/>
      <c r="E32" s="172">
        <v>0</v>
      </c>
    </row>
    <row r="33" spans="1:5" ht="13.8" x14ac:dyDescent="0.25">
      <c r="A33" s="156" t="s">
        <v>528</v>
      </c>
      <c r="B33" s="46"/>
      <c r="C33" s="155">
        <v>0</v>
      </c>
      <c r="D33" s="173"/>
      <c r="E33" s="172">
        <v>0</v>
      </c>
    </row>
    <row r="34" spans="1:5" ht="13.8" x14ac:dyDescent="0.25">
      <c r="A34" s="156" t="s">
        <v>529</v>
      </c>
      <c r="B34" s="46"/>
      <c r="C34" s="155">
        <v>0</v>
      </c>
      <c r="D34" s="173"/>
      <c r="E34" s="172">
        <v>0</v>
      </c>
    </row>
    <row r="35" spans="1:5" ht="13.8" x14ac:dyDescent="0.25">
      <c r="A35" s="156" t="s">
        <v>530</v>
      </c>
      <c r="B35" s="46"/>
      <c r="C35" s="155">
        <v>0</v>
      </c>
      <c r="D35" s="173"/>
      <c r="E35" s="172">
        <v>0</v>
      </c>
    </row>
    <row r="36" spans="1:5" ht="13.8" x14ac:dyDescent="0.25">
      <c r="A36" s="156" t="s">
        <v>531</v>
      </c>
      <c r="B36" s="46"/>
      <c r="C36" s="155">
        <v>0</v>
      </c>
      <c r="D36" s="173"/>
      <c r="E36" s="172">
        <v>0</v>
      </c>
    </row>
    <row r="37" spans="1:5" ht="13.8" x14ac:dyDescent="0.25">
      <c r="A37" s="160" t="s">
        <v>536</v>
      </c>
      <c r="B37" s="46"/>
      <c r="C37" s="171" t="s">
        <v>74</v>
      </c>
      <c r="D37" s="172">
        <v>0</v>
      </c>
      <c r="E37" s="172">
        <v>0</v>
      </c>
    </row>
    <row r="38" spans="1:5" ht="27.6" x14ac:dyDescent="0.25">
      <c r="A38" s="156" t="s">
        <v>538</v>
      </c>
      <c r="B38" s="46"/>
      <c r="C38" s="155" t="s">
        <v>78</v>
      </c>
      <c r="D38" s="173"/>
      <c r="E38" s="172">
        <v>0</v>
      </c>
    </row>
    <row r="39" spans="1:5" ht="27.6" x14ac:dyDescent="0.25">
      <c r="A39" s="156" t="s">
        <v>539</v>
      </c>
      <c r="B39" s="46"/>
      <c r="C39" s="155" t="s">
        <v>78</v>
      </c>
      <c r="D39" s="173"/>
      <c r="E39" s="172">
        <v>0</v>
      </c>
    </row>
    <row r="40" spans="1:5" ht="27.6" x14ac:dyDescent="0.25">
      <c r="A40" s="156" t="s">
        <v>540</v>
      </c>
      <c r="B40" s="46"/>
      <c r="C40" s="155" t="s">
        <v>78</v>
      </c>
      <c r="D40" s="173"/>
      <c r="E40" s="172">
        <v>0</v>
      </c>
    </row>
    <row r="41" spans="1:5" ht="27.6" x14ac:dyDescent="0.25">
      <c r="A41" s="156" t="s">
        <v>541</v>
      </c>
      <c r="B41" s="46"/>
      <c r="C41" s="155" t="s">
        <v>78</v>
      </c>
      <c r="D41" s="173"/>
      <c r="E41" s="172">
        <v>0</v>
      </c>
    </row>
    <row r="42" spans="1:5" ht="27.6" x14ac:dyDescent="0.25">
      <c r="A42" s="156" t="s">
        <v>542</v>
      </c>
      <c r="B42" s="46"/>
      <c r="C42" s="155" t="s">
        <v>78</v>
      </c>
      <c r="D42" s="173"/>
      <c r="E42" s="172">
        <v>0</v>
      </c>
    </row>
    <row r="43" spans="1:5" ht="13.8" x14ac:dyDescent="0.25">
      <c r="A43" s="156" t="s">
        <v>544</v>
      </c>
      <c r="B43" s="46"/>
      <c r="C43" s="155">
        <v>0</v>
      </c>
      <c r="D43" s="173"/>
      <c r="E43" s="172">
        <v>0</v>
      </c>
    </row>
    <row r="44" spans="1:5" ht="13.8" x14ac:dyDescent="0.25">
      <c r="A44" s="156" t="s">
        <v>545</v>
      </c>
      <c r="B44" s="46"/>
      <c r="C44" s="155">
        <v>0</v>
      </c>
      <c r="D44" s="173"/>
      <c r="E44" s="172">
        <v>0</v>
      </c>
    </row>
    <row r="45" spans="1:5" ht="13.8" x14ac:dyDescent="0.25">
      <c r="A45" s="156" t="s">
        <v>546</v>
      </c>
      <c r="B45" s="46"/>
      <c r="C45" s="155">
        <v>0</v>
      </c>
      <c r="D45" s="173"/>
      <c r="E45" s="172">
        <v>0</v>
      </c>
    </row>
    <row r="46" spans="1:5" ht="13.8" x14ac:dyDescent="0.25">
      <c r="A46" s="156" t="s">
        <v>547</v>
      </c>
      <c r="B46" s="46"/>
      <c r="C46" s="155">
        <v>0</v>
      </c>
      <c r="D46" s="173"/>
      <c r="E46" s="172">
        <v>0</v>
      </c>
    </row>
    <row r="47" spans="1:5" ht="13.8" x14ac:dyDescent="0.25">
      <c r="A47" s="156" t="s">
        <v>548</v>
      </c>
      <c r="B47" s="46"/>
      <c r="C47" s="155">
        <v>0</v>
      </c>
      <c r="D47" s="173"/>
      <c r="E47" s="172">
        <v>0</v>
      </c>
    </row>
    <row r="48" spans="1:5" ht="13.8" x14ac:dyDescent="0.25">
      <c r="A48" s="156" t="s">
        <v>549</v>
      </c>
      <c r="B48" s="46"/>
      <c r="C48" s="155">
        <v>0</v>
      </c>
      <c r="D48" s="173"/>
      <c r="E48" s="172">
        <v>0</v>
      </c>
    </row>
    <row r="49" spans="1:5" ht="13.8" x14ac:dyDescent="0.25">
      <c r="A49" s="156" t="s">
        <v>550</v>
      </c>
      <c r="B49" s="46"/>
      <c r="C49" s="155">
        <v>0</v>
      </c>
      <c r="D49" s="173"/>
      <c r="E49" s="172">
        <v>0</v>
      </c>
    </row>
    <row r="50" spans="1:5" ht="13.8" x14ac:dyDescent="0.25">
      <c r="A50" s="156" t="s">
        <v>551</v>
      </c>
      <c r="B50" s="46"/>
      <c r="C50" s="155">
        <v>0</v>
      </c>
      <c r="D50" s="173"/>
      <c r="E50" s="172">
        <v>0</v>
      </c>
    </row>
    <row r="51" spans="1:5" ht="13.8" x14ac:dyDescent="0.25">
      <c r="A51" s="156" t="s">
        <v>552</v>
      </c>
      <c r="B51" s="46"/>
      <c r="C51" s="155">
        <v>0</v>
      </c>
      <c r="D51" s="173"/>
      <c r="E51" s="172">
        <v>0</v>
      </c>
    </row>
    <row r="52" spans="1:5" ht="13.8" x14ac:dyDescent="0.25">
      <c r="A52" s="156" t="s">
        <v>553</v>
      </c>
      <c r="B52" s="46"/>
      <c r="C52" s="155">
        <v>0</v>
      </c>
      <c r="D52" s="173"/>
      <c r="E52" s="172">
        <v>0</v>
      </c>
    </row>
    <row r="53" spans="1:5" ht="13.8" x14ac:dyDescent="0.25">
      <c r="A53" s="156" t="s">
        <v>554</v>
      </c>
      <c r="B53" s="46"/>
      <c r="C53" s="155">
        <v>0</v>
      </c>
      <c r="D53" s="173"/>
      <c r="E53" s="172">
        <v>0</v>
      </c>
    </row>
    <row r="54" spans="1:5" ht="13.8" x14ac:dyDescent="0.25">
      <c r="A54" s="156" t="s">
        <v>555</v>
      </c>
      <c r="B54" s="46"/>
      <c r="C54" s="155">
        <v>0</v>
      </c>
      <c r="D54" s="173"/>
      <c r="E54" s="172">
        <v>0</v>
      </c>
    </row>
    <row r="55" spans="1:5" ht="13.8" x14ac:dyDescent="0.25">
      <c r="A55" s="156" t="s">
        <v>556</v>
      </c>
      <c r="B55" s="46"/>
      <c r="C55" s="155">
        <v>0</v>
      </c>
      <c r="D55" s="173"/>
      <c r="E55" s="172">
        <v>0</v>
      </c>
    </row>
    <row r="56" spans="1:5" ht="13.8" x14ac:dyDescent="0.25">
      <c r="A56" s="156" t="s">
        <v>557</v>
      </c>
      <c r="B56" s="46"/>
      <c r="C56" s="155">
        <v>0</v>
      </c>
      <c r="D56" s="173"/>
      <c r="E56" s="172">
        <v>0</v>
      </c>
    </row>
    <row r="57" spans="1:5" ht="13.8" x14ac:dyDescent="0.25">
      <c r="A57" s="156" t="s">
        <v>558</v>
      </c>
      <c r="B57" s="46"/>
      <c r="C57" s="155">
        <v>0</v>
      </c>
      <c r="D57" s="173"/>
      <c r="E57" s="172">
        <v>0</v>
      </c>
    </row>
    <row r="58" spans="1:5" ht="13.8" x14ac:dyDescent="0.25">
      <c r="A58" s="156" t="s">
        <v>565</v>
      </c>
      <c r="B58" s="46"/>
      <c r="C58" s="171" t="s">
        <v>74</v>
      </c>
      <c r="D58" s="172">
        <v>0</v>
      </c>
      <c r="E58" s="172">
        <v>0</v>
      </c>
    </row>
    <row r="59" spans="1:5" ht="27.6" x14ac:dyDescent="0.25">
      <c r="A59" s="156" t="s">
        <v>567</v>
      </c>
      <c r="B59" s="46"/>
      <c r="C59" s="155" t="s">
        <v>78</v>
      </c>
      <c r="D59" s="173"/>
      <c r="E59" s="172">
        <v>0</v>
      </c>
    </row>
    <row r="60" spans="1:5" ht="27.6" x14ac:dyDescent="0.25">
      <c r="A60" s="156" t="s">
        <v>568</v>
      </c>
      <c r="B60" s="46"/>
      <c r="C60" s="155" t="s">
        <v>78</v>
      </c>
      <c r="D60" s="173"/>
      <c r="E60" s="172">
        <v>0</v>
      </c>
    </row>
    <row r="61" spans="1:5" ht="27.6" x14ac:dyDescent="0.25">
      <c r="A61" s="156" t="s">
        <v>569</v>
      </c>
      <c r="B61" s="46"/>
      <c r="C61" s="155" t="s">
        <v>78</v>
      </c>
      <c r="D61" s="173"/>
      <c r="E61" s="172">
        <v>0</v>
      </c>
    </row>
    <row r="62" spans="1:5" ht="27.6" x14ac:dyDescent="0.25">
      <c r="A62" s="156" t="s">
        <v>570</v>
      </c>
      <c r="B62" s="46"/>
      <c r="C62" s="155" t="s">
        <v>78</v>
      </c>
      <c r="D62" s="173"/>
      <c r="E62" s="172">
        <v>0</v>
      </c>
    </row>
    <row r="63" spans="1:5" ht="27.6" x14ac:dyDescent="0.25">
      <c r="A63" s="156" t="s">
        <v>571</v>
      </c>
      <c r="B63" s="46"/>
      <c r="C63" s="155" t="s">
        <v>78</v>
      </c>
      <c r="D63" s="173"/>
      <c r="E63" s="172">
        <v>0</v>
      </c>
    </row>
    <row r="64" spans="1:5" ht="13.8" x14ac:dyDescent="0.25">
      <c r="A64" s="156" t="s">
        <v>573</v>
      </c>
      <c r="B64" s="46"/>
      <c r="C64" s="155">
        <v>0</v>
      </c>
      <c r="D64" s="173"/>
      <c r="E64" s="172">
        <v>0</v>
      </c>
    </row>
    <row r="65" spans="1:5" ht="13.8" x14ac:dyDescent="0.25">
      <c r="A65" s="156" t="s">
        <v>574</v>
      </c>
      <c r="B65" s="46"/>
      <c r="C65" s="155">
        <v>0</v>
      </c>
      <c r="D65" s="173"/>
      <c r="E65" s="172">
        <v>0</v>
      </c>
    </row>
    <row r="66" spans="1:5" ht="13.8" x14ac:dyDescent="0.25">
      <c r="A66" s="156" t="s">
        <v>575</v>
      </c>
      <c r="B66" s="46"/>
      <c r="C66" s="155">
        <v>0</v>
      </c>
      <c r="D66" s="173"/>
      <c r="E66" s="172">
        <v>0</v>
      </c>
    </row>
    <row r="67" spans="1:5" ht="13.8" x14ac:dyDescent="0.25">
      <c r="A67" s="156" t="s">
        <v>576</v>
      </c>
      <c r="B67" s="46"/>
      <c r="C67" s="155">
        <v>0</v>
      </c>
      <c r="D67" s="173"/>
      <c r="E67" s="172">
        <v>0</v>
      </c>
    </row>
    <row r="68" spans="1:5" ht="13.8" x14ac:dyDescent="0.25">
      <c r="A68" s="156" t="s">
        <v>577</v>
      </c>
      <c r="B68" s="46"/>
      <c r="C68" s="155">
        <v>0</v>
      </c>
      <c r="D68" s="173"/>
      <c r="E68" s="172">
        <v>0</v>
      </c>
    </row>
    <row r="69" spans="1:5" ht="13.8" x14ac:dyDescent="0.25">
      <c r="A69" s="156" t="s">
        <v>578</v>
      </c>
      <c r="B69" s="46"/>
      <c r="C69" s="155">
        <v>0</v>
      </c>
      <c r="D69" s="173"/>
      <c r="E69" s="172">
        <v>0</v>
      </c>
    </row>
    <row r="70" spans="1:5" ht="13.8" x14ac:dyDescent="0.25">
      <c r="A70" s="156" t="s">
        <v>579</v>
      </c>
      <c r="B70" s="46"/>
      <c r="C70" s="155">
        <v>0</v>
      </c>
      <c r="D70" s="173"/>
      <c r="E70" s="172">
        <v>0</v>
      </c>
    </row>
    <row r="71" spans="1:5" ht="13.8" x14ac:dyDescent="0.25">
      <c r="A71" s="156" t="s">
        <v>580</v>
      </c>
      <c r="B71" s="46"/>
      <c r="C71" s="155">
        <v>0</v>
      </c>
      <c r="D71" s="173"/>
      <c r="E71" s="172">
        <v>0</v>
      </c>
    </row>
    <row r="72" spans="1:5" ht="13.8" x14ac:dyDescent="0.25">
      <c r="A72" s="156" t="s">
        <v>581</v>
      </c>
      <c r="B72" s="46"/>
      <c r="C72" s="155">
        <v>0</v>
      </c>
      <c r="D72" s="173"/>
      <c r="E72" s="172">
        <v>0</v>
      </c>
    </row>
    <row r="73" spans="1:5" ht="13.8" x14ac:dyDescent="0.25">
      <c r="A73" s="156" t="s">
        <v>582</v>
      </c>
      <c r="B73" s="46"/>
      <c r="C73" s="155">
        <v>0</v>
      </c>
      <c r="D73" s="173"/>
      <c r="E73" s="172">
        <v>0</v>
      </c>
    </row>
    <row r="74" spans="1:5" ht="13.8" x14ac:dyDescent="0.25">
      <c r="A74" s="156" t="s">
        <v>583</v>
      </c>
      <c r="B74" s="46"/>
      <c r="C74" s="155">
        <v>0</v>
      </c>
      <c r="D74" s="173"/>
      <c r="E74" s="172">
        <v>0</v>
      </c>
    </row>
    <row r="75" spans="1:5" ht="13.8" x14ac:dyDescent="0.25">
      <c r="A75" s="156" t="s">
        <v>584</v>
      </c>
      <c r="B75" s="46"/>
      <c r="C75" s="155">
        <v>0</v>
      </c>
      <c r="D75" s="173"/>
      <c r="E75" s="172">
        <v>0</v>
      </c>
    </row>
    <row r="76" spans="1:5" ht="13.8" x14ac:dyDescent="0.25">
      <c r="A76" s="156" t="s">
        <v>585</v>
      </c>
      <c r="B76" s="46"/>
      <c r="C76" s="155">
        <v>0</v>
      </c>
      <c r="D76" s="173"/>
      <c r="E76" s="172">
        <v>0</v>
      </c>
    </row>
    <row r="77" spans="1:5" ht="13.8" x14ac:dyDescent="0.25">
      <c r="A77" s="156" t="s">
        <v>586</v>
      </c>
      <c r="B77" s="46"/>
      <c r="C77" s="155">
        <v>0</v>
      </c>
      <c r="D77" s="173"/>
      <c r="E77" s="172">
        <v>0</v>
      </c>
    </row>
    <row r="78" spans="1:5" ht="13.8" x14ac:dyDescent="0.25">
      <c r="A78" s="156" t="s">
        <v>587</v>
      </c>
      <c r="B78" s="46"/>
      <c r="C78" s="155">
        <v>0</v>
      </c>
      <c r="D78" s="173"/>
      <c r="E78" s="172">
        <v>0</v>
      </c>
    </row>
    <row r="79" spans="1:5" ht="13.8" x14ac:dyDescent="0.25">
      <c r="A79" s="156" t="s">
        <v>594</v>
      </c>
      <c r="B79" s="46"/>
      <c r="C79" s="171" t="s">
        <v>74</v>
      </c>
      <c r="D79" s="172">
        <v>0</v>
      </c>
      <c r="E79" s="172">
        <v>0</v>
      </c>
    </row>
    <row r="80" spans="1:5" ht="27.6" x14ac:dyDescent="0.25">
      <c r="A80" s="156" t="s">
        <v>596</v>
      </c>
      <c r="B80" s="46"/>
      <c r="C80" s="155" t="s">
        <v>78</v>
      </c>
      <c r="D80" s="173"/>
      <c r="E80" s="172">
        <v>0</v>
      </c>
    </row>
    <row r="81" spans="1:5" ht="27.6" x14ac:dyDescent="0.25">
      <c r="A81" s="156" t="s">
        <v>597</v>
      </c>
      <c r="B81" s="46"/>
      <c r="C81" s="155" t="s">
        <v>78</v>
      </c>
      <c r="D81" s="173"/>
      <c r="E81" s="172">
        <v>0</v>
      </c>
    </row>
    <row r="82" spans="1:5" ht="27.6" x14ac:dyDescent="0.25">
      <c r="A82" s="156" t="s">
        <v>598</v>
      </c>
      <c r="B82" s="46"/>
      <c r="C82" s="155" t="s">
        <v>78</v>
      </c>
      <c r="D82" s="173"/>
      <c r="E82" s="172">
        <v>0</v>
      </c>
    </row>
    <row r="83" spans="1:5" ht="27.6" x14ac:dyDescent="0.25">
      <c r="A83" s="156" t="s">
        <v>599</v>
      </c>
      <c r="B83" s="46"/>
      <c r="C83" s="155" t="s">
        <v>78</v>
      </c>
      <c r="D83" s="173"/>
      <c r="E83" s="172">
        <v>0</v>
      </c>
    </row>
    <row r="84" spans="1:5" ht="27.6" x14ac:dyDescent="0.25">
      <c r="A84" s="156" t="s">
        <v>600</v>
      </c>
      <c r="B84" s="46"/>
      <c r="C84" s="155" t="s">
        <v>78</v>
      </c>
      <c r="D84" s="173"/>
      <c r="E84" s="172">
        <v>0</v>
      </c>
    </row>
    <row r="85" spans="1:5" ht="13.8" x14ac:dyDescent="0.25">
      <c r="A85" s="156" t="s">
        <v>602</v>
      </c>
      <c r="B85" s="46"/>
      <c r="C85" s="155">
        <v>0</v>
      </c>
      <c r="D85" s="173"/>
      <c r="E85" s="172">
        <v>0</v>
      </c>
    </row>
    <row r="86" spans="1:5" ht="13.8" x14ac:dyDescent="0.25">
      <c r="A86" s="156" t="s">
        <v>603</v>
      </c>
      <c r="B86" s="46"/>
      <c r="C86" s="155">
        <v>0</v>
      </c>
      <c r="D86" s="173"/>
      <c r="E86" s="172">
        <v>0</v>
      </c>
    </row>
    <row r="87" spans="1:5" ht="13.8" x14ac:dyDescent="0.25">
      <c r="A87" s="156" t="s">
        <v>604</v>
      </c>
      <c r="B87" s="46"/>
      <c r="C87" s="155">
        <v>0</v>
      </c>
      <c r="D87" s="173"/>
      <c r="E87" s="172">
        <v>0</v>
      </c>
    </row>
    <row r="88" spans="1:5" ht="13.8" x14ac:dyDescent="0.25">
      <c r="A88" s="156" t="s">
        <v>605</v>
      </c>
      <c r="B88" s="46"/>
      <c r="C88" s="155">
        <v>0</v>
      </c>
      <c r="D88" s="173"/>
      <c r="E88" s="172">
        <v>0</v>
      </c>
    </row>
    <row r="89" spans="1:5" ht="13.8" x14ac:dyDescent="0.25">
      <c r="A89" s="156" t="s">
        <v>606</v>
      </c>
      <c r="B89" s="46"/>
      <c r="C89" s="155">
        <v>0</v>
      </c>
      <c r="D89" s="173"/>
      <c r="E89" s="172">
        <v>0</v>
      </c>
    </row>
    <row r="90" spans="1:5" ht="13.8" x14ac:dyDescent="0.25">
      <c r="A90" s="156" t="s">
        <v>607</v>
      </c>
      <c r="B90" s="46"/>
      <c r="C90" s="155">
        <v>0</v>
      </c>
      <c r="D90" s="173"/>
      <c r="E90" s="172">
        <v>0</v>
      </c>
    </row>
    <row r="91" spans="1:5" ht="13.8" x14ac:dyDescent="0.25">
      <c r="A91" s="156" t="s">
        <v>608</v>
      </c>
      <c r="B91" s="46"/>
      <c r="C91" s="155">
        <v>0</v>
      </c>
      <c r="D91" s="173"/>
      <c r="E91" s="172">
        <v>0</v>
      </c>
    </row>
    <row r="92" spans="1:5" ht="13.8" x14ac:dyDescent="0.25">
      <c r="A92" s="156" t="s">
        <v>609</v>
      </c>
      <c r="B92" s="46"/>
      <c r="C92" s="155">
        <v>0</v>
      </c>
      <c r="D92" s="173"/>
      <c r="E92" s="172">
        <v>0</v>
      </c>
    </row>
    <row r="93" spans="1:5" ht="13.8" x14ac:dyDescent="0.25">
      <c r="A93" s="156" t="s">
        <v>610</v>
      </c>
      <c r="B93" s="46"/>
      <c r="C93" s="155">
        <v>0</v>
      </c>
      <c r="D93" s="173"/>
      <c r="E93" s="172">
        <v>0</v>
      </c>
    </row>
    <row r="94" spans="1:5" ht="13.8" x14ac:dyDescent="0.25">
      <c r="A94" s="156" t="s">
        <v>611</v>
      </c>
      <c r="B94" s="46"/>
      <c r="C94" s="155">
        <v>0</v>
      </c>
      <c r="D94" s="173"/>
      <c r="E94" s="172">
        <v>0</v>
      </c>
    </row>
    <row r="95" spans="1:5" ht="13.8" x14ac:dyDescent="0.25">
      <c r="A95" s="156" t="s">
        <v>612</v>
      </c>
      <c r="B95" s="46"/>
      <c r="C95" s="155">
        <v>0</v>
      </c>
      <c r="D95" s="173"/>
      <c r="E95" s="172">
        <v>0</v>
      </c>
    </row>
    <row r="96" spans="1:5" ht="13.8" x14ac:dyDescent="0.25">
      <c r="A96" s="156" t="s">
        <v>613</v>
      </c>
      <c r="B96" s="46"/>
      <c r="C96" s="155">
        <v>0</v>
      </c>
      <c r="D96" s="173"/>
      <c r="E96" s="172">
        <v>0</v>
      </c>
    </row>
    <row r="97" spans="1:5" ht="13.8" x14ac:dyDescent="0.25">
      <c r="A97" s="156" t="s">
        <v>614</v>
      </c>
      <c r="B97" s="46"/>
      <c r="C97" s="155">
        <v>0</v>
      </c>
      <c r="D97" s="173"/>
      <c r="E97" s="172">
        <v>0</v>
      </c>
    </row>
    <row r="98" spans="1:5" ht="13.8" x14ac:dyDescent="0.25">
      <c r="A98" s="156" t="s">
        <v>615</v>
      </c>
      <c r="B98" s="46"/>
      <c r="C98" s="155">
        <v>0</v>
      </c>
      <c r="D98" s="173"/>
      <c r="E98" s="172">
        <v>0</v>
      </c>
    </row>
    <row r="99" spans="1:5" ht="13.8" x14ac:dyDescent="0.25">
      <c r="A99" s="156" t="s">
        <v>616</v>
      </c>
      <c r="B99" s="46"/>
      <c r="C99" s="155">
        <v>0</v>
      </c>
      <c r="D99" s="173"/>
      <c r="E99" s="172">
        <v>0</v>
      </c>
    </row>
    <row r="100" spans="1:5" ht="13.8" x14ac:dyDescent="0.25">
      <c r="A100" s="156" t="s">
        <v>623</v>
      </c>
      <c r="B100" s="46"/>
      <c r="C100" s="171" t="s">
        <v>74</v>
      </c>
      <c r="D100" s="172">
        <v>0</v>
      </c>
      <c r="E100" s="172">
        <v>0</v>
      </c>
    </row>
    <row r="101" spans="1:5" ht="27.6" x14ac:dyDescent="0.25">
      <c r="A101" s="156" t="s">
        <v>625</v>
      </c>
      <c r="B101" s="46"/>
      <c r="C101" s="155" t="s">
        <v>78</v>
      </c>
      <c r="D101" s="173"/>
      <c r="E101" s="172">
        <v>0</v>
      </c>
    </row>
    <row r="102" spans="1:5" ht="27.6" x14ac:dyDescent="0.25">
      <c r="A102" s="156" t="s">
        <v>626</v>
      </c>
      <c r="B102" s="46"/>
      <c r="C102" s="155" t="s">
        <v>78</v>
      </c>
      <c r="D102" s="173"/>
      <c r="E102" s="172">
        <v>0</v>
      </c>
    </row>
    <row r="103" spans="1:5" ht="27.6" x14ac:dyDescent="0.25">
      <c r="A103" s="156" t="s">
        <v>627</v>
      </c>
      <c r="B103" s="46"/>
      <c r="C103" s="155" t="s">
        <v>78</v>
      </c>
      <c r="D103" s="173"/>
      <c r="E103" s="172">
        <v>0</v>
      </c>
    </row>
    <row r="104" spans="1:5" ht="27.6" x14ac:dyDescent="0.25">
      <c r="A104" s="156" t="s">
        <v>628</v>
      </c>
      <c r="B104" s="46"/>
      <c r="C104" s="155" t="s">
        <v>78</v>
      </c>
      <c r="D104" s="173"/>
      <c r="E104" s="172">
        <v>0</v>
      </c>
    </row>
    <row r="105" spans="1:5" ht="27.6" x14ac:dyDescent="0.25">
      <c r="A105" s="156" t="s">
        <v>629</v>
      </c>
      <c r="B105" s="46"/>
      <c r="C105" s="155" t="s">
        <v>78</v>
      </c>
      <c r="D105" s="173"/>
      <c r="E105" s="172">
        <v>0</v>
      </c>
    </row>
    <row r="106" spans="1:5" ht="13.8" x14ac:dyDescent="0.25">
      <c r="A106" s="156" t="s">
        <v>631</v>
      </c>
      <c r="B106" s="46"/>
      <c r="C106" s="155">
        <v>0</v>
      </c>
      <c r="D106" s="173"/>
      <c r="E106" s="172">
        <v>0</v>
      </c>
    </row>
    <row r="107" spans="1:5" ht="13.8" x14ac:dyDescent="0.25">
      <c r="A107" s="156" t="s">
        <v>632</v>
      </c>
      <c r="B107" s="46"/>
      <c r="C107" s="155">
        <v>0</v>
      </c>
      <c r="D107" s="173"/>
      <c r="E107" s="172">
        <v>0</v>
      </c>
    </row>
    <row r="108" spans="1:5" ht="13.8" x14ac:dyDescent="0.25">
      <c r="A108" s="156" t="s">
        <v>633</v>
      </c>
      <c r="B108" s="46"/>
      <c r="C108" s="155">
        <v>0</v>
      </c>
      <c r="D108" s="173"/>
      <c r="E108" s="172">
        <v>0</v>
      </c>
    </row>
    <row r="109" spans="1:5" ht="13.8" x14ac:dyDescent="0.25">
      <c r="A109" s="156" t="s">
        <v>634</v>
      </c>
      <c r="B109" s="46"/>
      <c r="C109" s="155">
        <v>0</v>
      </c>
      <c r="D109" s="173"/>
      <c r="E109" s="172">
        <v>0</v>
      </c>
    </row>
    <row r="110" spans="1:5" ht="13.8" x14ac:dyDescent="0.25">
      <c r="A110" s="156" t="s">
        <v>635</v>
      </c>
      <c r="B110" s="46"/>
      <c r="C110" s="155">
        <v>0</v>
      </c>
      <c r="D110" s="173"/>
      <c r="E110" s="172">
        <v>0</v>
      </c>
    </row>
    <row r="111" spans="1:5" ht="13.8" x14ac:dyDescent="0.25">
      <c r="A111" s="156" t="s">
        <v>636</v>
      </c>
      <c r="B111" s="46"/>
      <c r="C111" s="155">
        <v>0</v>
      </c>
      <c r="D111" s="173"/>
      <c r="E111" s="172">
        <v>0</v>
      </c>
    </row>
    <row r="112" spans="1:5" ht="13.8" x14ac:dyDescent="0.25">
      <c r="A112" s="156" t="s">
        <v>637</v>
      </c>
      <c r="B112" s="46"/>
      <c r="C112" s="155">
        <v>0</v>
      </c>
      <c r="D112" s="173"/>
      <c r="E112" s="172">
        <v>0</v>
      </c>
    </row>
    <row r="113" spans="1:5" ht="13.8" x14ac:dyDescent="0.25">
      <c r="A113" s="156" t="s">
        <v>638</v>
      </c>
      <c r="B113" s="46"/>
      <c r="C113" s="155">
        <v>0</v>
      </c>
      <c r="D113" s="173"/>
      <c r="E113" s="172">
        <v>0</v>
      </c>
    </row>
    <row r="114" spans="1:5" ht="13.8" x14ac:dyDescent="0.25">
      <c r="A114" s="156" t="s">
        <v>639</v>
      </c>
      <c r="B114" s="46"/>
      <c r="C114" s="155">
        <v>0</v>
      </c>
      <c r="D114" s="173"/>
      <c r="E114" s="172">
        <v>0</v>
      </c>
    </row>
    <row r="115" spans="1:5" ht="13.8" x14ac:dyDescent="0.25">
      <c r="A115" s="156" t="s">
        <v>640</v>
      </c>
      <c r="B115" s="46"/>
      <c r="C115" s="155">
        <v>0</v>
      </c>
      <c r="D115" s="173"/>
      <c r="E115" s="172">
        <v>0</v>
      </c>
    </row>
    <row r="116" spans="1:5" ht="13.8" x14ac:dyDescent="0.25">
      <c r="A116" s="156" t="s">
        <v>641</v>
      </c>
      <c r="B116" s="46"/>
      <c r="C116" s="155">
        <v>0</v>
      </c>
      <c r="D116" s="173"/>
      <c r="E116" s="172">
        <v>0</v>
      </c>
    </row>
    <row r="117" spans="1:5" ht="13.8" x14ac:dyDescent="0.25">
      <c r="A117" s="156" t="s">
        <v>642</v>
      </c>
      <c r="B117" s="46"/>
      <c r="C117" s="155">
        <v>0</v>
      </c>
      <c r="D117" s="173"/>
      <c r="E117" s="172">
        <v>0</v>
      </c>
    </row>
    <row r="118" spans="1:5" ht="13.8" x14ac:dyDescent="0.25">
      <c r="A118" s="156" t="s">
        <v>643</v>
      </c>
      <c r="B118" s="46"/>
      <c r="C118" s="155">
        <v>0</v>
      </c>
      <c r="D118" s="173"/>
      <c r="E118" s="172">
        <v>0</v>
      </c>
    </row>
    <row r="119" spans="1:5" ht="13.8" x14ac:dyDescent="0.25">
      <c r="A119" s="156" t="s">
        <v>644</v>
      </c>
      <c r="B119" s="46"/>
      <c r="C119" s="155">
        <v>0</v>
      </c>
      <c r="D119" s="173"/>
      <c r="E119" s="172">
        <v>0</v>
      </c>
    </row>
    <row r="120" spans="1:5" ht="13.8" x14ac:dyDescent="0.25">
      <c r="A120" s="156" t="s">
        <v>645</v>
      </c>
      <c r="B120" s="46"/>
      <c r="C120" s="155">
        <v>0</v>
      </c>
      <c r="D120" s="173"/>
      <c r="E120" s="172">
        <v>0</v>
      </c>
    </row>
    <row r="121" spans="1:5" ht="13.8" x14ac:dyDescent="0.25">
      <c r="A121" s="156" t="s">
        <v>652</v>
      </c>
      <c r="B121" s="46"/>
      <c r="C121" s="171" t="s">
        <v>74</v>
      </c>
      <c r="D121" s="172">
        <v>0</v>
      </c>
      <c r="E121" s="172">
        <v>0</v>
      </c>
    </row>
    <row r="122" spans="1:5" ht="27.6" x14ac:dyDescent="0.25">
      <c r="A122" s="156" t="s">
        <v>654</v>
      </c>
      <c r="B122" s="46"/>
      <c r="C122" s="155" t="s">
        <v>78</v>
      </c>
      <c r="D122" s="173"/>
      <c r="E122" s="172">
        <v>0</v>
      </c>
    </row>
    <row r="123" spans="1:5" ht="27.6" x14ac:dyDescent="0.25">
      <c r="A123" s="156" t="s">
        <v>655</v>
      </c>
      <c r="B123" s="46"/>
      <c r="C123" s="155" t="s">
        <v>78</v>
      </c>
      <c r="D123" s="173"/>
      <c r="E123" s="172">
        <v>0</v>
      </c>
    </row>
    <row r="124" spans="1:5" ht="27.6" x14ac:dyDescent="0.25">
      <c r="A124" s="156" t="s">
        <v>656</v>
      </c>
      <c r="B124" s="46"/>
      <c r="C124" s="155" t="s">
        <v>78</v>
      </c>
      <c r="D124" s="173"/>
      <c r="E124" s="172">
        <v>0</v>
      </c>
    </row>
    <row r="125" spans="1:5" ht="27.6" x14ac:dyDescent="0.25">
      <c r="A125" s="156" t="s">
        <v>657</v>
      </c>
      <c r="B125" s="46"/>
      <c r="C125" s="155" t="s">
        <v>78</v>
      </c>
      <c r="D125" s="173"/>
      <c r="E125" s="172">
        <v>0</v>
      </c>
    </row>
    <row r="126" spans="1:5" ht="27.6" x14ac:dyDescent="0.25">
      <c r="A126" s="156" t="s">
        <v>658</v>
      </c>
      <c r="B126" s="46"/>
      <c r="C126" s="155" t="s">
        <v>78</v>
      </c>
      <c r="D126" s="173"/>
      <c r="E126" s="172">
        <v>0</v>
      </c>
    </row>
    <row r="127" spans="1:5" ht="13.8" x14ac:dyDescent="0.25">
      <c r="A127" s="156" t="s">
        <v>660</v>
      </c>
      <c r="B127" s="46"/>
      <c r="C127" s="155">
        <v>0</v>
      </c>
      <c r="D127" s="173"/>
      <c r="E127" s="172">
        <v>0</v>
      </c>
    </row>
    <row r="128" spans="1:5" ht="13.8" x14ac:dyDescent="0.25">
      <c r="A128" s="156" t="s">
        <v>661</v>
      </c>
      <c r="B128" s="46"/>
      <c r="C128" s="155">
        <v>0</v>
      </c>
      <c r="D128" s="173"/>
      <c r="E128" s="172">
        <v>0</v>
      </c>
    </row>
    <row r="129" spans="1:5" ht="13.8" x14ac:dyDescent="0.25">
      <c r="A129" s="156" t="s">
        <v>662</v>
      </c>
      <c r="B129" s="46"/>
      <c r="C129" s="155">
        <v>0</v>
      </c>
      <c r="D129" s="173"/>
      <c r="E129" s="172">
        <v>0</v>
      </c>
    </row>
    <row r="130" spans="1:5" ht="13.8" x14ac:dyDescent="0.25">
      <c r="A130" s="156" t="s">
        <v>663</v>
      </c>
      <c r="B130" s="46"/>
      <c r="C130" s="155">
        <v>0</v>
      </c>
      <c r="D130" s="173"/>
      <c r="E130" s="172">
        <v>0</v>
      </c>
    </row>
    <row r="131" spans="1:5" ht="13.8" x14ac:dyDescent="0.25">
      <c r="A131" s="156" t="s">
        <v>664</v>
      </c>
      <c r="B131" s="46"/>
      <c r="C131" s="155">
        <v>0</v>
      </c>
      <c r="D131" s="173"/>
      <c r="E131" s="172">
        <v>0</v>
      </c>
    </row>
    <row r="132" spans="1:5" ht="13.8" x14ac:dyDescent="0.25">
      <c r="A132" s="156" t="s">
        <v>665</v>
      </c>
      <c r="B132" s="46"/>
      <c r="C132" s="155">
        <v>0</v>
      </c>
      <c r="D132" s="173"/>
      <c r="E132" s="172">
        <v>0</v>
      </c>
    </row>
    <row r="133" spans="1:5" ht="13.8" x14ac:dyDescent="0.25">
      <c r="A133" s="156" t="s">
        <v>666</v>
      </c>
      <c r="B133" s="46"/>
      <c r="C133" s="155">
        <v>0</v>
      </c>
      <c r="D133" s="173"/>
      <c r="E133" s="172">
        <v>0</v>
      </c>
    </row>
    <row r="134" spans="1:5" ht="13.8" x14ac:dyDescent="0.25">
      <c r="A134" s="156" t="s">
        <v>667</v>
      </c>
      <c r="B134" s="46"/>
      <c r="C134" s="155">
        <v>0</v>
      </c>
      <c r="D134" s="173"/>
      <c r="E134" s="172">
        <v>0</v>
      </c>
    </row>
    <row r="135" spans="1:5" ht="13.8" x14ac:dyDescent="0.25">
      <c r="A135" s="156" t="s">
        <v>668</v>
      </c>
      <c r="B135" s="46"/>
      <c r="C135" s="155">
        <v>0</v>
      </c>
      <c r="D135" s="173"/>
      <c r="E135" s="172">
        <v>0</v>
      </c>
    </row>
    <row r="136" spans="1:5" ht="13.8" x14ac:dyDescent="0.25">
      <c r="A136" s="156" t="s">
        <v>669</v>
      </c>
      <c r="B136" s="46"/>
      <c r="C136" s="155">
        <v>0</v>
      </c>
      <c r="D136" s="173"/>
      <c r="E136" s="172">
        <v>0</v>
      </c>
    </row>
    <row r="137" spans="1:5" ht="13.8" x14ac:dyDescent="0.25">
      <c r="A137" s="156" t="s">
        <v>670</v>
      </c>
      <c r="B137" s="46"/>
      <c r="C137" s="155">
        <v>0</v>
      </c>
      <c r="D137" s="173"/>
      <c r="E137" s="172">
        <v>0</v>
      </c>
    </row>
    <row r="138" spans="1:5" ht="13.8" x14ac:dyDescent="0.25">
      <c r="A138" s="156" t="s">
        <v>671</v>
      </c>
      <c r="B138" s="46"/>
      <c r="C138" s="155">
        <v>0</v>
      </c>
      <c r="D138" s="173"/>
      <c r="E138" s="172">
        <v>0</v>
      </c>
    </row>
    <row r="139" spans="1:5" ht="13.8" x14ac:dyDescent="0.25">
      <c r="A139" s="156" t="s">
        <v>672</v>
      </c>
      <c r="B139" s="46"/>
      <c r="C139" s="155">
        <v>0</v>
      </c>
      <c r="D139" s="173"/>
      <c r="E139" s="172">
        <v>0</v>
      </c>
    </row>
    <row r="140" spans="1:5" ht="13.8" x14ac:dyDescent="0.25">
      <c r="A140" s="156" t="s">
        <v>673</v>
      </c>
      <c r="B140" s="46"/>
      <c r="C140" s="155">
        <v>0</v>
      </c>
      <c r="D140" s="173"/>
      <c r="E140" s="172">
        <v>0</v>
      </c>
    </row>
    <row r="141" spans="1:5" ht="13.8" x14ac:dyDescent="0.25">
      <c r="A141" s="156" t="s">
        <v>674</v>
      </c>
      <c r="B141" s="46"/>
      <c r="C141" s="155">
        <v>0</v>
      </c>
      <c r="D141" s="173"/>
      <c r="E141" s="172">
        <v>0</v>
      </c>
    </row>
    <row r="142" spans="1:5" ht="13.8" x14ac:dyDescent="0.25">
      <c r="A142" s="156" t="s">
        <v>681</v>
      </c>
      <c r="B142" s="46"/>
      <c r="C142" s="171" t="s">
        <v>74</v>
      </c>
      <c r="D142" s="172">
        <v>0</v>
      </c>
      <c r="E142" s="172">
        <v>0</v>
      </c>
    </row>
    <row r="143" spans="1:5" ht="27.6" x14ac:dyDescent="0.25">
      <c r="A143" s="156" t="s">
        <v>683</v>
      </c>
      <c r="B143" s="46"/>
      <c r="C143" s="155" t="s">
        <v>78</v>
      </c>
      <c r="D143" s="173"/>
      <c r="E143" s="172">
        <v>0</v>
      </c>
    </row>
    <row r="144" spans="1:5" ht="27.6" x14ac:dyDescent="0.25">
      <c r="A144" s="156" t="s">
        <v>684</v>
      </c>
      <c r="B144" s="46"/>
      <c r="C144" s="155" t="s">
        <v>78</v>
      </c>
      <c r="D144" s="173"/>
      <c r="E144" s="172">
        <v>0</v>
      </c>
    </row>
    <row r="145" spans="1:5" ht="27.6" x14ac:dyDescent="0.25">
      <c r="A145" s="156" t="s">
        <v>685</v>
      </c>
      <c r="B145" s="46"/>
      <c r="C145" s="155" t="s">
        <v>78</v>
      </c>
      <c r="D145" s="173"/>
      <c r="E145" s="172">
        <v>0</v>
      </c>
    </row>
    <row r="146" spans="1:5" ht="27.6" x14ac:dyDescent="0.25">
      <c r="A146" s="156" t="s">
        <v>686</v>
      </c>
      <c r="B146" s="46"/>
      <c r="C146" s="155" t="s">
        <v>78</v>
      </c>
      <c r="D146" s="173"/>
      <c r="E146" s="172">
        <v>0</v>
      </c>
    </row>
    <row r="147" spans="1:5" ht="27.6" x14ac:dyDescent="0.25">
      <c r="A147" s="156" t="s">
        <v>687</v>
      </c>
      <c r="B147" s="46"/>
      <c r="C147" s="155" t="s">
        <v>78</v>
      </c>
      <c r="D147" s="173"/>
      <c r="E147" s="172">
        <v>0</v>
      </c>
    </row>
    <row r="148" spans="1:5" ht="13.8" x14ac:dyDescent="0.25">
      <c r="A148" s="156" t="s">
        <v>689</v>
      </c>
      <c r="B148" s="46"/>
      <c r="C148" s="155">
        <v>0</v>
      </c>
      <c r="D148" s="173"/>
      <c r="E148" s="172">
        <v>0</v>
      </c>
    </row>
    <row r="149" spans="1:5" ht="13.8" x14ac:dyDescent="0.25">
      <c r="A149" s="156" t="s">
        <v>690</v>
      </c>
      <c r="B149" s="46"/>
      <c r="C149" s="155">
        <v>0</v>
      </c>
      <c r="D149" s="173"/>
      <c r="E149" s="172">
        <v>0</v>
      </c>
    </row>
    <row r="150" spans="1:5" ht="13.8" x14ac:dyDescent="0.25">
      <c r="A150" s="156" t="s">
        <v>691</v>
      </c>
      <c r="B150" s="46"/>
      <c r="C150" s="155">
        <v>0</v>
      </c>
      <c r="D150" s="173"/>
      <c r="E150" s="172">
        <v>0</v>
      </c>
    </row>
    <row r="151" spans="1:5" ht="13.8" x14ac:dyDescent="0.25">
      <c r="A151" s="156" t="s">
        <v>692</v>
      </c>
      <c r="B151" s="46"/>
      <c r="C151" s="155">
        <v>0</v>
      </c>
      <c r="D151" s="173"/>
      <c r="E151" s="172">
        <v>0</v>
      </c>
    </row>
    <row r="152" spans="1:5" ht="13.8" x14ac:dyDescent="0.25">
      <c r="A152" s="156" t="s">
        <v>693</v>
      </c>
      <c r="B152" s="46"/>
      <c r="C152" s="155">
        <v>0</v>
      </c>
      <c r="D152" s="173"/>
      <c r="E152" s="172">
        <v>0</v>
      </c>
    </row>
    <row r="153" spans="1:5" ht="13.8" x14ac:dyDescent="0.25">
      <c r="A153" s="156" t="s">
        <v>694</v>
      </c>
      <c r="B153" s="46"/>
      <c r="C153" s="155">
        <v>0</v>
      </c>
      <c r="D153" s="173"/>
      <c r="E153" s="172">
        <v>0</v>
      </c>
    </row>
    <row r="154" spans="1:5" ht="13.8" x14ac:dyDescent="0.25">
      <c r="A154" s="156" t="s">
        <v>695</v>
      </c>
      <c r="B154" s="46"/>
      <c r="C154" s="155">
        <v>0</v>
      </c>
      <c r="D154" s="173"/>
      <c r="E154" s="172">
        <v>0</v>
      </c>
    </row>
    <row r="155" spans="1:5" ht="13.8" x14ac:dyDescent="0.25">
      <c r="A155" s="156" t="s">
        <v>696</v>
      </c>
      <c r="B155" s="46"/>
      <c r="C155" s="155">
        <v>0</v>
      </c>
      <c r="D155" s="173"/>
      <c r="E155" s="172">
        <v>0</v>
      </c>
    </row>
    <row r="156" spans="1:5" ht="13.8" x14ac:dyDescent="0.25">
      <c r="A156" s="156" t="s">
        <v>697</v>
      </c>
      <c r="B156" s="46"/>
      <c r="C156" s="155">
        <v>0</v>
      </c>
      <c r="D156" s="173"/>
      <c r="E156" s="172">
        <v>0</v>
      </c>
    </row>
    <row r="157" spans="1:5" ht="13.8" x14ac:dyDescent="0.25">
      <c r="A157" s="156" t="s">
        <v>698</v>
      </c>
      <c r="B157" s="46"/>
      <c r="C157" s="155">
        <v>0</v>
      </c>
      <c r="D157" s="173"/>
      <c r="E157" s="172">
        <v>0</v>
      </c>
    </row>
    <row r="158" spans="1:5" ht="13.8" x14ac:dyDescent="0.25">
      <c r="A158" s="156" t="s">
        <v>699</v>
      </c>
      <c r="B158" s="46"/>
      <c r="C158" s="155">
        <v>0</v>
      </c>
      <c r="D158" s="173"/>
      <c r="E158" s="172">
        <v>0</v>
      </c>
    </row>
    <row r="159" spans="1:5" ht="13.8" x14ac:dyDescent="0.25">
      <c r="A159" s="156" t="s">
        <v>700</v>
      </c>
      <c r="B159" s="46"/>
      <c r="C159" s="155">
        <v>0</v>
      </c>
      <c r="D159" s="173"/>
      <c r="E159" s="172">
        <v>0</v>
      </c>
    </row>
    <row r="160" spans="1:5" ht="13.8" x14ac:dyDescent="0.25">
      <c r="A160" s="156" t="s">
        <v>701</v>
      </c>
      <c r="B160" s="46"/>
      <c r="C160" s="155">
        <v>0</v>
      </c>
      <c r="D160" s="173"/>
      <c r="E160" s="172">
        <v>0</v>
      </c>
    </row>
    <row r="161" spans="1:5" ht="13.8" x14ac:dyDescent="0.25">
      <c r="A161" s="156" t="s">
        <v>702</v>
      </c>
      <c r="B161" s="46"/>
      <c r="C161" s="155">
        <v>0</v>
      </c>
      <c r="D161" s="173"/>
      <c r="E161" s="172">
        <v>0</v>
      </c>
    </row>
    <row r="162" spans="1:5" ht="13.8" x14ac:dyDescent="0.25">
      <c r="A162" s="156" t="s">
        <v>703</v>
      </c>
      <c r="B162" s="46"/>
      <c r="C162" s="155">
        <v>0</v>
      </c>
      <c r="D162" s="173"/>
      <c r="E162" s="172">
        <v>0</v>
      </c>
    </row>
    <row r="163" spans="1:5" x14ac:dyDescent="0.25">
      <c r="A163" s="2" t="s">
        <v>799</v>
      </c>
      <c r="B163" s="2"/>
      <c r="C163" s="3"/>
    </row>
    <row r="164" spans="1:5" x14ac:dyDescent="0.25">
      <c r="A164" s="2" t="s">
        <v>800</v>
      </c>
      <c r="B164" s="2"/>
      <c r="C164" s="3"/>
    </row>
  </sheetData>
  <mergeCells count="2">
    <mergeCell ref="B1:C1"/>
    <mergeCell ref="A2:E2"/>
  </mergeCells>
  <hyperlinks>
    <hyperlink ref="A1" location="Overview!A1" display="Back to Overview" xr:uid="{16A15A87-70E7-4647-8C0E-EE8844F9B1FC}"/>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A4D03-E8FF-4178-839D-9571CFF51A94}">
  <sheetPr>
    <pageSetUpPr fitToPage="1"/>
  </sheetPr>
  <dimension ref="A1:E164"/>
  <sheetViews>
    <sheetView zoomScale="80" zoomScaleNormal="80" zoomScaleSheetLayoutView="100" workbookViewId="0">
      <selection activeCell="B4" sqref="B4"/>
    </sheetView>
  </sheetViews>
  <sheetFormatPr defaultColWidth="9.21875" defaultRowHeight="27.75" customHeight="1"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x14ac:dyDescent="0.25">
      <c r="A1" s="54" t="s">
        <v>40</v>
      </c>
      <c r="B1" s="450"/>
      <c r="C1" s="450"/>
      <c r="D1" s="164"/>
      <c r="E1" s="164"/>
    </row>
    <row r="2" spans="1:5" ht="35.1" customHeight="1" x14ac:dyDescent="0.25">
      <c r="A2" s="395" t="str">
        <f>Overview!B4&amp; " - Effective from "&amp;Overview!D4&amp;" - "&amp;Overview!E4&amp;" Supplier of Last Resort and Eligible Bad Debt Pass-Through Costs in SP Manweb Area (GSP Group _D)"</f>
        <v>Southern Electric Power Distribution plc - Effective from 1 April 2026 - Final Supplier of Last Resort and Eligible Bad Debt Pass-Through Costs in SP Manweb Area (GSP Group _D)</v>
      </c>
      <c r="B2" s="429"/>
      <c r="C2" s="429"/>
      <c r="D2" s="429"/>
      <c r="E2" s="430"/>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charges_D'!$A$13:$B$45,2,0)</f>
        <v>173, 331-332, DA0</v>
      </c>
      <c r="C5" s="171" t="s">
        <v>74</v>
      </c>
      <c r="D5" s="172">
        <v>0</v>
      </c>
      <c r="E5" s="172">
        <v>0</v>
      </c>
    </row>
    <row r="6" spans="1:5" ht="27" customHeight="1" x14ac:dyDescent="0.25">
      <c r="A6" s="17" t="s">
        <v>76</v>
      </c>
      <c r="B6" s="46" t="str">
        <f>VLOOKUP(A6,'Annex 1 LV, HV &amp; UMS charges_D'!$A$13:$B$45,2,0)</f>
        <v>D45, D15, D20, D25, D35, DA1</v>
      </c>
      <c r="C6" s="155" t="s">
        <v>78</v>
      </c>
      <c r="D6" s="173"/>
      <c r="E6" s="172">
        <v>0</v>
      </c>
    </row>
    <row r="7" spans="1:5" ht="27" customHeight="1" x14ac:dyDescent="0.25">
      <c r="A7" s="17" t="s">
        <v>79</v>
      </c>
      <c r="B7" s="46" t="str">
        <f>VLOOKUP(A7,'Annex 1 LV, HV &amp; UMS charges_D'!$A$13:$B$45,2,0)</f>
        <v>D46, D16, D21, D26, D36, DA2</v>
      </c>
      <c r="C7" s="155" t="s">
        <v>78</v>
      </c>
      <c r="D7" s="173"/>
      <c r="E7" s="172">
        <v>0</v>
      </c>
    </row>
    <row r="8" spans="1:5" ht="27" customHeight="1" x14ac:dyDescent="0.25">
      <c r="A8" s="17" t="s">
        <v>81</v>
      </c>
      <c r="B8" s="46" t="str">
        <f>VLOOKUP(A8,'Annex 1 LV, HV &amp; UMS charges_D'!$A$13:$B$45,2,0)</f>
        <v>D47, D17, D22, D27, D37, DA3</v>
      </c>
      <c r="C8" s="155" t="s">
        <v>78</v>
      </c>
      <c r="D8" s="173"/>
      <c r="E8" s="172">
        <v>0</v>
      </c>
    </row>
    <row r="9" spans="1:5" ht="27" customHeight="1" x14ac:dyDescent="0.25">
      <c r="A9" s="17" t="s">
        <v>83</v>
      </c>
      <c r="B9" s="46" t="str">
        <f>VLOOKUP(A9,'Annex 1 LV, HV &amp; UMS charges_D'!$A$13:$B$45,2,0)</f>
        <v>D48, D18, D23, D28, D38, DA4</v>
      </c>
      <c r="C9" s="155" t="s">
        <v>78</v>
      </c>
      <c r="D9" s="173"/>
      <c r="E9" s="172">
        <v>0</v>
      </c>
    </row>
    <row r="10" spans="1:5" ht="27" customHeight="1" x14ac:dyDescent="0.25">
      <c r="A10" s="17" t="s">
        <v>85</v>
      </c>
      <c r="B10" s="46" t="str">
        <f>VLOOKUP(A10,'Annex 1 LV, HV &amp; UMS charges_D'!$A$13:$B$45,2,0)</f>
        <v>D49, D19, D24, D29, D39, DA5</v>
      </c>
      <c r="C10" s="155" t="s">
        <v>78</v>
      </c>
      <c r="D10" s="173"/>
      <c r="E10" s="172">
        <v>0</v>
      </c>
    </row>
    <row r="11" spans="1:5" ht="27" customHeight="1" x14ac:dyDescent="0.25">
      <c r="A11" s="156" t="s">
        <v>88</v>
      </c>
      <c r="B11" s="46" t="str">
        <f>VLOOKUP(A11,'Annex 1 LV, HV &amp; UMS charges_D'!$A$13:$B$45,2,0)</f>
        <v>D10</v>
      </c>
      <c r="C11" s="155">
        <v>0</v>
      </c>
      <c r="D11" s="173"/>
      <c r="E11" s="172">
        <v>0</v>
      </c>
    </row>
    <row r="12" spans="1:5" ht="27" customHeight="1" x14ac:dyDescent="0.25">
      <c r="A12" s="156" t="s">
        <v>90</v>
      </c>
      <c r="B12" s="46" t="str">
        <f>VLOOKUP(A12,'Annex 1 LV, HV &amp; UMS charges_D'!$A$13:$B$45,2,0)</f>
        <v>D11</v>
      </c>
      <c r="C12" s="155">
        <v>0</v>
      </c>
      <c r="D12" s="173"/>
      <c r="E12" s="172">
        <v>0</v>
      </c>
    </row>
    <row r="13" spans="1:5" ht="27" customHeight="1" x14ac:dyDescent="0.25">
      <c r="A13" s="156" t="s">
        <v>92</v>
      </c>
      <c r="B13" s="46" t="str">
        <f>VLOOKUP(A13,'Annex 1 LV, HV &amp; UMS charges_D'!$A$13:$B$45,2,0)</f>
        <v>D12</v>
      </c>
      <c r="C13" s="155">
        <v>0</v>
      </c>
      <c r="D13" s="173"/>
      <c r="E13" s="172">
        <v>0</v>
      </c>
    </row>
    <row r="14" spans="1:5" ht="27.75" customHeight="1" x14ac:dyDescent="0.25">
      <c r="A14" s="156" t="s">
        <v>94</v>
      </c>
      <c r="B14" s="46" t="str">
        <f>VLOOKUP(A14,'Annex 1 LV, HV &amp; UMS charges_D'!$A$13:$B$45,2,0)</f>
        <v>D13</v>
      </c>
      <c r="C14" s="155">
        <v>0</v>
      </c>
      <c r="D14" s="173"/>
      <c r="E14" s="172">
        <v>0</v>
      </c>
    </row>
    <row r="15" spans="1:5" ht="27.75" customHeight="1" x14ac:dyDescent="0.25">
      <c r="A15" s="160" t="s">
        <v>96</v>
      </c>
      <c r="B15" s="46" t="str">
        <f>VLOOKUP(A15,'Annex 1 LV, HV &amp; UMS charges_D'!$A$13:$B$45,2,0)</f>
        <v>D14</v>
      </c>
      <c r="C15" s="155">
        <v>0</v>
      </c>
      <c r="D15" s="173"/>
      <c r="E15" s="172">
        <v>0</v>
      </c>
    </row>
    <row r="16" spans="1:5" ht="27.75" customHeight="1" x14ac:dyDescent="0.25">
      <c r="A16" s="160" t="s">
        <v>98</v>
      </c>
      <c r="B16" s="46" t="str">
        <f>VLOOKUP(A16,'Annex 1 LV, HV &amp; UMS charges_D'!$A$13:$B$45,2,0)</f>
        <v>D40</v>
      </c>
      <c r="C16" s="155">
        <v>0</v>
      </c>
      <c r="D16" s="173"/>
      <c r="E16" s="172">
        <v>0</v>
      </c>
    </row>
    <row r="17" spans="1:5" ht="27.75" customHeight="1" x14ac:dyDescent="0.25">
      <c r="A17" s="160" t="s">
        <v>100</v>
      </c>
      <c r="B17" s="46" t="str">
        <f>VLOOKUP(A17,'Annex 1 LV, HV &amp; UMS charges_D'!$A$13:$B$45,2,0)</f>
        <v>D41</v>
      </c>
      <c r="C17" s="155">
        <v>0</v>
      </c>
      <c r="D17" s="173"/>
      <c r="E17" s="172">
        <v>0</v>
      </c>
    </row>
    <row r="18" spans="1:5" ht="27.75" customHeight="1" x14ac:dyDescent="0.25">
      <c r="A18" s="160" t="s">
        <v>102</v>
      </c>
      <c r="B18" s="46" t="str">
        <f>VLOOKUP(A18,'Annex 1 LV, HV &amp; UMS charges_D'!$A$13:$B$45,2,0)</f>
        <v>D42</v>
      </c>
      <c r="C18" s="155">
        <v>0</v>
      </c>
      <c r="D18" s="173"/>
      <c r="E18" s="172">
        <v>0</v>
      </c>
    </row>
    <row r="19" spans="1:5" ht="27.75" customHeight="1" x14ac:dyDescent="0.25">
      <c r="A19" s="160" t="s">
        <v>104</v>
      </c>
      <c r="B19" s="46" t="str">
        <f>VLOOKUP(A19,'Annex 1 LV, HV &amp; UMS charges_D'!$A$13:$B$45,2,0)</f>
        <v>D43</v>
      </c>
      <c r="C19" s="155">
        <v>0</v>
      </c>
      <c r="D19" s="173"/>
      <c r="E19" s="172">
        <v>0</v>
      </c>
    </row>
    <row r="20" spans="1:5" ht="27.75" customHeight="1" x14ac:dyDescent="0.25">
      <c r="A20" s="160" t="s">
        <v>106</v>
      </c>
      <c r="B20" s="46" t="str">
        <f>VLOOKUP(A20,'Annex 1 LV, HV &amp; UMS charges_D'!$A$13:$B$45,2,0)</f>
        <v>D44</v>
      </c>
      <c r="C20" s="155">
        <v>0</v>
      </c>
      <c r="D20" s="173"/>
      <c r="E20" s="172">
        <v>0</v>
      </c>
    </row>
    <row r="21" spans="1:5" ht="27.75" customHeight="1" x14ac:dyDescent="0.25">
      <c r="A21" s="160" t="s">
        <v>108</v>
      </c>
      <c r="B21" s="46" t="str">
        <f>VLOOKUP(A21,'Annex 1 LV, HV &amp; UMS charges_D'!$A$13:$B$45,2,0)</f>
        <v>D05, D30</v>
      </c>
      <c r="C21" s="155">
        <v>0</v>
      </c>
      <c r="D21" s="173"/>
      <c r="E21" s="172">
        <v>0</v>
      </c>
    </row>
    <row r="22" spans="1:5" ht="27.75" customHeight="1" x14ac:dyDescent="0.25">
      <c r="A22" s="160" t="s">
        <v>110</v>
      </c>
      <c r="B22" s="46" t="str">
        <f>VLOOKUP(A22,'Annex 1 LV, HV &amp; UMS charges_D'!$A$13:$B$45,2,0)</f>
        <v>D06, D31</v>
      </c>
      <c r="C22" s="155">
        <v>0</v>
      </c>
      <c r="D22" s="173"/>
      <c r="E22" s="172">
        <v>0</v>
      </c>
    </row>
    <row r="23" spans="1:5" ht="27.75" customHeight="1" x14ac:dyDescent="0.25">
      <c r="A23" s="156" t="s">
        <v>112</v>
      </c>
      <c r="B23" s="46" t="str">
        <f>VLOOKUP(A23,'Annex 1 LV, HV &amp; UMS charges_D'!$A$13:$B$45,2,0)</f>
        <v>D07, D32</v>
      </c>
      <c r="C23" s="155">
        <v>0</v>
      </c>
      <c r="D23" s="173"/>
      <c r="E23" s="172">
        <v>0</v>
      </c>
    </row>
    <row r="24" spans="1:5" ht="27.75" customHeight="1" x14ac:dyDescent="0.25">
      <c r="A24" s="156" t="s">
        <v>114</v>
      </c>
      <c r="B24" s="46" t="str">
        <f>VLOOKUP(A24,'Annex 1 LV, HV &amp; UMS charges_D'!$A$13:$B$45,2,0)</f>
        <v>D08, D33</v>
      </c>
      <c r="C24" s="155">
        <v>0</v>
      </c>
      <c r="D24" s="173"/>
      <c r="E24" s="172">
        <v>0</v>
      </c>
    </row>
    <row r="25" spans="1:5" ht="27.75" customHeight="1" x14ac:dyDescent="0.25">
      <c r="A25" s="156" t="s">
        <v>116</v>
      </c>
      <c r="B25" s="46" t="str">
        <f>VLOOKUP(A25,'Annex 1 LV, HV &amp; UMS charges_D'!$A$13:$B$45,2,0)</f>
        <v>D09, D34</v>
      </c>
      <c r="C25" s="155">
        <v>0</v>
      </c>
      <c r="D25" s="173"/>
      <c r="E25" s="172">
        <v>0</v>
      </c>
    </row>
    <row r="26" spans="1:5" ht="27.75" customHeight="1" x14ac:dyDescent="0.25">
      <c r="A26" s="156" t="s">
        <v>519</v>
      </c>
      <c r="B26" s="46"/>
      <c r="C26" s="171" t="s">
        <v>74</v>
      </c>
      <c r="D26" s="172">
        <v>0</v>
      </c>
      <c r="E26" s="172">
        <v>0</v>
      </c>
    </row>
    <row r="27" spans="1:5" ht="27.75" customHeight="1" x14ac:dyDescent="0.25">
      <c r="A27" s="156" t="s">
        <v>521</v>
      </c>
      <c r="B27" s="46"/>
      <c r="C27" s="155" t="s">
        <v>78</v>
      </c>
      <c r="D27" s="173"/>
      <c r="E27" s="172">
        <v>0</v>
      </c>
    </row>
    <row r="28" spans="1:5" ht="27.75" customHeight="1" x14ac:dyDescent="0.25">
      <c r="A28" s="156" t="s">
        <v>522</v>
      </c>
      <c r="B28" s="46"/>
      <c r="C28" s="155" t="s">
        <v>78</v>
      </c>
      <c r="D28" s="173"/>
      <c r="E28" s="172">
        <v>0</v>
      </c>
    </row>
    <row r="29" spans="1:5" ht="27.75" customHeight="1" x14ac:dyDescent="0.25">
      <c r="A29" s="156" t="s">
        <v>523</v>
      </c>
      <c r="B29" s="46"/>
      <c r="C29" s="155" t="s">
        <v>78</v>
      </c>
      <c r="D29" s="173"/>
      <c r="E29" s="172">
        <v>0</v>
      </c>
    </row>
    <row r="30" spans="1:5" ht="27.75" customHeight="1" x14ac:dyDescent="0.25">
      <c r="A30" s="156" t="s">
        <v>524</v>
      </c>
      <c r="B30" s="46"/>
      <c r="C30" s="155" t="s">
        <v>78</v>
      </c>
      <c r="D30" s="173"/>
      <c r="E30" s="172">
        <v>0</v>
      </c>
    </row>
    <row r="31" spans="1:5" ht="27.75" customHeight="1" x14ac:dyDescent="0.25">
      <c r="A31" s="156" t="s">
        <v>525</v>
      </c>
      <c r="B31" s="46"/>
      <c r="C31" s="155" t="s">
        <v>78</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74</v>
      </c>
      <c r="D37" s="172">
        <v>0</v>
      </c>
      <c r="E37" s="172">
        <v>0</v>
      </c>
    </row>
    <row r="38" spans="1:5" ht="27.75" customHeight="1" x14ac:dyDescent="0.25">
      <c r="A38" s="156" t="s">
        <v>538</v>
      </c>
      <c r="B38" s="46"/>
      <c r="C38" s="155" t="s">
        <v>78</v>
      </c>
      <c r="D38" s="173"/>
      <c r="E38" s="172">
        <v>0</v>
      </c>
    </row>
    <row r="39" spans="1:5" ht="27.75" customHeight="1" x14ac:dyDescent="0.25">
      <c r="A39" s="156" t="s">
        <v>539</v>
      </c>
      <c r="B39" s="46"/>
      <c r="C39" s="155" t="s">
        <v>78</v>
      </c>
      <c r="D39" s="173"/>
      <c r="E39" s="172">
        <v>0</v>
      </c>
    </row>
    <row r="40" spans="1:5" ht="27.75" customHeight="1" x14ac:dyDescent="0.25">
      <c r="A40" s="156" t="s">
        <v>540</v>
      </c>
      <c r="B40" s="46"/>
      <c r="C40" s="155" t="s">
        <v>78</v>
      </c>
      <c r="D40" s="173"/>
      <c r="E40" s="172">
        <v>0</v>
      </c>
    </row>
    <row r="41" spans="1:5" ht="27.75" customHeight="1" x14ac:dyDescent="0.25">
      <c r="A41" s="156" t="s">
        <v>541</v>
      </c>
      <c r="B41" s="46"/>
      <c r="C41" s="155" t="s">
        <v>78</v>
      </c>
      <c r="D41" s="173"/>
      <c r="E41" s="172">
        <v>0</v>
      </c>
    </row>
    <row r="42" spans="1:5" ht="27.75" customHeight="1" x14ac:dyDescent="0.25">
      <c r="A42" s="156" t="s">
        <v>542</v>
      </c>
      <c r="B42" s="46"/>
      <c r="C42" s="155" t="s">
        <v>78</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74</v>
      </c>
      <c r="D58" s="172">
        <v>0</v>
      </c>
      <c r="E58" s="172">
        <v>0</v>
      </c>
    </row>
    <row r="59" spans="1:5" ht="27.75" customHeight="1" x14ac:dyDescent="0.25">
      <c r="A59" s="156" t="s">
        <v>567</v>
      </c>
      <c r="B59" s="46"/>
      <c r="C59" s="155" t="s">
        <v>78</v>
      </c>
      <c r="D59" s="173"/>
      <c r="E59" s="172">
        <v>0</v>
      </c>
    </row>
    <row r="60" spans="1:5" ht="27.75" customHeight="1" x14ac:dyDescent="0.25">
      <c r="A60" s="156" t="s">
        <v>568</v>
      </c>
      <c r="B60" s="46"/>
      <c r="C60" s="155" t="s">
        <v>78</v>
      </c>
      <c r="D60" s="173"/>
      <c r="E60" s="172">
        <v>0</v>
      </c>
    </row>
    <row r="61" spans="1:5" ht="27.75" customHeight="1" x14ac:dyDescent="0.25">
      <c r="A61" s="156" t="s">
        <v>569</v>
      </c>
      <c r="B61" s="46"/>
      <c r="C61" s="155" t="s">
        <v>78</v>
      </c>
      <c r="D61" s="173"/>
      <c r="E61" s="172">
        <v>0</v>
      </c>
    </row>
    <row r="62" spans="1:5" ht="27.75" customHeight="1" x14ac:dyDescent="0.25">
      <c r="A62" s="156" t="s">
        <v>570</v>
      </c>
      <c r="B62" s="46"/>
      <c r="C62" s="155" t="s">
        <v>78</v>
      </c>
      <c r="D62" s="173"/>
      <c r="E62" s="172">
        <v>0</v>
      </c>
    </row>
    <row r="63" spans="1:5" ht="27.75" customHeight="1" x14ac:dyDescent="0.25">
      <c r="A63" s="156" t="s">
        <v>571</v>
      </c>
      <c r="B63" s="46"/>
      <c r="C63" s="155" t="s">
        <v>78</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74</v>
      </c>
      <c r="D79" s="172">
        <v>0</v>
      </c>
      <c r="E79" s="172">
        <v>0</v>
      </c>
    </row>
    <row r="80" spans="1:5" ht="27.75" customHeight="1" x14ac:dyDescent="0.25">
      <c r="A80" s="156" t="s">
        <v>596</v>
      </c>
      <c r="B80" s="46"/>
      <c r="C80" s="155" t="s">
        <v>78</v>
      </c>
      <c r="D80" s="173"/>
      <c r="E80" s="172">
        <v>0</v>
      </c>
    </row>
    <row r="81" spans="1:5" ht="27.75" customHeight="1" x14ac:dyDescent="0.25">
      <c r="A81" s="156" t="s">
        <v>597</v>
      </c>
      <c r="B81" s="46"/>
      <c r="C81" s="155" t="s">
        <v>78</v>
      </c>
      <c r="D81" s="173"/>
      <c r="E81" s="172">
        <v>0</v>
      </c>
    </row>
    <row r="82" spans="1:5" ht="27.75" customHeight="1" x14ac:dyDescent="0.25">
      <c r="A82" s="156" t="s">
        <v>598</v>
      </c>
      <c r="B82" s="46"/>
      <c r="C82" s="155" t="s">
        <v>78</v>
      </c>
      <c r="D82" s="173"/>
      <c r="E82" s="172">
        <v>0</v>
      </c>
    </row>
    <row r="83" spans="1:5" ht="27.75" customHeight="1" x14ac:dyDescent="0.25">
      <c r="A83" s="156" t="s">
        <v>599</v>
      </c>
      <c r="B83" s="46"/>
      <c r="C83" s="155" t="s">
        <v>78</v>
      </c>
      <c r="D83" s="173"/>
      <c r="E83" s="172">
        <v>0</v>
      </c>
    </row>
    <row r="84" spans="1:5" ht="27.75" customHeight="1" x14ac:dyDescent="0.25">
      <c r="A84" s="156" t="s">
        <v>600</v>
      </c>
      <c r="B84" s="46"/>
      <c r="C84" s="155" t="s">
        <v>78</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74</v>
      </c>
      <c r="D100" s="172">
        <v>0</v>
      </c>
      <c r="E100" s="172">
        <v>0</v>
      </c>
    </row>
    <row r="101" spans="1:5" ht="27.75" customHeight="1" x14ac:dyDescent="0.25">
      <c r="A101" s="156" t="s">
        <v>625</v>
      </c>
      <c r="B101" s="46"/>
      <c r="C101" s="155" t="s">
        <v>78</v>
      </c>
      <c r="D101" s="173"/>
      <c r="E101" s="172">
        <v>0</v>
      </c>
    </row>
    <row r="102" spans="1:5" ht="27.75" customHeight="1" x14ac:dyDescent="0.25">
      <c r="A102" s="156" t="s">
        <v>626</v>
      </c>
      <c r="B102" s="46"/>
      <c r="C102" s="155" t="s">
        <v>78</v>
      </c>
      <c r="D102" s="173"/>
      <c r="E102" s="172">
        <v>0</v>
      </c>
    </row>
    <row r="103" spans="1:5" ht="27.75" customHeight="1" x14ac:dyDescent="0.25">
      <c r="A103" s="156" t="s">
        <v>627</v>
      </c>
      <c r="B103" s="46"/>
      <c r="C103" s="155" t="s">
        <v>78</v>
      </c>
      <c r="D103" s="173"/>
      <c r="E103" s="172">
        <v>0</v>
      </c>
    </row>
    <row r="104" spans="1:5" ht="27.75" customHeight="1" x14ac:dyDescent="0.25">
      <c r="A104" s="156" t="s">
        <v>628</v>
      </c>
      <c r="B104" s="46"/>
      <c r="C104" s="155" t="s">
        <v>78</v>
      </c>
      <c r="D104" s="173"/>
      <c r="E104" s="172">
        <v>0</v>
      </c>
    </row>
    <row r="105" spans="1:5" ht="27.75" customHeight="1" x14ac:dyDescent="0.25">
      <c r="A105" s="156" t="s">
        <v>629</v>
      </c>
      <c r="B105" s="46"/>
      <c r="C105" s="155" t="s">
        <v>78</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74</v>
      </c>
      <c r="D121" s="172">
        <v>0</v>
      </c>
      <c r="E121" s="172">
        <v>0</v>
      </c>
    </row>
    <row r="122" spans="1:5" ht="27.75" customHeight="1" x14ac:dyDescent="0.25">
      <c r="A122" s="156" t="s">
        <v>654</v>
      </c>
      <c r="B122" s="46"/>
      <c r="C122" s="155" t="s">
        <v>78</v>
      </c>
      <c r="D122" s="173"/>
      <c r="E122" s="172">
        <v>0</v>
      </c>
    </row>
    <row r="123" spans="1:5" ht="27.75" customHeight="1" x14ac:dyDescent="0.25">
      <c r="A123" s="156" t="s">
        <v>655</v>
      </c>
      <c r="B123" s="46"/>
      <c r="C123" s="155" t="s">
        <v>78</v>
      </c>
      <c r="D123" s="173"/>
      <c r="E123" s="172">
        <v>0</v>
      </c>
    </row>
    <row r="124" spans="1:5" ht="27.75" customHeight="1" x14ac:dyDescent="0.25">
      <c r="A124" s="156" t="s">
        <v>656</v>
      </c>
      <c r="B124" s="46"/>
      <c r="C124" s="155" t="s">
        <v>78</v>
      </c>
      <c r="D124" s="173"/>
      <c r="E124" s="172">
        <v>0</v>
      </c>
    </row>
    <row r="125" spans="1:5" ht="27.75" customHeight="1" x14ac:dyDescent="0.25">
      <c r="A125" s="156" t="s">
        <v>657</v>
      </c>
      <c r="B125" s="46"/>
      <c r="C125" s="155" t="s">
        <v>78</v>
      </c>
      <c r="D125" s="173"/>
      <c r="E125" s="172">
        <v>0</v>
      </c>
    </row>
    <row r="126" spans="1:5" ht="27.75" customHeight="1" x14ac:dyDescent="0.25">
      <c r="A126" s="156" t="s">
        <v>658</v>
      </c>
      <c r="B126" s="46"/>
      <c r="C126" s="155" t="s">
        <v>78</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74</v>
      </c>
      <c r="D142" s="172">
        <v>0</v>
      </c>
      <c r="E142" s="172">
        <v>0</v>
      </c>
    </row>
    <row r="143" spans="1:5" ht="27.75" customHeight="1" x14ac:dyDescent="0.25">
      <c r="A143" s="156" t="s">
        <v>683</v>
      </c>
      <c r="B143" s="46"/>
      <c r="C143" s="155" t="s">
        <v>78</v>
      </c>
      <c r="D143" s="173"/>
      <c r="E143" s="172">
        <v>0</v>
      </c>
    </row>
    <row r="144" spans="1:5" ht="27.75" customHeight="1" x14ac:dyDescent="0.25">
      <c r="A144" s="156" t="s">
        <v>684</v>
      </c>
      <c r="B144" s="46"/>
      <c r="C144" s="155" t="s">
        <v>78</v>
      </c>
      <c r="D144" s="173"/>
      <c r="E144" s="172">
        <v>0</v>
      </c>
    </row>
    <row r="145" spans="1:5" ht="27.75" customHeight="1" x14ac:dyDescent="0.25">
      <c r="A145" s="156" t="s">
        <v>685</v>
      </c>
      <c r="B145" s="46"/>
      <c r="C145" s="155" t="s">
        <v>78</v>
      </c>
      <c r="D145" s="173"/>
      <c r="E145" s="172">
        <v>0</v>
      </c>
    </row>
    <row r="146" spans="1:5" ht="27.75" customHeight="1" x14ac:dyDescent="0.25">
      <c r="A146" s="156" t="s">
        <v>686</v>
      </c>
      <c r="B146" s="46"/>
      <c r="C146" s="155" t="s">
        <v>78</v>
      </c>
      <c r="D146" s="173"/>
      <c r="E146" s="172">
        <v>0</v>
      </c>
    </row>
    <row r="147" spans="1:5" ht="27.75" customHeight="1" x14ac:dyDescent="0.25">
      <c r="A147" s="156" t="s">
        <v>687</v>
      </c>
      <c r="B147" s="46"/>
      <c r="C147" s="155" t="s">
        <v>78</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41C988DB-141B-44BB-9504-B3A46A03F556}"/>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95657-B93F-4F9D-B1F8-37C613E579F7}">
  <sheetPr>
    <pageSetUpPr fitToPage="1"/>
  </sheetPr>
  <dimension ref="A1:E164"/>
  <sheetViews>
    <sheetView zoomScale="80" zoomScaleNormal="80" zoomScaleSheetLayoutView="100" workbookViewId="0">
      <selection activeCell="B4" sqref="B4"/>
    </sheetView>
  </sheetViews>
  <sheetFormatPr defaultColWidth="9.21875" defaultRowHeight="27.75" customHeight="1"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x14ac:dyDescent="0.25">
      <c r="A1" s="54" t="s">
        <v>40</v>
      </c>
      <c r="B1" s="450"/>
      <c r="C1" s="450"/>
      <c r="D1" s="164"/>
      <c r="E1" s="164"/>
    </row>
    <row r="2" spans="1:5" ht="35.1" customHeight="1" x14ac:dyDescent="0.25">
      <c r="A2" s="395" t="str">
        <f>Overview!B4&amp; " - Effective from "&amp;Overview!D4&amp;" - "&amp;Overview!E4&amp;" Supplier of Last Resort and Eligible Bad Debt Pass-Through Costs in NGED West Midlands Area (GSP Group _E)"</f>
        <v>Southern Electric Power Distribution plc - Effective from 1 April 2026 - Final Supplier of Last Resort and Eligible Bad Debt Pass-Through Costs in NGED West Midlands Area (GSP Group _E)</v>
      </c>
      <c r="B2" s="429"/>
      <c r="C2" s="429"/>
      <c r="D2" s="429"/>
      <c r="E2" s="430"/>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charges_E'!$A$13:$B$45,2,0)</f>
        <v>175, 341-342, EA0</v>
      </c>
      <c r="C5" s="171" t="s">
        <v>74</v>
      </c>
      <c r="D5" s="172">
        <v>0</v>
      </c>
      <c r="E5" s="172">
        <v>0</v>
      </c>
    </row>
    <row r="6" spans="1:5" ht="27" customHeight="1" x14ac:dyDescent="0.25">
      <c r="A6" s="17" t="s">
        <v>76</v>
      </c>
      <c r="B6" s="46" t="str">
        <f>VLOOKUP(A6,'Annex 1 LV, HV &amp; UMS charges_E'!$A$13:$B$45,2,0)</f>
        <v>E10, E15, E20, E30, E40, EA1</v>
      </c>
      <c r="C6" s="155" t="s">
        <v>78</v>
      </c>
      <c r="D6" s="173"/>
      <c r="E6" s="172">
        <v>0</v>
      </c>
    </row>
    <row r="7" spans="1:5" ht="27" customHeight="1" x14ac:dyDescent="0.25">
      <c r="A7" s="17" t="s">
        <v>79</v>
      </c>
      <c r="B7" s="46" t="str">
        <f>VLOOKUP(A7,'Annex 1 LV, HV &amp; UMS charges_E'!$A$13:$B$45,2,0)</f>
        <v>E11, E16, E21, E31, E41, EA2</v>
      </c>
      <c r="C7" s="155" t="s">
        <v>78</v>
      </c>
      <c r="D7" s="173"/>
      <c r="E7" s="172">
        <v>0</v>
      </c>
    </row>
    <row r="8" spans="1:5" ht="27" customHeight="1" x14ac:dyDescent="0.25">
      <c r="A8" s="17" t="s">
        <v>81</v>
      </c>
      <c r="B8" s="46" t="str">
        <f>VLOOKUP(A8,'Annex 1 LV, HV &amp; UMS charges_E'!$A$13:$B$45,2,0)</f>
        <v>E12, E17, E22, E32, E42, EA3</v>
      </c>
      <c r="C8" s="155" t="s">
        <v>78</v>
      </c>
      <c r="D8" s="173"/>
      <c r="E8" s="172">
        <v>0</v>
      </c>
    </row>
    <row r="9" spans="1:5" ht="27" customHeight="1" x14ac:dyDescent="0.25">
      <c r="A9" s="17" t="s">
        <v>83</v>
      </c>
      <c r="B9" s="46" t="str">
        <f>VLOOKUP(A9,'Annex 1 LV, HV &amp; UMS charges_E'!$A$13:$B$45,2,0)</f>
        <v>E13, E18, E23, E33, E43, EA4</v>
      </c>
      <c r="C9" s="155" t="s">
        <v>78</v>
      </c>
      <c r="D9" s="173"/>
      <c r="E9" s="172">
        <v>0</v>
      </c>
    </row>
    <row r="10" spans="1:5" ht="27" customHeight="1" x14ac:dyDescent="0.25">
      <c r="A10" s="17" t="s">
        <v>85</v>
      </c>
      <c r="B10" s="46" t="str">
        <f>VLOOKUP(A10,'Annex 1 LV, HV &amp; UMS charges_E'!$A$13:$B$45,2,0)</f>
        <v>E14, E19, E24, E34, E44, EA5</v>
      </c>
      <c r="C10" s="155" t="s">
        <v>78</v>
      </c>
      <c r="D10" s="173"/>
      <c r="E10" s="172">
        <v>0</v>
      </c>
    </row>
    <row r="11" spans="1:5" ht="27" customHeight="1" x14ac:dyDescent="0.25">
      <c r="A11" s="156" t="s">
        <v>88</v>
      </c>
      <c r="B11" s="46" t="str">
        <f>VLOOKUP(A11,'Annex 1 LV, HV &amp; UMS charges_E'!$A$13:$B$45,2,0)</f>
        <v>E05</v>
      </c>
      <c r="C11" s="155">
        <v>0</v>
      </c>
      <c r="D11" s="173"/>
      <c r="E11" s="172">
        <v>0</v>
      </c>
    </row>
    <row r="12" spans="1:5" ht="27" customHeight="1" x14ac:dyDescent="0.25">
      <c r="A12" s="156" t="s">
        <v>90</v>
      </c>
      <c r="B12" s="46" t="str">
        <f>VLOOKUP(A12,'Annex 1 LV, HV &amp; UMS charges_E'!$A$13:$B$45,2,0)</f>
        <v>E06</v>
      </c>
      <c r="C12" s="155">
        <v>0</v>
      </c>
      <c r="D12" s="173"/>
      <c r="E12" s="172">
        <v>0</v>
      </c>
    </row>
    <row r="13" spans="1:5" ht="27" customHeight="1" x14ac:dyDescent="0.25">
      <c r="A13" s="156" t="s">
        <v>92</v>
      </c>
      <c r="B13" s="46" t="str">
        <f>VLOOKUP(A13,'Annex 1 LV, HV &amp; UMS charges_E'!$A$13:$B$45,2,0)</f>
        <v>E07</v>
      </c>
      <c r="C13" s="155">
        <v>0</v>
      </c>
      <c r="D13" s="173"/>
      <c r="E13" s="172">
        <v>0</v>
      </c>
    </row>
    <row r="14" spans="1:5" ht="27.75" customHeight="1" x14ac:dyDescent="0.25">
      <c r="A14" s="156" t="s">
        <v>94</v>
      </c>
      <c r="B14" s="46" t="str">
        <f>VLOOKUP(A14,'Annex 1 LV, HV &amp; UMS charges_E'!$A$13:$B$45,2,0)</f>
        <v>E08</v>
      </c>
      <c r="C14" s="155">
        <v>0</v>
      </c>
      <c r="D14" s="173"/>
      <c r="E14" s="172">
        <v>0</v>
      </c>
    </row>
    <row r="15" spans="1:5" ht="27.75" customHeight="1" x14ac:dyDescent="0.25">
      <c r="A15" s="160" t="s">
        <v>96</v>
      </c>
      <c r="B15" s="46" t="str">
        <f>VLOOKUP(A15,'Annex 1 LV, HV &amp; UMS charges_E'!$A$13:$B$45,2,0)</f>
        <v>E09</v>
      </c>
      <c r="C15" s="155">
        <v>0</v>
      </c>
      <c r="D15" s="173"/>
      <c r="E15" s="172">
        <v>0</v>
      </c>
    </row>
    <row r="16" spans="1:5" ht="27.75" customHeight="1" x14ac:dyDescent="0.25">
      <c r="A16" s="160" t="s">
        <v>98</v>
      </c>
      <c r="B16" s="46" t="str">
        <f>VLOOKUP(A16,'Annex 1 LV, HV &amp; UMS charges_E'!$A$13:$B$45,2,0)</f>
        <v>E35</v>
      </c>
      <c r="C16" s="155">
        <v>0</v>
      </c>
      <c r="D16" s="173"/>
      <c r="E16" s="172">
        <v>0</v>
      </c>
    </row>
    <row r="17" spans="1:5" ht="27.75" customHeight="1" x14ac:dyDescent="0.25">
      <c r="A17" s="160" t="s">
        <v>100</v>
      </c>
      <c r="B17" s="46" t="str">
        <f>VLOOKUP(A17,'Annex 1 LV, HV &amp; UMS charges_E'!$A$13:$B$45,2,0)</f>
        <v>E36</v>
      </c>
      <c r="C17" s="155">
        <v>0</v>
      </c>
      <c r="D17" s="173"/>
      <c r="E17" s="172">
        <v>0</v>
      </c>
    </row>
    <row r="18" spans="1:5" ht="27.75" customHeight="1" x14ac:dyDescent="0.25">
      <c r="A18" s="160" t="s">
        <v>102</v>
      </c>
      <c r="B18" s="46" t="str">
        <f>VLOOKUP(A18,'Annex 1 LV, HV &amp; UMS charges_E'!$A$13:$B$45,2,0)</f>
        <v>E37</v>
      </c>
      <c r="C18" s="155">
        <v>0</v>
      </c>
      <c r="D18" s="173"/>
      <c r="E18" s="172">
        <v>0</v>
      </c>
    </row>
    <row r="19" spans="1:5" ht="27.75" customHeight="1" x14ac:dyDescent="0.25">
      <c r="A19" s="160" t="s">
        <v>104</v>
      </c>
      <c r="B19" s="46" t="str">
        <f>VLOOKUP(A19,'Annex 1 LV, HV &amp; UMS charges_E'!$A$13:$B$45,2,0)</f>
        <v>E38</v>
      </c>
      <c r="C19" s="155">
        <v>0</v>
      </c>
      <c r="D19" s="173"/>
      <c r="E19" s="172">
        <v>0</v>
      </c>
    </row>
    <row r="20" spans="1:5" ht="27.75" customHeight="1" x14ac:dyDescent="0.25">
      <c r="A20" s="160" t="s">
        <v>106</v>
      </c>
      <c r="B20" s="46" t="str">
        <f>VLOOKUP(A20,'Annex 1 LV, HV &amp; UMS charges_E'!$A$13:$B$45,2,0)</f>
        <v>E39</v>
      </c>
      <c r="C20" s="155">
        <v>0</v>
      </c>
      <c r="D20" s="173"/>
      <c r="E20" s="172">
        <v>0</v>
      </c>
    </row>
    <row r="21" spans="1:5" ht="27.75" customHeight="1" x14ac:dyDescent="0.25">
      <c r="A21" s="160" t="s">
        <v>108</v>
      </c>
      <c r="B21" s="46" t="str">
        <f>VLOOKUP(A21,'Annex 1 LV, HV &amp; UMS charges_E'!$A$13:$B$45,2,0)</f>
        <v>E25</v>
      </c>
      <c r="C21" s="155">
        <v>0</v>
      </c>
      <c r="D21" s="173"/>
      <c r="E21" s="172">
        <v>0</v>
      </c>
    </row>
    <row r="22" spans="1:5" ht="27.75" customHeight="1" x14ac:dyDescent="0.25">
      <c r="A22" s="160" t="s">
        <v>110</v>
      </c>
      <c r="B22" s="46" t="str">
        <f>VLOOKUP(A22,'Annex 1 LV, HV &amp; UMS charges_E'!$A$13:$B$45,2,0)</f>
        <v>E26</v>
      </c>
      <c r="C22" s="155">
        <v>0</v>
      </c>
      <c r="D22" s="173"/>
      <c r="E22" s="172">
        <v>0</v>
      </c>
    </row>
    <row r="23" spans="1:5" ht="27.75" customHeight="1" x14ac:dyDescent="0.25">
      <c r="A23" s="156" t="s">
        <v>112</v>
      </c>
      <c r="B23" s="46" t="str">
        <f>VLOOKUP(A23,'Annex 1 LV, HV &amp; UMS charges_E'!$A$13:$B$45,2,0)</f>
        <v>E27</v>
      </c>
      <c r="C23" s="155">
        <v>0</v>
      </c>
      <c r="D23" s="173"/>
      <c r="E23" s="172">
        <v>0</v>
      </c>
    </row>
    <row r="24" spans="1:5" ht="27.75" customHeight="1" x14ac:dyDescent="0.25">
      <c r="A24" s="156" t="s">
        <v>114</v>
      </c>
      <c r="B24" s="46" t="str">
        <f>VLOOKUP(A24,'Annex 1 LV, HV &amp; UMS charges_E'!$A$13:$B$45,2,0)</f>
        <v>E28</v>
      </c>
      <c r="C24" s="155">
        <v>0</v>
      </c>
      <c r="D24" s="173"/>
      <c r="E24" s="172">
        <v>0</v>
      </c>
    </row>
    <row r="25" spans="1:5" ht="27.75" customHeight="1" x14ac:dyDescent="0.25">
      <c r="A25" s="156" t="s">
        <v>116</v>
      </c>
      <c r="B25" s="46" t="str">
        <f>VLOOKUP(A25,'Annex 1 LV, HV &amp; UMS charges_E'!$A$13:$B$45,2,0)</f>
        <v>E29</v>
      </c>
      <c r="C25" s="155">
        <v>0</v>
      </c>
      <c r="D25" s="173"/>
      <c r="E25" s="172">
        <v>0</v>
      </c>
    </row>
    <row r="26" spans="1:5" ht="27.75" customHeight="1" x14ac:dyDescent="0.25">
      <c r="A26" s="156" t="s">
        <v>519</v>
      </c>
      <c r="B26" s="46"/>
      <c r="C26" s="171" t="s">
        <v>74</v>
      </c>
      <c r="D26" s="172">
        <v>0</v>
      </c>
      <c r="E26" s="172">
        <v>0</v>
      </c>
    </row>
    <row r="27" spans="1:5" ht="27.75" customHeight="1" x14ac:dyDescent="0.25">
      <c r="A27" s="156" t="s">
        <v>521</v>
      </c>
      <c r="B27" s="46"/>
      <c r="C27" s="155" t="s">
        <v>78</v>
      </c>
      <c r="D27" s="173"/>
      <c r="E27" s="172">
        <v>0</v>
      </c>
    </row>
    <row r="28" spans="1:5" ht="27.75" customHeight="1" x14ac:dyDescent="0.25">
      <c r="A28" s="156" t="s">
        <v>522</v>
      </c>
      <c r="B28" s="46"/>
      <c r="C28" s="155" t="s">
        <v>78</v>
      </c>
      <c r="D28" s="173"/>
      <c r="E28" s="172">
        <v>0</v>
      </c>
    </row>
    <row r="29" spans="1:5" ht="27.75" customHeight="1" x14ac:dyDescent="0.25">
      <c r="A29" s="156" t="s">
        <v>523</v>
      </c>
      <c r="B29" s="46"/>
      <c r="C29" s="155" t="s">
        <v>78</v>
      </c>
      <c r="D29" s="173"/>
      <c r="E29" s="172">
        <v>0</v>
      </c>
    </row>
    <row r="30" spans="1:5" ht="27.75" customHeight="1" x14ac:dyDescent="0.25">
      <c r="A30" s="156" t="s">
        <v>524</v>
      </c>
      <c r="B30" s="46"/>
      <c r="C30" s="155" t="s">
        <v>78</v>
      </c>
      <c r="D30" s="173"/>
      <c r="E30" s="172">
        <v>0</v>
      </c>
    </row>
    <row r="31" spans="1:5" ht="27.75" customHeight="1" x14ac:dyDescent="0.25">
      <c r="A31" s="156" t="s">
        <v>525</v>
      </c>
      <c r="B31" s="46"/>
      <c r="C31" s="155" t="s">
        <v>78</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74</v>
      </c>
      <c r="D37" s="172">
        <v>0</v>
      </c>
      <c r="E37" s="172">
        <v>0</v>
      </c>
    </row>
    <row r="38" spans="1:5" ht="27.75" customHeight="1" x14ac:dyDescent="0.25">
      <c r="A38" s="156" t="s">
        <v>538</v>
      </c>
      <c r="B38" s="46"/>
      <c r="C38" s="155" t="s">
        <v>78</v>
      </c>
      <c r="D38" s="173"/>
      <c r="E38" s="172">
        <v>0</v>
      </c>
    </row>
    <row r="39" spans="1:5" ht="27.75" customHeight="1" x14ac:dyDescent="0.25">
      <c r="A39" s="156" t="s">
        <v>539</v>
      </c>
      <c r="B39" s="46"/>
      <c r="C39" s="155" t="s">
        <v>78</v>
      </c>
      <c r="D39" s="173"/>
      <c r="E39" s="172">
        <v>0</v>
      </c>
    </row>
    <row r="40" spans="1:5" ht="27.75" customHeight="1" x14ac:dyDescent="0.25">
      <c r="A40" s="156" t="s">
        <v>540</v>
      </c>
      <c r="B40" s="46"/>
      <c r="C40" s="155" t="s">
        <v>78</v>
      </c>
      <c r="D40" s="173"/>
      <c r="E40" s="172">
        <v>0</v>
      </c>
    </row>
    <row r="41" spans="1:5" ht="27.75" customHeight="1" x14ac:dyDescent="0.25">
      <c r="A41" s="156" t="s">
        <v>541</v>
      </c>
      <c r="B41" s="46"/>
      <c r="C41" s="155" t="s">
        <v>78</v>
      </c>
      <c r="D41" s="173"/>
      <c r="E41" s="172">
        <v>0</v>
      </c>
    </row>
    <row r="42" spans="1:5" ht="27.75" customHeight="1" x14ac:dyDescent="0.25">
      <c r="A42" s="156" t="s">
        <v>542</v>
      </c>
      <c r="B42" s="46"/>
      <c r="C42" s="155" t="s">
        <v>78</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74</v>
      </c>
      <c r="D58" s="172">
        <v>0</v>
      </c>
      <c r="E58" s="172">
        <v>0</v>
      </c>
    </row>
    <row r="59" spans="1:5" ht="27.75" customHeight="1" x14ac:dyDescent="0.25">
      <c r="A59" s="156" t="s">
        <v>567</v>
      </c>
      <c r="B59" s="46"/>
      <c r="C59" s="155" t="s">
        <v>78</v>
      </c>
      <c r="D59" s="173"/>
      <c r="E59" s="172">
        <v>0</v>
      </c>
    </row>
    <row r="60" spans="1:5" ht="27.75" customHeight="1" x14ac:dyDescent="0.25">
      <c r="A60" s="156" t="s">
        <v>568</v>
      </c>
      <c r="B60" s="46"/>
      <c r="C60" s="155" t="s">
        <v>78</v>
      </c>
      <c r="D60" s="173"/>
      <c r="E60" s="172">
        <v>0</v>
      </c>
    </row>
    <row r="61" spans="1:5" ht="27.75" customHeight="1" x14ac:dyDescent="0.25">
      <c r="A61" s="156" t="s">
        <v>569</v>
      </c>
      <c r="B61" s="46"/>
      <c r="C61" s="155" t="s">
        <v>78</v>
      </c>
      <c r="D61" s="173"/>
      <c r="E61" s="172">
        <v>0</v>
      </c>
    </row>
    <row r="62" spans="1:5" ht="27.75" customHeight="1" x14ac:dyDescent="0.25">
      <c r="A62" s="156" t="s">
        <v>570</v>
      </c>
      <c r="B62" s="46"/>
      <c r="C62" s="155" t="s">
        <v>78</v>
      </c>
      <c r="D62" s="173"/>
      <c r="E62" s="172">
        <v>0</v>
      </c>
    </row>
    <row r="63" spans="1:5" ht="27.75" customHeight="1" x14ac:dyDescent="0.25">
      <c r="A63" s="156" t="s">
        <v>571</v>
      </c>
      <c r="B63" s="46"/>
      <c r="C63" s="155" t="s">
        <v>78</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74</v>
      </c>
      <c r="D79" s="172">
        <v>0</v>
      </c>
      <c r="E79" s="172">
        <v>0</v>
      </c>
    </row>
    <row r="80" spans="1:5" ht="27.75" customHeight="1" x14ac:dyDescent="0.25">
      <c r="A80" s="156" t="s">
        <v>596</v>
      </c>
      <c r="B80" s="46"/>
      <c r="C80" s="155" t="s">
        <v>78</v>
      </c>
      <c r="D80" s="173"/>
      <c r="E80" s="172">
        <v>0</v>
      </c>
    </row>
    <row r="81" spans="1:5" ht="27.75" customHeight="1" x14ac:dyDescent="0.25">
      <c r="A81" s="156" t="s">
        <v>597</v>
      </c>
      <c r="B81" s="46"/>
      <c r="C81" s="155" t="s">
        <v>78</v>
      </c>
      <c r="D81" s="173"/>
      <c r="E81" s="172">
        <v>0</v>
      </c>
    </row>
    <row r="82" spans="1:5" ht="27.75" customHeight="1" x14ac:dyDescent="0.25">
      <c r="A82" s="156" t="s">
        <v>598</v>
      </c>
      <c r="B82" s="46"/>
      <c r="C82" s="155" t="s">
        <v>78</v>
      </c>
      <c r="D82" s="173"/>
      <c r="E82" s="172">
        <v>0</v>
      </c>
    </row>
    <row r="83" spans="1:5" ht="27.75" customHeight="1" x14ac:dyDescent="0.25">
      <c r="A83" s="156" t="s">
        <v>599</v>
      </c>
      <c r="B83" s="46"/>
      <c r="C83" s="155" t="s">
        <v>78</v>
      </c>
      <c r="D83" s="173"/>
      <c r="E83" s="172">
        <v>0</v>
      </c>
    </row>
    <row r="84" spans="1:5" ht="27.75" customHeight="1" x14ac:dyDescent="0.25">
      <c r="A84" s="156" t="s">
        <v>600</v>
      </c>
      <c r="B84" s="46"/>
      <c r="C84" s="155" t="s">
        <v>78</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74</v>
      </c>
      <c r="D100" s="172">
        <v>0</v>
      </c>
      <c r="E100" s="172">
        <v>0</v>
      </c>
    </row>
    <row r="101" spans="1:5" ht="27.75" customHeight="1" x14ac:dyDescent="0.25">
      <c r="A101" s="156" t="s">
        <v>625</v>
      </c>
      <c r="B101" s="46"/>
      <c r="C101" s="155" t="s">
        <v>78</v>
      </c>
      <c r="D101" s="173"/>
      <c r="E101" s="172">
        <v>0</v>
      </c>
    </row>
    <row r="102" spans="1:5" ht="27.75" customHeight="1" x14ac:dyDescent="0.25">
      <c r="A102" s="156" t="s">
        <v>626</v>
      </c>
      <c r="B102" s="46"/>
      <c r="C102" s="155" t="s">
        <v>78</v>
      </c>
      <c r="D102" s="173"/>
      <c r="E102" s="172">
        <v>0</v>
      </c>
    </row>
    <row r="103" spans="1:5" ht="27.75" customHeight="1" x14ac:dyDescent="0.25">
      <c r="A103" s="156" t="s">
        <v>627</v>
      </c>
      <c r="B103" s="46"/>
      <c r="C103" s="155" t="s">
        <v>78</v>
      </c>
      <c r="D103" s="173"/>
      <c r="E103" s="172">
        <v>0</v>
      </c>
    </row>
    <row r="104" spans="1:5" ht="27.75" customHeight="1" x14ac:dyDescent="0.25">
      <c r="A104" s="156" t="s">
        <v>628</v>
      </c>
      <c r="B104" s="46"/>
      <c r="C104" s="155" t="s">
        <v>78</v>
      </c>
      <c r="D104" s="173"/>
      <c r="E104" s="172">
        <v>0</v>
      </c>
    </row>
    <row r="105" spans="1:5" ht="27.75" customHeight="1" x14ac:dyDescent="0.25">
      <c r="A105" s="156" t="s">
        <v>629</v>
      </c>
      <c r="B105" s="46"/>
      <c r="C105" s="155" t="s">
        <v>78</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74</v>
      </c>
      <c r="D121" s="172">
        <v>0</v>
      </c>
      <c r="E121" s="172">
        <v>0</v>
      </c>
    </row>
    <row r="122" spans="1:5" ht="27.75" customHeight="1" x14ac:dyDescent="0.25">
      <c r="A122" s="156" t="s">
        <v>654</v>
      </c>
      <c r="B122" s="46"/>
      <c r="C122" s="155" t="s">
        <v>78</v>
      </c>
      <c r="D122" s="173"/>
      <c r="E122" s="172">
        <v>0</v>
      </c>
    </row>
    <row r="123" spans="1:5" ht="27.75" customHeight="1" x14ac:dyDescent="0.25">
      <c r="A123" s="156" t="s">
        <v>655</v>
      </c>
      <c r="B123" s="46"/>
      <c r="C123" s="155" t="s">
        <v>78</v>
      </c>
      <c r="D123" s="173"/>
      <c r="E123" s="172">
        <v>0</v>
      </c>
    </row>
    <row r="124" spans="1:5" ht="27.75" customHeight="1" x14ac:dyDescent="0.25">
      <c r="A124" s="156" t="s">
        <v>656</v>
      </c>
      <c r="B124" s="46"/>
      <c r="C124" s="155" t="s">
        <v>78</v>
      </c>
      <c r="D124" s="173"/>
      <c r="E124" s="172">
        <v>0</v>
      </c>
    </row>
    <row r="125" spans="1:5" ht="27.75" customHeight="1" x14ac:dyDescent="0.25">
      <c r="A125" s="156" t="s">
        <v>657</v>
      </c>
      <c r="B125" s="46"/>
      <c r="C125" s="155" t="s">
        <v>78</v>
      </c>
      <c r="D125" s="173"/>
      <c r="E125" s="172">
        <v>0</v>
      </c>
    </row>
    <row r="126" spans="1:5" ht="27.75" customHeight="1" x14ac:dyDescent="0.25">
      <c r="A126" s="156" t="s">
        <v>658</v>
      </c>
      <c r="B126" s="46"/>
      <c r="C126" s="155" t="s">
        <v>78</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74</v>
      </c>
      <c r="D142" s="172">
        <v>0</v>
      </c>
      <c r="E142" s="172">
        <v>0</v>
      </c>
    </row>
    <row r="143" spans="1:5" ht="27.75" customHeight="1" x14ac:dyDescent="0.25">
      <c r="A143" s="156" t="s">
        <v>683</v>
      </c>
      <c r="B143" s="46"/>
      <c r="C143" s="155" t="s">
        <v>78</v>
      </c>
      <c r="D143" s="173"/>
      <c r="E143" s="172">
        <v>0</v>
      </c>
    </row>
    <row r="144" spans="1:5" ht="27.75" customHeight="1" x14ac:dyDescent="0.25">
      <c r="A144" s="156" t="s">
        <v>684</v>
      </c>
      <c r="B144" s="46"/>
      <c r="C144" s="155" t="s">
        <v>78</v>
      </c>
      <c r="D144" s="173"/>
      <c r="E144" s="172">
        <v>0</v>
      </c>
    </row>
    <row r="145" spans="1:5" ht="27.75" customHeight="1" x14ac:dyDescent="0.25">
      <c r="A145" s="156" t="s">
        <v>685</v>
      </c>
      <c r="B145" s="46"/>
      <c r="C145" s="155" t="s">
        <v>78</v>
      </c>
      <c r="D145" s="173"/>
      <c r="E145" s="172">
        <v>0</v>
      </c>
    </row>
    <row r="146" spans="1:5" ht="27.75" customHeight="1" x14ac:dyDescent="0.25">
      <c r="A146" s="156" t="s">
        <v>686</v>
      </c>
      <c r="B146" s="46"/>
      <c r="C146" s="155" t="s">
        <v>78</v>
      </c>
      <c r="D146" s="173"/>
      <c r="E146" s="172">
        <v>0</v>
      </c>
    </row>
    <row r="147" spans="1:5" ht="27.75" customHeight="1" x14ac:dyDescent="0.25">
      <c r="A147" s="156" t="s">
        <v>687</v>
      </c>
      <c r="B147" s="46"/>
      <c r="C147" s="155" t="s">
        <v>78</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A46E4E70-1135-4F19-A4A2-3B0B2ECFF8E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4FB61-37F5-403E-9AB3-B1D50CDC5A3C}">
  <sheetPr>
    <pageSetUpPr fitToPage="1"/>
  </sheetPr>
  <dimension ref="A1:E164"/>
  <sheetViews>
    <sheetView zoomScale="80" zoomScaleNormal="80" zoomScaleSheetLayoutView="100" workbookViewId="0">
      <selection activeCell="B4" sqref="B4"/>
    </sheetView>
  </sheetViews>
  <sheetFormatPr defaultColWidth="9.21875" defaultRowHeight="13.2"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x14ac:dyDescent="0.25">
      <c r="A1" s="54" t="s">
        <v>40</v>
      </c>
      <c r="B1" s="450"/>
      <c r="C1" s="450"/>
      <c r="D1" s="164"/>
      <c r="E1" s="164"/>
    </row>
    <row r="2" spans="1:5" ht="41.1" customHeight="1" x14ac:dyDescent="0.25">
      <c r="A2" s="395" t="str">
        <f>Overview!B4&amp; " - Effective from "&amp;Overview!D4&amp;" - "&amp;Overview!E4&amp;" Supplier of Last Resort and Eligible Bad Debt Pass-Through Costs in NPG Northeast Area (GSP Group _F)"</f>
        <v>Southern Electric Power Distribution plc - Effective from 1 April 2026 - Final Supplier of Last Resort and Eligible Bad Debt Pass-Through Costs in NPG Northeast Area (GSP Group _F)</v>
      </c>
      <c r="B2" s="429"/>
      <c r="C2" s="429"/>
      <c r="D2" s="429"/>
      <c r="E2" s="430"/>
    </row>
    <row r="3" spans="1:5" s="79" customFormat="1" ht="17.399999999999999" x14ac:dyDescent="0.25">
      <c r="A3" s="87"/>
      <c r="B3" s="87"/>
      <c r="C3" s="87"/>
      <c r="D3" s="87"/>
      <c r="E3" s="87"/>
    </row>
    <row r="4" spans="1:5" ht="66" x14ac:dyDescent="0.25">
      <c r="A4" s="29" t="s">
        <v>61</v>
      </c>
      <c r="B4" s="15" t="s">
        <v>796</v>
      </c>
      <c r="C4" s="15" t="s">
        <v>63</v>
      </c>
      <c r="D4" s="15" t="s">
        <v>797</v>
      </c>
      <c r="E4" s="15" t="s">
        <v>798</v>
      </c>
    </row>
    <row r="5" spans="1:5" ht="55.2" x14ac:dyDescent="0.25">
      <c r="A5" s="17" t="s">
        <v>72</v>
      </c>
      <c r="B5" s="46" t="str">
        <f>VLOOKUP(A5,'Annex 1 LV, HV &amp; UMS charges_F'!$A$13:$B$45,2,0)</f>
        <v>177, 179, 251-252, 351-352, 428-429, 514, 751-752, FA3, SA0</v>
      </c>
      <c r="C5" s="171" t="s">
        <v>74</v>
      </c>
      <c r="D5" s="243">
        <v>0</v>
      </c>
      <c r="E5" s="244">
        <v>0</v>
      </c>
    </row>
    <row r="6" spans="1:5" ht="96.6" x14ac:dyDescent="0.25">
      <c r="A6" s="17" t="s">
        <v>76</v>
      </c>
      <c r="B6" s="46" t="str">
        <f>VLOOKUP(A6,'Annex 1 LV, HV &amp; UMS charges_F'!$A$13:$B$45,2,0)</f>
        <v>F05, F15, F20, F25, F35, F45, F50, F55, F65, F70, F75, F80, F85, R40, S05, S15, S20, S25, S35, FA4, SA1</v>
      </c>
      <c r="C6" s="155" t="s">
        <v>78</v>
      </c>
      <c r="D6" s="230">
        <v>0</v>
      </c>
      <c r="E6" s="244">
        <v>0</v>
      </c>
    </row>
    <row r="7" spans="1:5" ht="96.6" x14ac:dyDescent="0.25">
      <c r="A7" s="17" t="s">
        <v>79</v>
      </c>
      <c r="B7" s="46" t="str">
        <f>VLOOKUP(A7,'Annex 1 LV, HV &amp; UMS charges_F'!$A$13:$B$45,2,0)</f>
        <v>F06, F16, F21, F26, F36, F46, F51, F56, F66, F71, F76, F81, F86, R41, S06, S16, S21, S26, S36, FA5, SA2</v>
      </c>
      <c r="C7" s="155" t="s">
        <v>78</v>
      </c>
      <c r="D7" s="230">
        <v>0</v>
      </c>
      <c r="E7" s="244">
        <v>0</v>
      </c>
    </row>
    <row r="8" spans="1:5" ht="96.6" x14ac:dyDescent="0.25">
      <c r="A8" s="17" t="s">
        <v>81</v>
      </c>
      <c r="B8" s="46" t="str">
        <f>VLOOKUP(A8,'Annex 1 LV, HV &amp; UMS charges_F'!$A$13:$B$45,2,0)</f>
        <v>F07, F17, F22, F27, F37, F47, F52, F57, F67, F72, F77, F82, F87, R42, S07, S17, S22, S27, S37, FA6, SA3</v>
      </c>
      <c r="C8" s="155" t="s">
        <v>78</v>
      </c>
      <c r="D8" s="230">
        <v>0</v>
      </c>
      <c r="E8" s="244">
        <v>0</v>
      </c>
    </row>
    <row r="9" spans="1:5" ht="96.6" x14ac:dyDescent="0.25">
      <c r="A9" s="17" t="s">
        <v>83</v>
      </c>
      <c r="B9" s="46" t="str">
        <f>VLOOKUP(A9,'Annex 1 LV, HV &amp; UMS charges_F'!$A$13:$B$45,2,0)</f>
        <v>F08, F18, F23, F28, F38, F48, F53, F58, F68, F73, F78, F83, F88, R43, S08, S18, S23, S28, S38, FA7, SA4</v>
      </c>
      <c r="C9" s="155" t="s">
        <v>78</v>
      </c>
      <c r="D9" s="230">
        <v>0</v>
      </c>
      <c r="E9" s="244">
        <v>0</v>
      </c>
    </row>
    <row r="10" spans="1:5" ht="96.6" x14ac:dyDescent="0.25">
      <c r="A10" s="17" t="s">
        <v>85</v>
      </c>
      <c r="B10" s="46" t="str">
        <f>VLOOKUP(A10,'Annex 1 LV, HV &amp; UMS charges_F'!$A$13:$B$45,2,0)</f>
        <v>F09, F19, F24, F29, F39, F49, F54, F59, F69, F74, F79, F84, F89, R44, S09, S19, S24, S29, S39, FA8, SA5</v>
      </c>
      <c r="C10" s="155" t="s">
        <v>78</v>
      </c>
      <c r="D10" s="230">
        <v>0</v>
      </c>
      <c r="E10" s="244">
        <v>0</v>
      </c>
    </row>
    <row r="11" spans="1:5" ht="27.6" x14ac:dyDescent="0.25">
      <c r="A11" s="156" t="s">
        <v>88</v>
      </c>
      <c r="B11" s="46" t="str">
        <f>VLOOKUP(A11,'Annex 1 LV, HV &amp; UMS charges_F'!$A$13:$B$45,2,0)</f>
        <v>F10, F40, F90, S10</v>
      </c>
      <c r="C11" s="155">
        <v>0</v>
      </c>
      <c r="D11" s="230">
        <v>0</v>
      </c>
      <c r="E11" s="244">
        <v>0</v>
      </c>
    </row>
    <row r="12" spans="1:5" ht="27.6" x14ac:dyDescent="0.25">
      <c r="A12" s="156" t="s">
        <v>90</v>
      </c>
      <c r="B12" s="46" t="str">
        <f>VLOOKUP(A12,'Annex 1 LV, HV &amp; UMS charges_F'!$A$13:$B$45,2,0)</f>
        <v>F11, F41, F91, S11</v>
      </c>
      <c r="C12" s="155">
        <v>0</v>
      </c>
      <c r="D12" s="230">
        <v>0</v>
      </c>
      <c r="E12" s="244">
        <v>0</v>
      </c>
    </row>
    <row r="13" spans="1:5" ht="27.6" x14ac:dyDescent="0.25">
      <c r="A13" s="156" t="s">
        <v>92</v>
      </c>
      <c r="B13" s="46" t="str">
        <f>VLOOKUP(A13,'Annex 1 LV, HV &amp; UMS charges_F'!$A$13:$B$45,2,0)</f>
        <v>F12, F42, F92, S12</v>
      </c>
      <c r="C13" s="155">
        <v>0</v>
      </c>
      <c r="D13" s="230">
        <v>0</v>
      </c>
      <c r="E13" s="244">
        <v>0</v>
      </c>
    </row>
    <row r="14" spans="1:5" ht="27.6" x14ac:dyDescent="0.25">
      <c r="A14" s="156" t="s">
        <v>94</v>
      </c>
      <c r="B14" s="46" t="str">
        <f>VLOOKUP(A14,'Annex 1 LV, HV &amp; UMS charges_F'!$A$13:$B$45,2,0)</f>
        <v>F13, F43, F93, S13</v>
      </c>
      <c r="C14" s="155">
        <v>0</v>
      </c>
      <c r="D14" s="230">
        <v>0</v>
      </c>
      <c r="E14" s="244">
        <v>0</v>
      </c>
    </row>
    <row r="15" spans="1:5" ht="27.6" x14ac:dyDescent="0.25">
      <c r="A15" s="160" t="s">
        <v>96</v>
      </c>
      <c r="B15" s="46" t="str">
        <f>VLOOKUP(A15,'Annex 1 LV, HV &amp; UMS charges_F'!$A$13:$B$45,2,0)</f>
        <v>F14, F44, F94, S14</v>
      </c>
      <c r="C15" s="155">
        <v>0</v>
      </c>
      <c r="D15" s="230">
        <v>0</v>
      </c>
      <c r="E15" s="244">
        <v>0</v>
      </c>
    </row>
    <row r="16" spans="1:5" ht="14.4" x14ac:dyDescent="0.25">
      <c r="A16" s="160" t="s">
        <v>98</v>
      </c>
      <c r="B16" s="46" t="str">
        <f>VLOOKUP(A16,'Annex 1 LV, HV &amp; UMS charges_F'!$A$13:$B$45,2,0)</f>
        <v>S00</v>
      </c>
      <c r="C16" s="155">
        <v>0</v>
      </c>
      <c r="D16" s="230">
        <v>0</v>
      </c>
      <c r="E16" s="244">
        <v>0</v>
      </c>
    </row>
    <row r="17" spans="1:5" ht="14.4" x14ac:dyDescent="0.25">
      <c r="A17" s="160" t="s">
        <v>100</v>
      </c>
      <c r="B17" s="46" t="str">
        <f>VLOOKUP(A17,'Annex 1 LV, HV &amp; UMS charges_F'!$A$13:$B$45,2,0)</f>
        <v>S01</v>
      </c>
      <c r="C17" s="155">
        <v>0</v>
      </c>
      <c r="D17" s="230">
        <v>0</v>
      </c>
      <c r="E17" s="244">
        <v>0</v>
      </c>
    </row>
    <row r="18" spans="1:5" ht="14.4" x14ac:dyDescent="0.25">
      <c r="A18" s="160" t="s">
        <v>102</v>
      </c>
      <c r="B18" s="46" t="str">
        <f>VLOOKUP(A18,'Annex 1 LV, HV &amp; UMS charges_F'!$A$13:$B$45,2,0)</f>
        <v>S02</v>
      </c>
      <c r="C18" s="155">
        <v>0</v>
      </c>
      <c r="D18" s="230">
        <v>0</v>
      </c>
      <c r="E18" s="244">
        <v>0</v>
      </c>
    </row>
    <row r="19" spans="1:5" ht="14.4" x14ac:dyDescent="0.25">
      <c r="A19" s="160" t="s">
        <v>104</v>
      </c>
      <c r="B19" s="46" t="str">
        <f>VLOOKUP(A19,'Annex 1 LV, HV &amp; UMS charges_F'!$A$13:$B$45,2,0)</f>
        <v>S03</v>
      </c>
      <c r="C19" s="155">
        <v>0</v>
      </c>
      <c r="D19" s="230">
        <v>0</v>
      </c>
      <c r="E19" s="244">
        <v>0</v>
      </c>
    </row>
    <row r="20" spans="1:5" ht="14.4" x14ac:dyDescent="0.25">
      <c r="A20" s="160" t="s">
        <v>106</v>
      </c>
      <c r="B20" s="46" t="str">
        <f>VLOOKUP(A20,'Annex 1 LV, HV &amp; UMS charges_F'!$A$13:$B$45,2,0)</f>
        <v>S04</v>
      </c>
      <c r="C20" s="155">
        <v>0</v>
      </c>
      <c r="D20" s="230">
        <v>0</v>
      </c>
      <c r="E20" s="244">
        <v>0</v>
      </c>
    </row>
    <row r="21" spans="1:5" ht="27.6" x14ac:dyDescent="0.25">
      <c r="A21" s="160" t="s">
        <v>108</v>
      </c>
      <c r="B21" s="46" t="str">
        <f>VLOOKUP(A21,'Annex 1 LV, HV &amp; UMS charges_F'!$A$13:$B$45,2,0)</f>
        <v>F30, F60, F95, S30</v>
      </c>
      <c r="C21" s="155">
        <v>0</v>
      </c>
      <c r="D21" s="230">
        <v>0</v>
      </c>
      <c r="E21" s="244">
        <v>0</v>
      </c>
    </row>
    <row r="22" spans="1:5" ht="27.6" x14ac:dyDescent="0.25">
      <c r="A22" s="160" t="s">
        <v>110</v>
      </c>
      <c r="B22" s="46" t="str">
        <f>VLOOKUP(A22,'Annex 1 LV, HV &amp; UMS charges_F'!$A$13:$B$45,2,0)</f>
        <v>F31, F61, F96, S31</v>
      </c>
      <c r="C22" s="155">
        <v>0</v>
      </c>
      <c r="D22" s="230">
        <v>0</v>
      </c>
      <c r="E22" s="244">
        <v>0</v>
      </c>
    </row>
    <row r="23" spans="1:5" ht="27.6" x14ac:dyDescent="0.25">
      <c r="A23" s="156" t="s">
        <v>112</v>
      </c>
      <c r="B23" s="46" t="str">
        <f>VLOOKUP(A23,'Annex 1 LV, HV &amp; UMS charges_F'!$A$13:$B$45,2,0)</f>
        <v>F32, F62, F97, S32</v>
      </c>
      <c r="C23" s="155">
        <v>0</v>
      </c>
      <c r="D23" s="230">
        <v>0</v>
      </c>
      <c r="E23" s="244">
        <v>0</v>
      </c>
    </row>
    <row r="24" spans="1:5" ht="27.6" x14ac:dyDescent="0.25">
      <c r="A24" s="156" t="s">
        <v>114</v>
      </c>
      <c r="B24" s="46" t="str">
        <f>VLOOKUP(A24,'Annex 1 LV, HV &amp; UMS charges_F'!$A$13:$B$45,2,0)</f>
        <v>F33, F63, F98, S33</v>
      </c>
      <c r="C24" s="155">
        <v>0</v>
      </c>
      <c r="D24" s="230">
        <v>0</v>
      </c>
      <c r="E24" s="244">
        <v>0</v>
      </c>
    </row>
    <row r="25" spans="1:5" ht="27.6" x14ac:dyDescent="0.25">
      <c r="A25" s="156" t="s">
        <v>116</v>
      </c>
      <c r="B25" s="46" t="str">
        <f>VLOOKUP(A25,'Annex 1 LV, HV &amp; UMS charges_F'!$A$13:$B$45,2,0)</f>
        <v>F34, F64, F99, S34</v>
      </c>
      <c r="C25" s="155">
        <v>0</v>
      </c>
      <c r="D25" s="230">
        <v>0</v>
      </c>
      <c r="E25" s="244">
        <v>0</v>
      </c>
    </row>
    <row r="26" spans="1:5" ht="14.4" x14ac:dyDescent="0.25">
      <c r="A26" s="156" t="s">
        <v>519</v>
      </c>
      <c r="B26" s="46"/>
      <c r="C26" s="171" t="s">
        <v>74</v>
      </c>
      <c r="D26" s="243">
        <v>0</v>
      </c>
      <c r="E26" s="244">
        <v>0</v>
      </c>
    </row>
    <row r="27" spans="1:5" ht="27.6" x14ac:dyDescent="0.25">
      <c r="A27" s="156" t="s">
        <v>521</v>
      </c>
      <c r="B27" s="46"/>
      <c r="C27" s="155" t="s">
        <v>78</v>
      </c>
      <c r="D27" s="230">
        <v>0</v>
      </c>
      <c r="E27" s="244">
        <v>0</v>
      </c>
    </row>
    <row r="28" spans="1:5" ht="27.6" x14ac:dyDescent="0.25">
      <c r="A28" s="156" t="s">
        <v>522</v>
      </c>
      <c r="B28" s="46"/>
      <c r="C28" s="155" t="s">
        <v>78</v>
      </c>
      <c r="D28" s="230">
        <v>0</v>
      </c>
      <c r="E28" s="244">
        <v>0</v>
      </c>
    </row>
    <row r="29" spans="1:5" ht="27.6" x14ac:dyDescent="0.25">
      <c r="A29" s="156" t="s">
        <v>523</v>
      </c>
      <c r="B29" s="46"/>
      <c r="C29" s="155" t="s">
        <v>78</v>
      </c>
      <c r="D29" s="230">
        <v>0</v>
      </c>
      <c r="E29" s="244">
        <v>0</v>
      </c>
    </row>
    <row r="30" spans="1:5" ht="27.6" x14ac:dyDescent="0.25">
      <c r="A30" s="156" t="s">
        <v>524</v>
      </c>
      <c r="B30" s="46"/>
      <c r="C30" s="155" t="s">
        <v>78</v>
      </c>
      <c r="D30" s="230">
        <v>0</v>
      </c>
      <c r="E30" s="244">
        <v>0</v>
      </c>
    </row>
    <row r="31" spans="1:5" ht="27.6" x14ac:dyDescent="0.25">
      <c r="A31" s="156" t="s">
        <v>525</v>
      </c>
      <c r="B31" s="46"/>
      <c r="C31" s="155" t="s">
        <v>78</v>
      </c>
      <c r="D31" s="230">
        <v>0</v>
      </c>
      <c r="E31" s="244">
        <v>0</v>
      </c>
    </row>
    <row r="32" spans="1:5" ht="14.4" x14ac:dyDescent="0.25">
      <c r="A32" s="156" t="s">
        <v>527</v>
      </c>
      <c r="B32" s="46"/>
      <c r="C32" s="155">
        <v>0</v>
      </c>
      <c r="D32" s="230">
        <v>0</v>
      </c>
      <c r="E32" s="244">
        <v>0</v>
      </c>
    </row>
    <row r="33" spans="1:5" ht="14.4" x14ac:dyDescent="0.25">
      <c r="A33" s="156" t="s">
        <v>528</v>
      </c>
      <c r="B33" s="46"/>
      <c r="C33" s="155">
        <v>0</v>
      </c>
      <c r="D33" s="230">
        <v>0</v>
      </c>
      <c r="E33" s="244">
        <v>0</v>
      </c>
    </row>
    <row r="34" spans="1:5" ht="14.4" x14ac:dyDescent="0.25">
      <c r="A34" s="156" t="s">
        <v>529</v>
      </c>
      <c r="B34" s="46"/>
      <c r="C34" s="155">
        <v>0</v>
      </c>
      <c r="D34" s="230">
        <v>0</v>
      </c>
      <c r="E34" s="244">
        <v>0</v>
      </c>
    </row>
    <row r="35" spans="1:5" ht="14.4" x14ac:dyDescent="0.25">
      <c r="A35" s="156" t="s">
        <v>530</v>
      </c>
      <c r="B35" s="46"/>
      <c r="C35" s="155">
        <v>0</v>
      </c>
      <c r="D35" s="230">
        <v>0</v>
      </c>
      <c r="E35" s="244">
        <v>0</v>
      </c>
    </row>
    <row r="36" spans="1:5" ht="14.4" x14ac:dyDescent="0.25">
      <c r="A36" s="156" t="s">
        <v>531</v>
      </c>
      <c r="B36" s="46"/>
      <c r="C36" s="155">
        <v>0</v>
      </c>
      <c r="D36" s="230">
        <v>0</v>
      </c>
      <c r="E36" s="244">
        <v>0</v>
      </c>
    </row>
    <row r="37" spans="1:5" ht="14.4" x14ac:dyDescent="0.25">
      <c r="A37" s="160" t="s">
        <v>536</v>
      </c>
      <c r="B37" s="46"/>
      <c r="C37" s="171" t="s">
        <v>74</v>
      </c>
      <c r="D37" s="243">
        <v>0</v>
      </c>
      <c r="E37" s="244">
        <v>0</v>
      </c>
    </row>
    <row r="38" spans="1:5" ht="27.6" x14ac:dyDescent="0.25">
      <c r="A38" s="156" t="s">
        <v>538</v>
      </c>
      <c r="B38" s="46"/>
      <c r="C38" s="155" t="s">
        <v>78</v>
      </c>
      <c r="D38" s="230">
        <v>0</v>
      </c>
      <c r="E38" s="244">
        <v>0</v>
      </c>
    </row>
    <row r="39" spans="1:5" ht="27.6" x14ac:dyDescent="0.25">
      <c r="A39" s="156" t="s">
        <v>539</v>
      </c>
      <c r="B39" s="46"/>
      <c r="C39" s="155" t="s">
        <v>78</v>
      </c>
      <c r="D39" s="230">
        <v>0</v>
      </c>
      <c r="E39" s="244">
        <v>0</v>
      </c>
    </row>
    <row r="40" spans="1:5" ht="27.6" x14ac:dyDescent="0.25">
      <c r="A40" s="156" t="s">
        <v>540</v>
      </c>
      <c r="B40" s="46"/>
      <c r="C40" s="155" t="s">
        <v>78</v>
      </c>
      <c r="D40" s="230">
        <v>0</v>
      </c>
      <c r="E40" s="244">
        <v>0</v>
      </c>
    </row>
    <row r="41" spans="1:5" ht="27.6" x14ac:dyDescent="0.25">
      <c r="A41" s="156" t="s">
        <v>541</v>
      </c>
      <c r="B41" s="46"/>
      <c r="C41" s="155" t="s">
        <v>78</v>
      </c>
      <c r="D41" s="230">
        <v>0</v>
      </c>
      <c r="E41" s="244">
        <v>0</v>
      </c>
    </row>
    <row r="42" spans="1:5" ht="27.6" x14ac:dyDescent="0.25">
      <c r="A42" s="156" t="s">
        <v>542</v>
      </c>
      <c r="B42" s="46"/>
      <c r="C42" s="155" t="s">
        <v>78</v>
      </c>
      <c r="D42" s="230">
        <v>0</v>
      </c>
      <c r="E42" s="244">
        <v>0</v>
      </c>
    </row>
    <row r="43" spans="1:5" ht="14.4" x14ac:dyDescent="0.25">
      <c r="A43" s="156" t="s">
        <v>544</v>
      </c>
      <c r="B43" s="46"/>
      <c r="C43" s="155">
        <v>0</v>
      </c>
      <c r="D43" s="230">
        <v>0</v>
      </c>
      <c r="E43" s="244">
        <v>0</v>
      </c>
    </row>
    <row r="44" spans="1:5" ht="14.4" x14ac:dyDescent="0.25">
      <c r="A44" s="156" t="s">
        <v>545</v>
      </c>
      <c r="B44" s="46"/>
      <c r="C44" s="155">
        <v>0</v>
      </c>
      <c r="D44" s="230">
        <v>0</v>
      </c>
      <c r="E44" s="244">
        <v>0</v>
      </c>
    </row>
    <row r="45" spans="1:5" ht="14.4" x14ac:dyDescent="0.25">
      <c r="A45" s="156" t="s">
        <v>546</v>
      </c>
      <c r="B45" s="46"/>
      <c r="C45" s="155">
        <v>0</v>
      </c>
      <c r="D45" s="230">
        <v>0</v>
      </c>
      <c r="E45" s="244">
        <v>0</v>
      </c>
    </row>
    <row r="46" spans="1:5" ht="14.4" x14ac:dyDescent="0.25">
      <c r="A46" s="156" t="s">
        <v>547</v>
      </c>
      <c r="B46" s="46"/>
      <c r="C46" s="155">
        <v>0</v>
      </c>
      <c r="D46" s="230">
        <v>0</v>
      </c>
      <c r="E46" s="244">
        <v>0</v>
      </c>
    </row>
    <row r="47" spans="1:5" ht="14.4" x14ac:dyDescent="0.25">
      <c r="A47" s="156" t="s">
        <v>548</v>
      </c>
      <c r="B47" s="46"/>
      <c r="C47" s="155">
        <v>0</v>
      </c>
      <c r="D47" s="230">
        <v>0</v>
      </c>
      <c r="E47" s="244">
        <v>0</v>
      </c>
    </row>
    <row r="48" spans="1:5" ht="14.4" x14ac:dyDescent="0.25">
      <c r="A48" s="156" t="s">
        <v>549</v>
      </c>
      <c r="B48" s="46"/>
      <c r="C48" s="155">
        <v>0</v>
      </c>
      <c r="D48" s="230">
        <v>0</v>
      </c>
      <c r="E48" s="244">
        <v>0</v>
      </c>
    </row>
    <row r="49" spans="1:5" ht="14.4" x14ac:dyDescent="0.25">
      <c r="A49" s="156" t="s">
        <v>550</v>
      </c>
      <c r="B49" s="46"/>
      <c r="C49" s="155">
        <v>0</v>
      </c>
      <c r="D49" s="230">
        <v>0</v>
      </c>
      <c r="E49" s="244">
        <v>0</v>
      </c>
    </row>
    <row r="50" spans="1:5" ht="14.4" x14ac:dyDescent="0.25">
      <c r="A50" s="156" t="s">
        <v>551</v>
      </c>
      <c r="B50" s="46"/>
      <c r="C50" s="155">
        <v>0</v>
      </c>
      <c r="D50" s="230">
        <v>0</v>
      </c>
      <c r="E50" s="244">
        <v>0</v>
      </c>
    </row>
    <row r="51" spans="1:5" ht="14.4" x14ac:dyDescent="0.25">
      <c r="A51" s="156" t="s">
        <v>552</v>
      </c>
      <c r="B51" s="46"/>
      <c r="C51" s="155">
        <v>0</v>
      </c>
      <c r="D51" s="230">
        <v>0</v>
      </c>
      <c r="E51" s="244">
        <v>0</v>
      </c>
    </row>
    <row r="52" spans="1:5" ht="14.4" x14ac:dyDescent="0.25">
      <c r="A52" s="156" t="s">
        <v>553</v>
      </c>
      <c r="B52" s="46"/>
      <c r="C52" s="155">
        <v>0</v>
      </c>
      <c r="D52" s="230">
        <v>0</v>
      </c>
      <c r="E52" s="244">
        <v>0</v>
      </c>
    </row>
    <row r="53" spans="1:5" ht="14.4" x14ac:dyDescent="0.25">
      <c r="A53" s="156" t="s">
        <v>554</v>
      </c>
      <c r="B53" s="46"/>
      <c r="C53" s="155">
        <v>0</v>
      </c>
      <c r="D53" s="230">
        <v>0</v>
      </c>
      <c r="E53" s="244">
        <v>0</v>
      </c>
    </row>
    <row r="54" spans="1:5" ht="14.4" x14ac:dyDescent="0.25">
      <c r="A54" s="156" t="s">
        <v>555</v>
      </c>
      <c r="B54" s="46"/>
      <c r="C54" s="155">
        <v>0</v>
      </c>
      <c r="D54" s="230">
        <v>0</v>
      </c>
      <c r="E54" s="244">
        <v>0</v>
      </c>
    </row>
    <row r="55" spans="1:5" ht="14.4" x14ac:dyDescent="0.25">
      <c r="A55" s="156" t="s">
        <v>556</v>
      </c>
      <c r="B55" s="46"/>
      <c r="C55" s="155">
        <v>0</v>
      </c>
      <c r="D55" s="230">
        <v>0</v>
      </c>
      <c r="E55" s="244">
        <v>0</v>
      </c>
    </row>
    <row r="56" spans="1:5" ht="14.4" x14ac:dyDescent="0.25">
      <c r="A56" s="156" t="s">
        <v>557</v>
      </c>
      <c r="B56" s="46"/>
      <c r="C56" s="155">
        <v>0</v>
      </c>
      <c r="D56" s="230">
        <v>0</v>
      </c>
      <c r="E56" s="244">
        <v>0</v>
      </c>
    </row>
    <row r="57" spans="1:5" ht="14.4" x14ac:dyDescent="0.25">
      <c r="A57" s="156" t="s">
        <v>558</v>
      </c>
      <c r="B57" s="46"/>
      <c r="C57" s="155">
        <v>0</v>
      </c>
      <c r="D57" s="230">
        <v>0</v>
      </c>
      <c r="E57" s="244">
        <v>0</v>
      </c>
    </row>
    <row r="58" spans="1:5" ht="14.4" x14ac:dyDescent="0.25">
      <c r="A58" s="156" t="s">
        <v>565</v>
      </c>
      <c r="B58" s="46"/>
      <c r="C58" s="171" t="s">
        <v>74</v>
      </c>
      <c r="D58" s="243">
        <v>0</v>
      </c>
      <c r="E58" s="244">
        <v>0</v>
      </c>
    </row>
    <row r="59" spans="1:5" ht="27.6" x14ac:dyDescent="0.25">
      <c r="A59" s="156" t="s">
        <v>567</v>
      </c>
      <c r="B59" s="46"/>
      <c r="C59" s="155" t="s">
        <v>78</v>
      </c>
      <c r="D59" s="230">
        <v>0</v>
      </c>
      <c r="E59" s="244">
        <v>0</v>
      </c>
    </row>
    <row r="60" spans="1:5" ht="27.6" x14ac:dyDescent="0.25">
      <c r="A60" s="156" t="s">
        <v>568</v>
      </c>
      <c r="B60" s="46"/>
      <c r="C60" s="155" t="s">
        <v>78</v>
      </c>
      <c r="D60" s="230">
        <v>0</v>
      </c>
      <c r="E60" s="244">
        <v>0</v>
      </c>
    </row>
    <row r="61" spans="1:5" ht="27.6" x14ac:dyDescent="0.25">
      <c r="A61" s="156" t="s">
        <v>569</v>
      </c>
      <c r="B61" s="46"/>
      <c r="C61" s="155" t="s">
        <v>78</v>
      </c>
      <c r="D61" s="230">
        <v>0</v>
      </c>
      <c r="E61" s="244">
        <v>0</v>
      </c>
    </row>
    <row r="62" spans="1:5" ht="27.6" x14ac:dyDescent="0.25">
      <c r="A62" s="156" t="s">
        <v>570</v>
      </c>
      <c r="B62" s="46"/>
      <c r="C62" s="155" t="s">
        <v>78</v>
      </c>
      <c r="D62" s="230">
        <v>0</v>
      </c>
      <c r="E62" s="244">
        <v>0</v>
      </c>
    </row>
    <row r="63" spans="1:5" ht="27.6" x14ac:dyDescent="0.25">
      <c r="A63" s="156" t="s">
        <v>571</v>
      </c>
      <c r="B63" s="46"/>
      <c r="C63" s="155" t="s">
        <v>78</v>
      </c>
      <c r="D63" s="230">
        <v>0</v>
      </c>
      <c r="E63" s="244">
        <v>0</v>
      </c>
    </row>
    <row r="64" spans="1:5" ht="14.4" x14ac:dyDescent="0.25">
      <c r="A64" s="156" t="s">
        <v>573</v>
      </c>
      <c r="B64" s="46"/>
      <c r="C64" s="155">
        <v>0</v>
      </c>
      <c r="D64" s="230">
        <v>0</v>
      </c>
      <c r="E64" s="244">
        <v>0</v>
      </c>
    </row>
    <row r="65" spans="1:5" ht="14.4" x14ac:dyDescent="0.25">
      <c r="A65" s="156" t="s">
        <v>574</v>
      </c>
      <c r="B65" s="46"/>
      <c r="C65" s="155">
        <v>0</v>
      </c>
      <c r="D65" s="230">
        <v>0</v>
      </c>
      <c r="E65" s="244">
        <v>0</v>
      </c>
    </row>
    <row r="66" spans="1:5" ht="14.4" x14ac:dyDescent="0.25">
      <c r="A66" s="156" t="s">
        <v>575</v>
      </c>
      <c r="B66" s="46"/>
      <c r="C66" s="155">
        <v>0</v>
      </c>
      <c r="D66" s="230">
        <v>0</v>
      </c>
      <c r="E66" s="244">
        <v>0</v>
      </c>
    </row>
    <row r="67" spans="1:5" ht="14.4" x14ac:dyDescent="0.25">
      <c r="A67" s="156" t="s">
        <v>576</v>
      </c>
      <c r="B67" s="46"/>
      <c r="C67" s="155">
        <v>0</v>
      </c>
      <c r="D67" s="230">
        <v>0</v>
      </c>
      <c r="E67" s="244">
        <v>0</v>
      </c>
    </row>
    <row r="68" spans="1:5" ht="14.4" x14ac:dyDescent="0.25">
      <c r="A68" s="156" t="s">
        <v>577</v>
      </c>
      <c r="B68" s="46"/>
      <c r="C68" s="155">
        <v>0</v>
      </c>
      <c r="D68" s="230">
        <v>0</v>
      </c>
      <c r="E68" s="244">
        <v>0</v>
      </c>
    </row>
    <row r="69" spans="1:5" ht="14.4" x14ac:dyDescent="0.25">
      <c r="A69" s="156" t="s">
        <v>578</v>
      </c>
      <c r="B69" s="46"/>
      <c r="C69" s="155">
        <v>0</v>
      </c>
      <c r="D69" s="230">
        <v>0</v>
      </c>
      <c r="E69" s="244">
        <v>0</v>
      </c>
    </row>
    <row r="70" spans="1:5" ht="14.4" x14ac:dyDescent="0.25">
      <c r="A70" s="156" t="s">
        <v>579</v>
      </c>
      <c r="B70" s="46"/>
      <c r="C70" s="155">
        <v>0</v>
      </c>
      <c r="D70" s="230">
        <v>0</v>
      </c>
      <c r="E70" s="244">
        <v>0</v>
      </c>
    </row>
    <row r="71" spans="1:5" ht="14.4" x14ac:dyDescent="0.25">
      <c r="A71" s="156" t="s">
        <v>580</v>
      </c>
      <c r="B71" s="46"/>
      <c r="C71" s="155">
        <v>0</v>
      </c>
      <c r="D71" s="230">
        <v>0</v>
      </c>
      <c r="E71" s="244">
        <v>0</v>
      </c>
    </row>
    <row r="72" spans="1:5" ht="14.4" x14ac:dyDescent="0.25">
      <c r="A72" s="156" t="s">
        <v>581</v>
      </c>
      <c r="B72" s="46"/>
      <c r="C72" s="155">
        <v>0</v>
      </c>
      <c r="D72" s="230">
        <v>0</v>
      </c>
      <c r="E72" s="244">
        <v>0</v>
      </c>
    </row>
    <row r="73" spans="1:5" ht="14.4" x14ac:dyDescent="0.25">
      <c r="A73" s="156" t="s">
        <v>582</v>
      </c>
      <c r="B73" s="46"/>
      <c r="C73" s="155">
        <v>0</v>
      </c>
      <c r="D73" s="230">
        <v>0</v>
      </c>
      <c r="E73" s="244">
        <v>0</v>
      </c>
    </row>
    <row r="74" spans="1:5" ht="14.4" x14ac:dyDescent="0.25">
      <c r="A74" s="156" t="s">
        <v>583</v>
      </c>
      <c r="B74" s="46"/>
      <c r="C74" s="155">
        <v>0</v>
      </c>
      <c r="D74" s="230">
        <v>0</v>
      </c>
      <c r="E74" s="244">
        <v>0</v>
      </c>
    </row>
    <row r="75" spans="1:5" ht="14.4" x14ac:dyDescent="0.25">
      <c r="A75" s="156" t="s">
        <v>584</v>
      </c>
      <c r="B75" s="46"/>
      <c r="C75" s="155">
        <v>0</v>
      </c>
      <c r="D75" s="230">
        <v>0</v>
      </c>
      <c r="E75" s="244">
        <v>0</v>
      </c>
    </row>
    <row r="76" spans="1:5" ht="14.4" x14ac:dyDescent="0.25">
      <c r="A76" s="156" t="s">
        <v>585</v>
      </c>
      <c r="B76" s="46"/>
      <c r="C76" s="155">
        <v>0</v>
      </c>
      <c r="D76" s="230">
        <v>0</v>
      </c>
      <c r="E76" s="244">
        <v>0</v>
      </c>
    </row>
    <row r="77" spans="1:5" ht="14.4" x14ac:dyDescent="0.25">
      <c r="A77" s="156" t="s">
        <v>586</v>
      </c>
      <c r="B77" s="46"/>
      <c r="C77" s="155">
        <v>0</v>
      </c>
      <c r="D77" s="230">
        <v>0</v>
      </c>
      <c r="E77" s="244">
        <v>0</v>
      </c>
    </row>
    <row r="78" spans="1:5" ht="14.4" x14ac:dyDescent="0.25">
      <c r="A78" s="156" t="s">
        <v>587</v>
      </c>
      <c r="B78" s="46"/>
      <c r="C78" s="155">
        <v>0</v>
      </c>
      <c r="D78" s="230">
        <v>0</v>
      </c>
      <c r="E78" s="244">
        <v>0</v>
      </c>
    </row>
    <row r="79" spans="1:5" ht="14.4" x14ac:dyDescent="0.25">
      <c r="A79" s="156" t="s">
        <v>594</v>
      </c>
      <c r="B79" s="46"/>
      <c r="C79" s="171" t="s">
        <v>74</v>
      </c>
      <c r="D79" s="243">
        <v>0</v>
      </c>
      <c r="E79" s="244">
        <v>0</v>
      </c>
    </row>
    <row r="80" spans="1:5" ht="27.6" x14ac:dyDescent="0.25">
      <c r="A80" s="156" t="s">
        <v>596</v>
      </c>
      <c r="B80" s="46"/>
      <c r="C80" s="155" t="s">
        <v>78</v>
      </c>
      <c r="D80" s="230">
        <v>0</v>
      </c>
      <c r="E80" s="244">
        <v>0</v>
      </c>
    </row>
    <row r="81" spans="1:5" ht="27.6" x14ac:dyDescent="0.25">
      <c r="A81" s="156" t="s">
        <v>597</v>
      </c>
      <c r="B81" s="46"/>
      <c r="C81" s="155" t="s">
        <v>78</v>
      </c>
      <c r="D81" s="230">
        <v>0</v>
      </c>
      <c r="E81" s="244">
        <v>0</v>
      </c>
    </row>
    <row r="82" spans="1:5" ht="27.6" x14ac:dyDescent="0.25">
      <c r="A82" s="156" t="s">
        <v>598</v>
      </c>
      <c r="B82" s="46"/>
      <c r="C82" s="155" t="s">
        <v>78</v>
      </c>
      <c r="D82" s="230">
        <v>0</v>
      </c>
      <c r="E82" s="244">
        <v>0</v>
      </c>
    </row>
    <row r="83" spans="1:5" ht="27.6" x14ac:dyDescent="0.25">
      <c r="A83" s="156" t="s">
        <v>599</v>
      </c>
      <c r="B83" s="46"/>
      <c r="C83" s="155" t="s">
        <v>78</v>
      </c>
      <c r="D83" s="230">
        <v>0</v>
      </c>
      <c r="E83" s="244">
        <v>0</v>
      </c>
    </row>
    <row r="84" spans="1:5" ht="27.6" x14ac:dyDescent="0.25">
      <c r="A84" s="156" t="s">
        <v>600</v>
      </c>
      <c r="B84" s="46"/>
      <c r="C84" s="155" t="s">
        <v>78</v>
      </c>
      <c r="D84" s="230">
        <v>0</v>
      </c>
      <c r="E84" s="244">
        <v>0</v>
      </c>
    </row>
    <row r="85" spans="1:5" ht="14.4" x14ac:dyDescent="0.25">
      <c r="A85" s="156" t="s">
        <v>602</v>
      </c>
      <c r="B85" s="46"/>
      <c r="C85" s="155">
        <v>0</v>
      </c>
      <c r="D85" s="230">
        <v>0</v>
      </c>
      <c r="E85" s="244">
        <v>0</v>
      </c>
    </row>
    <row r="86" spans="1:5" ht="14.4" x14ac:dyDescent="0.25">
      <c r="A86" s="156" t="s">
        <v>603</v>
      </c>
      <c r="B86" s="46"/>
      <c r="C86" s="155">
        <v>0</v>
      </c>
      <c r="D86" s="230">
        <v>0</v>
      </c>
      <c r="E86" s="244">
        <v>0</v>
      </c>
    </row>
    <row r="87" spans="1:5" ht="14.4" x14ac:dyDescent="0.25">
      <c r="A87" s="156" t="s">
        <v>604</v>
      </c>
      <c r="B87" s="46"/>
      <c r="C87" s="155">
        <v>0</v>
      </c>
      <c r="D87" s="230">
        <v>0</v>
      </c>
      <c r="E87" s="244">
        <v>0</v>
      </c>
    </row>
    <row r="88" spans="1:5" ht="14.4" x14ac:dyDescent="0.25">
      <c r="A88" s="156" t="s">
        <v>605</v>
      </c>
      <c r="B88" s="46"/>
      <c r="C88" s="155">
        <v>0</v>
      </c>
      <c r="D88" s="230">
        <v>0</v>
      </c>
      <c r="E88" s="244">
        <v>0</v>
      </c>
    </row>
    <row r="89" spans="1:5" ht="14.4" x14ac:dyDescent="0.25">
      <c r="A89" s="156" t="s">
        <v>606</v>
      </c>
      <c r="B89" s="46"/>
      <c r="C89" s="155">
        <v>0</v>
      </c>
      <c r="D89" s="230">
        <v>0</v>
      </c>
      <c r="E89" s="244">
        <v>0</v>
      </c>
    </row>
    <row r="90" spans="1:5" ht="14.4" x14ac:dyDescent="0.25">
      <c r="A90" s="156" t="s">
        <v>607</v>
      </c>
      <c r="B90" s="46"/>
      <c r="C90" s="155">
        <v>0</v>
      </c>
      <c r="D90" s="230">
        <v>0</v>
      </c>
      <c r="E90" s="244">
        <v>0</v>
      </c>
    </row>
    <row r="91" spans="1:5" ht="14.4" x14ac:dyDescent="0.25">
      <c r="A91" s="156" t="s">
        <v>608</v>
      </c>
      <c r="B91" s="46"/>
      <c r="C91" s="155">
        <v>0</v>
      </c>
      <c r="D91" s="230">
        <v>0</v>
      </c>
      <c r="E91" s="244">
        <v>0</v>
      </c>
    </row>
    <row r="92" spans="1:5" ht="14.4" x14ac:dyDescent="0.25">
      <c r="A92" s="156" t="s">
        <v>609</v>
      </c>
      <c r="B92" s="46"/>
      <c r="C92" s="155">
        <v>0</v>
      </c>
      <c r="D92" s="230">
        <v>0</v>
      </c>
      <c r="E92" s="244">
        <v>0</v>
      </c>
    </row>
    <row r="93" spans="1:5" ht="14.4" x14ac:dyDescent="0.25">
      <c r="A93" s="156" t="s">
        <v>610</v>
      </c>
      <c r="B93" s="46"/>
      <c r="C93" s="155">
        <v>0</v>
      </c>
      <c r="D93" s="230">
        <v>0</v>
      </c>
      <c r="E93" s="244">
        <v>0</v>
      </c>
    </row>
    <row r="94" spans="1:5" ht="14.4" x14ac:dyDescent="0.25">
      <c r="A94" s="156" t="s">
        <v>611</v>
      </c>
      <c r="B94" s="46"/>
      <c r="C94" s="155">
        <v>0</v>
      </c>
      <c r="D94" s="230">
        <v>0</v>
      </c>
      <c r="E94" s="244">
        <v>0</v>
      </c>
    </row>
    <row r="95" spans="1:5" ht="14.4" x14ac:dyDescent="0.25">
      <c r="A95" s="156" t="s">
        <v>612</v>
      </c>
      <c r="B95" s="46"/>
      <c r="C95" s="155">
        <v>0</v>
      </c>
      <c r="D95" s="230">
        <v>0</v>
      </c>
      <c r="E95" s="244">
        <v>0</v>
      </c>
    </row>
    <row r="96" spans="1:5" ht="14.4" x14ac:dyDescent="0.25">
      <c r="A96" s="156" t="s">
        <v>613</v>
      </c>
      <c r="B96" s="46"/>
      <c r="C96" s="155">
        <v>0</v>
      </c>
      <c r="D96" s="230">
        <v>0</v>
      </c>
      <c r="E96" s="244">
        <v>0</v>
      </c>
    </row>
    <row r="97" spans="1:5" ht="14.4" x14ac:dyDescent="0.25">
      <c r="A97" s="156" t="s">
        <v>614</v>
      </c>
      <c r="B97" s="46"/>
      <c r="C97" s="155">
        <v>0</v>
      </c>
      <c r="D97" s="230">
        <v>0</v>
      </c>
      <c r="E97" s="244">
        <v>0</v>
      </c>
    </row>
    <row r="98" spans="1:5" ht="14.4" x14ac:dyDescent="0.25">
      <c r="A98" s="156" t="s">
        <v>615</v>
      </c>
      <c r="B98" s="46"/>
      <c r="C98" s="155">
        <v>0</v>
      </c>
      <c r="D98" s="230">
        <v>0</v>
      </c>
      <c r="E98" s="244">
        <v>0</v>
      </c>
    </row>
    <row r="99" spans="1:5" ht="14.4" x14ac:dyDescent="0.25">
      <c r="A99" s="156" t="s">
        <v>616</v>
      </c>
      <c r="B99" s="46"/>
      <c r="C99" s="155">
        <v>0</v>
      </c>
      <c r="D99" s="230">
        <v>0</v>
      </c>
      <c r="E99" s="244">
        <v>0</v>
      </c>
    </row>
    <row r="100" spans="1:5" ht="14.4" x14ac:dyDescent="0.25">
      <c r="A100" s="156" t="s">
        <v>623</v>
      </c>
      <c r="B100" s="46"/>
      <c r="C100" s="171" t="s">
        <v>74</v>
      </c>
      <c r="D100" s="243">
        <v>0</v>
      </c>
      <c r="E100" s="244">
        <v>0</v>
      </c>
    </row>
    <row r="101" spans="1:5" ht="27.6" x14ac:dyDescent="0.25">
      <c r="A101" s="156" t="s">
        <v>625</v>
      </c>
      <c r="B101" s="46"/>
      <c r="C101" s="155" t="s">
        <v>78</v>
      </c>
      <c r="D101" s="230">
        <v>0</v>
      </c>
      <c r="E101" s="244">
        <v>0</v>
      </c>
    </row>
    <row r="102" spans="1:5" ht="27.6" x14ac:dyDescent="0.25">
      <c r="A102" s="156" t="s">
        <v>626</v>
      </c>
      <c r="B102" s="46"/>
      <c r="C102" s="155" t="s">
        <v>78</v>
      </c>
      <c r="D102" s="230">
        <v>0</v>
      </c>
      <c r="E102" s="244">
        <v>0</v>
      </c>
    </row>
    <row r="103" spans="1:5" ht="27.6" x14ac:dyDescent="0.25">
      <c r="A103" s="156" t="s">
        <v>627</v>
      </c>
      <c r="B103" s="46"/>
      <c r="C103" s="155" t="s">
        <v>78</v>
      </c>
      <c r="D103" s="230">
        <v>0</v>
      </c>
      <c r="E103" s="244">
        <v>0</v>
      </c>
    </row>
    <row r="104" spans="1:5" ht="27.6" x14ac:dyDescent="0.25">
      <c r="A104" s="156" t="s">
        <v>628</v>
      </c>
      <c r="B104" s="46"/>
      <c r="C104" s="155" t="s">
        <v>78</v>
      </c>
      <c r="D104" s="230">
        <v>0</v>
      </c>
      <c r="E104" s="244">
        <v>0</v>
      </c>
    </row>
    <row r="105" spans="1:5" ht="27.6" x14ac:dyDescent="0.25">
      <c r="A105" s="156" t="s">
        <v>629</v>
      </c>
      <c r="B105" s="46"/>
      <c r="C105" s="155" t="s">
        <v>78</v>
      </c>
      <c r="D105" s="230">
        <v>0</v>
      </c>
      <c r="E105" s="244">
        <v>0</v>
      </c>
    </row>
    <row r="106" spans="1:5" ht="14.4" x14ac:dyDescent="0.25">
      <c r="A106" s="156" t="s">
        <v>631</v>
      </c>
      <c r="B106" s="46"/>
      <c r="C106" s="155">
        <v>0</v>
      </c>
      <c r="D106" s="230">
        <v>0</v>
      </c>
      <c r="E106" s="244">
        <v>0</v>
      </c>
    </row>
    <row r="107" spans="1:5" ht="14.4" x14ac:dyDescent="0.25">
      <c r="A107" s="156" t="s">
        <v>632</v>
      </c>
      <c r="B107" s="46"/>
      <c r="C107" s="155">
        <v>0</v>
      </c>
      <c r="D107" s="230">
        <v>0</v>
      </c>
      <c r="E107" s="244">
        <v>0</v>
      </c>
    </row>
    <row r="108" spans="1:5" ht="14.4" x14ac:dyDescent="0.25">
      <c r="A108" s="156" t="s">
        <v>633</v>
      </c>
      <c r="B108" s="46"/>
      <c r="C108" s="155">
        <v>0</v>
      </c>
      <c r="D108" s="230">
        <v>0</v>
      </c>
      <c r="E108" s="244">
        <v>0</v>
      </c>
    </row>
    <row r="109" spans="1:5" ht="14.4" x14ac:dyDescent="0.25">
      <c r="A109" s="156" t="s">
        <v>634</v>
      </c>
      <c r="B109" s="46"/>
      <c r="C109" s="155">
        <v>0</v>
      </c>
      <c r="D109" s="230">
        <v>0</v>
      </c>
      <c r="E109" s="244">
        <v>0</v>
      </c>
    </row>
    <row r="110" spans="1:5" ht="14.4" x14ac:dyDescent="0.25">
      <c r="A110" s="156" t="s">
        <v>635</v>
      </c>
      <c r="B110" s="46"/>
      <c r="C110" s="155">
        <v>0</v>
      </c>
      <c r="D110" s="230">
        <v>0</v>
      </c>
      <c r="E110" s="244">
        <v>0</v>
      </c>
    </row>
    <row r="111" spans="1:5" ht="14.4" x14ac:dyDescent="0.25">
      <c r="A111" s="156" t="s">
        <v>636</v>
      </c>
      <c r="B111" s="46"/>
      <c r="C111" s="155">
        <v>0</v>
      </c>
      <c r="D111" s="230">
        <v>0</v>
      </c>
      <c r="E111" s="244">
        <v>0</v>
      </c>
    </row>
    <row r="112" spans="1:5" ht="14.4" x14ac:dyDescent="0.25">
      <c r="A112" s="156" t="s">
        <v>637</v>
      </c>
      <c r="B112" s="46"/>
      <c r="C112" s="155">
        <v>0</v>
      </c>
      <c r="D112" s="230">
        <v>0</v>
      </c>
      <c r="E112" s="244">
        <v>0</v>
      </c>
    </row>
    <row r="113" spans="1:5" ht="14.4" x14ac:dyDescent="0.25">
      <c r="A113" s="156" t="s">
        <v>638</v>
      </c>
      <c r="B113" s="46"/>
      <c r="C113" s="155">
        <v>0</v>
      </c>
      <c r="D113" s="230">
        <v>0</v>
      </c>
      <c r="E113" s="244">
        <v>0</v>
      </c>
    </row>
    <row r="114" spans="1:5" ht="14.4" x14ac:dyDescent="0.25">
      <c r="A114" s="156" t="s">
        <v>639</v>
      </c>
      <c r="B114" s="46"/>
      <c r="C114" s="155">
        <v>0</v>
      </c>
      <c r="D114" s="230">
        <v>0</v>
      </c>
      <c r="E114" s="244">
        <v>0</v>
      </c>
    </row>
    <row r="115" spans="1:5" ht="14.4" x14ac:dyDescent="0.25">
      <c r="A115" s="156" t="s">
        <v>640</v>
      </c>
      <c r="B115" s="46"/>
      <c r="C115" s="155">
        <v>0</v>
      </c>
      <c r="D115" s="230">
        <v>0</v>
      </c>
      <c r="E115" s="244">
        <v>0</v>
      </c>
    </row>
    <row r="116" spans="1:5" ht="14.4" x14ac:dyDescent="0.25">
      <c r="A116" s="156" t="s">
        <v>641</v>
      </c>
      <c r="B116" s="46"/>
      <c r="C116" s="155">
        <v>0</v>
      </c>
      <c r="D116" s="230">
        <v>0</v>
      </c>
      <c r="E116" s="244">
        <v>0</v>
      </c>
    </row>
    <row r="117" spans="1:5" ht="14.4" x14ac:dyDescent="0.25">
      <c r="A117" s="156" t="s">
        <v>642</v>
      </c>
      <c r="B117" s="46"/>
      <c r="C117" s="155">
        <v>0</v>
      </c>
      <c r="D117" s="230">
        <v>0</v>
      </c>
      <c r="E117" s="244">
        <v>0</v>
      </c>
    </row>
    <row r="118" spans="1:5" ht="14.4" x14ac:dyDescent="0.25">
      <c r="A118" s="156" t="s">
        <v>643</v>
      </c>
      <c r="B118" s="46"/>
      <c r="C118" s="155">
        <v>0</v>
      </c>
      <c r="D118" s="230">
        <v>0</v>
      </c>
      <c r="E118" s="244">
        <v>0</v>
      </c>
    </row>
    <row r="119" spans="1:5" ht="14.4" x14ac:dyDescent="0.25">
      <c r="A119" s="156" t="s">
        <v>644</v>
      </c>
      <c r="B119" s="46"/>
      <c r="C119" s="155">
        <v>0</v>
      </c>
      <c r="D119" s="230">
        <v>0</v>
      </c>
      <c r="E119" s="244">
        <v>0</v>
      </c>
    </row>
    <row r="120" spans="1:5" ht="14.4" x14ac:dyDescent="0.25">
      <c r="A120" s="156" t="s">
        <v>645</v>
      </c>
      <c r="B120" s="46"/>
      <c r="C120" s="155">
        <v>0</v>
      </c>
      <c r="D120" s="230">
        <v>0</v>
      </c>
      <c r="E120" s="244">
        <v>0</v>
      </c>
    </row>
    <row r="121" spans="1:5" ht="14.4" x14ac:dyDescent="0.25">
      <c r="A121" s="156" t="s">
        <v>652</v>
      </c>
      <c r="B121" s="46"/>
      <c r="C121" s="171" t="s">
        <v>74</v>
      </c>
      <c r="D121" s="243">
        <v>0</v>
      </c>
      <c r="E121" s="244">
        <v>0</v>
      </c>
    </row>
    <row r="122" spans="1:5" ht="27.6" x14ac:dyDescent="0.25">
      <c r="A122" s="156" t="s">
        <v>654</v>
      </c>
      <c r="B122" s="46"/>
      <c r="C122" s="155" t="s">
        <v>78</v>
      </c>
      <c r="D122" s="230">
        <v>0</v>
      </c>
      <c r="E122" s="244">
        <v>0</v>
      </c>
    </row>
    <row r="123" spans="1:5" ht="27.6" x14ac:dyDescent="0.25">
      <c r="A123" s="156" t="s">
        <v>655</v>
      </c>
      <c r="B123" s="46"/>
      <c r="C123" s="155" t="s">
        <v>78</v>
      </c>
      <c r="D123" s="230">
        <v>0</v>
      </c>
      <c r="E123" s="244">
        <v>0</v>
      </c>
    </row>
    <row r="124" spans="1:5" ht="27.6" x14ac:dyDescent="0.25">
      <c r="A124" s="156" t="s">
        <v>656</v>
      </c>
      <c r="B124" s="46"/>
      <c r="C124" s="155" t="s">
        <v>78</v>
      </c>
      <c r="D124" s="230">
        <v>0</v>
      </c>
      <c r="E124" s="244">
        <v>0</v>
      </c>
    </row>
    <row r="125" spans="1:5" ht="27.6" x14ac:dyDescent="0.25">
      <c r="A125" s="156" t="s">
        <v>657</v>
      </c>
      <c r="B125" s="46"/>
      <c r="C125" s="155" t="s">
        <v>78</v>
      </c>
      <c r="D125" s="230">
        <v>0</v>
      </c>
      <c r="E125" s="244">
        <v>0</v>
      </c>
    </row>
    <row r="126" spans="1:5" ht="27.6" x14ac:dyDescent="0.25">
      <c r="A126" s="156" t="s">
        <v>658</v>
      </c>
      <c r="B126" s="46"/>
      <c r="C126" s="155" t="s">
        <v>78</v>
      </c>
      <c r="D126" s="230">
        <v>0</v>
      </c>
      <c r="E126" s="244">
        <v>0</v>
      </c>
    </row>
    <row r="127" spans="1:5" ht="14.4" x14ac:dyDescent="0.25">
      <c r="A127" s="156" t="s">
        <v>660</v>
      </c>
      <c r="B127" s="46"/>
      <c r="C127" s="155">
        <v>0</v>
      </c>
      <c r="D127" s="230">
        <v>0</v>
      </c>
      <c r="E127" s="244">
        <v>0</v>
      </c>
    </row>
    <row r="128" spans="1:5" ht="14.4" x14ac:dyDescent="0.25">
      <c r="A128" s="156" t="s">
        <v>661</v>
      </c>
      <c r="B128" s="46"/>
      <c r="C128" s="155">
        <v>0</v>
      </c>
      <c r="D128" s="230">
        <v>0</v>
      </c>
      <c r="E128" s="244">
        <v>0</v>
      </c>
    </row>
    <row r="129" spans="1:5" ht="14.4" x14ac:dyDescent="0.25">
      <c r="A129" s="156" t="s">
        <v>662</v>
      </c>
      <c r="B129" s="46"/>
      <c r="C129" s="155">
        <v>0</v>
      </c>
      <c r="D129" s="230">
        <v>0</v>
      </c>
      <c r="E129" s="244">
        <v>0</v>
      </c>
    </row>
    <row r="130" spans="1:5" ht="14.4" x14ac:dyDescent="0.25">
      <c r="A130" s="156" t="s">
        <v>663</v>
      </c>
      <c r="B130" s="46"/>
      <c r="C130" s="155">
        <v>0</v>
      </c>
      <c r="D130" s="230">
        <v>0</v>
      </c>
      <c r="E130" s="244">
        <v>0</v>
      </c>
    </row>
    <row r="131" spans="1:5" ht="14.4" x14ac:dyDescent="0.25">
      <c r="A131" s="156" t="s">
        <v>664</v>
      </c>
      <c r="B131" s="46"/>
      <c r="C131" s="155">
        <v>0</v>
      </c>
      <c r="D131" s="230">
        <v>0</v>
      </c>
      <c r="E131" s="244">
        <v>0</v>
      </c>
    </row>
    <row r="132" spans="1:5" ht="14.4" x14ac:dyDescent="0.25">
      <c r="A132" s="156" t="s">
        <v>665</v>
      </c>
      <c r="B132" s="46"/>
      <c r="C132" s="155">
        <v>0</v>
      </c>
      <c r="D132" s="230">
        <v>0</v>
      </c>
      <c r="E132" s="244">
        <v>0</v>
      </c>
    </row>
    <row r="133" spans="1:5" ht="14.4" x14ac:dyDescent="0.25">
      <c r="A133" s="156" t="s">
        <v>666</v>
      </c>
      <c r="B133" s="46"/>
      <c r="C133" s="155">
        <v>0</v>
      </c>
      <c r="D133" s="230">
        <v>0</v>
      </c>
      <c r="E133" s="244">
        <v>0</v>
      </c>
    </row>
    <row r="134" spans="1:5" ht="14.4" x14ac:dyDescent="0.25">
      <c r="A134" s="156" t="s">
        <v>667</v>
      </c>
      <c r="B134" s="46"/>
      <c r="C134" s="155">
        <v>0</v>
      </c>
      <c r="D134" s="230">
        <v>0</v>
      </c>
      <c r="E134" s="244">
        <v>0</v>
      </c>
    </row>
    <row r="135" spans="1:5" ht="14.4" x14ac:dyDescent="0.25">
      <c r="A135" s="156" t="s">
        <v>668</v>
      </c>
      <c r="B135" s="46"/>
      <c r="C135" s="155">
        <v>0</v>
      </c>
      <c r="D135" s="230">
        <v>0</v>
      </c>
      <c r="E135" s="244">
        <v>0</v>
      </c>
    </row>
    <row r="136" spans="1:5" ht="14.4" x14ac:dyDescent="0.25">
      <c r="A136" s="156" t="s">
        <v>669</v>
      </c>
      <c r="B136" s="46"/>
      <c r="C136" s="155">
        <v>0</v>
      </c>
      <c r="D136" s="230">
        <v>0</v>
      </c>
      <c r="E136" s="244">
        <v>0</v>
      </c>
    </row>
    <row r="137" spans="1:5" ht="14.4" x14ac:dyDescent="0.25">
      <c r="A137" s="156" t="s">
        <v>670</v>
      </c>
      <c r="B137" s="46"/>
      <c r="C137" s="155">
        <v>0</v>
      </c>
      <c r="D137" s="230">
        <v>0</v>
      </c>
      <c r="E137" s="244">
        <v>0</v>
      </c>
    </row>
    <row r="138" spans="1:5" ht="14.4" x14ac:dyDescent="0.25">
      <c r="A138" s="156" t="s">
        <v>671</v>
      </c>
      <c r="B138" s="46"/>
      <c r="C138" s="155">
        <v>0</v>
      </c>
      <c r="D138" s="230">
        <v>0</v>
      </c>
      <c r="E138" s="244">
        <v>0</v>
      </c>
    </row>
    <row r="139" spans="1:5" ht="14.4" x14ac:dyDescent="0.25">
      <c r="A139" s="156" t="s">
        <v>672</v>
      </c>
      <c r="B139" s="46"/>
      <c r="C139" s="155">
        <v>0</v>
      </c>
      <c r="D139" s="230">
        <v>0</v>
      </c>
      <c r="E139" s="244">
        <v>0</v>
      </c>
    </row>
    <row r="140" spans="1:5" ht="14.4" x14ac:dyDescent="0.25">
      <c r="A140" s="156" t="s">
        <v>673</v>
      </c>
      <c r="B140" s="46"/>
      <c r="C140" s="155">
        <v>0</v>
      </c>
      <c r="D140" s="230">
        <v>0</v>
      </c>
      <c r="E140" s="244">
        <v>0</v>
      </c>
    </row>
    <row r="141" spans="1:5" ht="14.4" x14ac:dyDescent="0.25">
      <c r="A141" s="156" t="s">
        <v>674</v>
      </c>
      <c r="B141" s="46"/>
      <c r="C141" s="155">
        <v>0</v>
      </c>
      <c r="D141" s="230">
        <v>0</v>
      </c>
      <c r="E141" s="244">
        <v>0</v>
      </c>
    </row>
    <row r="142" spans="1:5" ht="14.4" x14ac:dyDescent="0.25">
      <c r="A142" s="156" t="s">
        <v>681</v>
      </c>
      <c r="B142" s="46"/>
      <c r="C142" s="171" t="s">
        <v>74</v>
      </c>
      <c r="D142" s="243">
        <v>0</v>
      </c>
      <c r="E142" s="244">
        <v>0</v>
      </c>
    </row>
    <row r="143" spans="1:5" ht="27.6" x14ac:dyDescent="0.25">
      <c r="A143" s="156" t="s">
        <v>683</v>
      </c>
      <c r="B143" s="46"/>
      <c r="C143" s="155" t="s">
        <v>78</v>
      </c>
      <c r="D143" s="230">
        <v>0</v>
      </c>
      <c r="E143" s="244">
        <v>0</v>
      </c>
    </row>
    <row r="144" spans="1:5" ht="27.6" x14ac:dyDescent="0.25">
      <c r="A144" s="156" t="s">
        <v>684</v>
      </c>
      <c r="B144" s="46"/>
      <c r="C144" s="155" t="s">
        <v>78</v>
      </c>
      <c r="D144" s="230">
        <v>0</v>
      </c>
      <c r="E144" s="244">
        <v>0</v>
      </c>
    </row>
    <row r="145" spans="1:5" ht="27.6" x14ac:dyDescent="0.25">
      <c r="A145" s="156" t="s">
        <v>685</v>
      </c>
      <c r="B145" s="46"/>
      <c r="C145" s="155" t="s">
        <v>78</v>
      </c>
      <c r="D145" s="230">
        <v>0</v>
      </c>
      <c r="E145" s="244">
        <v>0</v>
      </c>
    </row>
    <row r="146" spans="1:5" ht="27.6" x14ac:dyDescent="0.25">
      <c r="A146" s="156" t="s">
        <v>686</v>
      </c>
      <c r="B146" s="46"/>
      <c r="C146" s="155" t="s">
        <v>78</v>
      </c>
      <c r="D146" s="230">
        <v>0</v>
      </c>
      <c r="E146" s="244">
        <v>0</v>
      </c>
    </row>
    <row r="147" spans="1:5" ht="27.6" x14ac:dyDescent="0.25">
      <c r="A147" s="156" t="s">
        <v>687</v>
      </c>
      <c r="B147" s="46"/>
      <c r="C147" s="155" t="s">
        <v>78</v>
      </c>
      <c r="D147" s="230">
        <v>0</v>
      </c>
      <c r="E147" s="244">
        <v>0</v>
      </c>
    </row>
    <row r="148" spans="1:5" ht="14.4" x14ac:dyDescent="0.25">
      <c r="A148" s="156" t="s">
        <v>689</v>
      </c>
      <c r="B148" s="46"/>
      <c r="C148" s="155">
        <v>0</v>
      </c>
      <c r="D148" s="230">
        <v>0</v>
      </c>
      <c r="E148" s="244">
        <v>0</v>
      </c>
    </row>
    <row r="149" spans="1:5" ht="14.4" x14ac:dyDescent="0.25">
      <c r="A149" s="156" t="s">
        <v>690</v>
      </c>
      <c r="B149" s="46"/>
      <c r="C149" s="155">
        <v>0</v>
      </c>
      <c r="D149" s="230">
        <v>0</v>
      </c>
      <c r="E149" s="244">
        <v>0</v>
      </c>
    </row>
    <row r="150" spans="1:5" ht="14.4" x14ac:dyDescent="0.25">
      <c r="A150" s="156" t="s">
        <v>691</v>
      </c>
      <c r="B150" s="46"/>
      <c r="C150" s="155">
        <v>0</v>
      </c>
      <c r="D150" s="230">
        <v>0</v>
      </c>
      <c r="E150" s="244">
        <v>0</v>
      </c>
    </row>
    <row r="151" spans="1:5" ht="14.4" x14ac:dyDescent="0.25">
      <c r="A151" s="156" t="s">
        <v>692</v>
      </c>
      <c r="B151" s="46"/>
      <c r="C151" s="155">
        <v>0</v>
      </c>
      <c r="D151" s="230">
        <v>0</v>
      </c>
      <c r="E151" s="244">
        <v>0</v>
      </c>
    </row>
    <row r="152" spans="1:5" ht="14.4" x14ac:dyDescent="0.25">
      <c r="A152" s="156" t="s">
        <v>693</v>
      </c>
      <c r="B152" s="46"/>
      <c r="C152" s="155">
        <v>0</v>
      </c>
      <c r="D152" s="230">
        <v>0</v>
      </c>
      <c r="E152" s="244">
        <v>0</v>
      </c>
    </row>
    <row r="153" spans="1:5" ht="14.4" x14ac:dyDescent="0.25">
      <c r="A153" s="156" t="s">
        <v>694</v>
      </c>
      <c r="B153" s="46"/>
      <c r="C153" s="155">
        <v>0</v>
      </c>
      <c r="D153" s="230">
        <v>0</v>
      </c>
      <c r="E153" s="244">
        <v>0</v>
      </c>
    </row>
    <row r="154" spans="1:5" ht="14.4" x14ac:dyDescent="0.25">
      <c r="A154" s="156" t="s">
        <v>695</v>
      </c>
      <c r="B154" s="46"/>
      <c r="C154" s="155">
        <v>0</v>
      </c>
      <c r="D154" s="230">
        <v>0</v>
      </c>
      <c r="E154" s="244">
        <v>0</v>
      </c>
    </row>
    <row r="155" spans="1:5" ht="14.4" x14ac:dyDescent="0.25">
      <c r="A155" s="156" t="s">
        <v>696</v>
      </c>
      <c r="B155" s="46"/>
      <c r="C155" s="155">
        <v>0</v>
      </c>
      <c r="D155" s="230">
        <v>0</v>
      </c>
      <c r="E155" s="244">
        <v>0</v>
      </c>
    </row>
    <row r="156" spans="1:5" ht="14.4" x14ac:dyDescent="0.25">
      <c r="A156" s="156" t="s">
        <v>697</v>
      </c>
      <c r="B156" s="46"/>
      <c r="C156" s="155">
        <v>0</v>
      </c>
      <c r="D156" s="230">
        <v>0</v>
      </c>
      <c r="E156" s="244">
        <v>0</v>
      </c>
    </row>
    <row r="157" spans="1:5" ht="14.4" x14ac:dyDescent="0.25">
      <c r="A157" s="156" t="s">
        <v>698</v>
      </c>
      <c r="B157" s="46"/>
      <c r="C157" s="155">
        <v>0</v>
      </c>
      <c r="D157" s="230">
        <v>0</v>
      </c>
      <c r="E157" s="244">
        <v>0</v>
      </c>
    </row>
    <row r="158" spans="1:5" ht="14.4" x14ac:dyDescent="0.25">
      <c r="A158" s="156" t="s">
        <v>699</v>
      </c>
      <c r="B158" s="46"/>
      <c r="C158" s="155">
        <v>0</v>
      </c>
      <c r="D158" s="230">
        <v>0</v>
      </c>
      <c r="E158" s="244">
        <v>0</v>
      </c>
    </row>
    <row r="159" spans="1:5" ht="14.4" x14ac:dyDescent="0.25">
      <c r="A159" s="156" t="s">
        <v>700</v>
      </c>
      <c r="B159" s="46"/>
      <c r="C159" s="155">
        <v>0</v>
      </c>
      <c r="D159" s="230">
        <v>0</v>
      </c>
      <c r="E159" s="244">
        <v>0</v>
      </c>
    </row>
    <row r="160" spans="1:5" ht="14.4" x14ac:dyDescent="0.25">
      <c r="A160" s="156" t="s">
        <v>701</v>
      </c>
      <c r="B160" s="46"/>
      <c r="C160" s="155">
        <v>0</v>
      </c>
      <c r="D160" s="230">
        <v>0</v>
      </c>
      <c r="E160" s="244">
        <v>0</v>
      </c>
    </row>
    <row r="161" spans="1:5" ht="14.4" x14ac:dyDescent="0.25">
      <c r="A161" s="156" t="s">
        <v>702</v>
      </c>
      <c r="B161" s="46"/>
      <c r="C161" s="155">
        <v>0</v>
      </c>
      <c r="D161" s="230">
        <v>0</v>
      </c>
      <c r="E161" s="244">
        <v>0</v>
      </c>
    </row>
    <row r="162" spans="1:5" ht="14.4" x14ac:dyDescent="0.25">
      <c r="A162" s="156" t="s">
        <v>703</v>
      </c>
      <c r="B162" s="46"/>
      <c r="C162" s="155">
        <v>0</v>
      </c>
      <c r="D162" s="230">
        <v>0</v>
      </c>
      <c r="E162" s="244">
        <v>0</v>
      </c>
    </row>
    <row r="163" spans="1:5" x14ac:dyDescent="0.25">
      <c r="A163" s="2" t="s">
        <v>799</v>
      </c>
      <c r="B163" s="2"/>
      <c r="C163" s="3"/>
    </row>
    <row r="164" spans="1:5" x14ac:dyDescent="0.25">
      <c r="A164" s="2" t="s">
        <v>800</v>
      </c>
      <c r="B164" s="2"/>
      <c r="C164" s="3"/>
    </row>
  </sheetData>
  <mergeCells count="2">
    <mergeCell ref="B1:C1"/>
    <mergeCell ref="A2:E2"/>
  </mergeCells>
  <conditionalFormatting sqref="E5:E162">
    <cfRule type="expression" dxfId="2" priority="1">
      <formula>ABS(E5)&lt;0.05</formula>
    </cfRule>
  </conditionalFormatting>
  <hyperlinks>
    <hyperlink ref="A1" location="Overview!A1" display="Back to Overview" xr:uid="{C17C5778-2742-4D84-98D1-1E094C972915}"/>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5F77C-CF9F-49FD-AF16-C12B3201C6FE}">
  <sheetPr>
    <pageSetUpPr fitToPage="1"/>
  </sheetPr>
  <dimension ref="A1:E164"/>
  <sheetViews>
    <sheetView zoomScale="80" zoomScaleNormal="80" zoomScaleSheetLayoutView="100" workbookViewId="0"/>
  </sheetViews>
  <sheetFormatPr defaultColWidth="9.21875" defaultRowHeight="27.75" customHeight="1"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x14ac:dyDescent="0.25">
      <c r="A1" s="54" t="s">
        <v>40</v>
      </c>
      <c r="B1" s="450"/>
      <c r="C1" s="450"/>
      <c r="D1" s="164"/>
      <c r="E1" s="164"/>
    </row>
    <row r="2" spans="1:5" ht="35.1" customHeight="1" x14ac:dyDescent="0.25">
      <c r="A2" s="395" t="str">
        <f>Overview!B4&amp; " - Effective from "&amp;Overview!D4&amp;" - "&amp;Overview!E4&amp;" Supplier of Last Resort and Eligible Bad Debt Pass-Through Costs in SP Electricity North West Area (GSP Group _G)"</f>
        <v>Southern Electric Power Distribution plc - Effective from 1 April 2026 - Final Supplier of Last Resort and Eligible Bad Debt Pass-Through Costs in SP Electricity North West Area (GSP Group _G)</v>
      </c>
      <c r="B2" s="429"/>
      <c r="C2" s="429"/>
      <c r="D2" s="429"/>
      <c r="E2" s="430"/>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41.4" x14ac:dyDescent="0.25">
      <c r="A5" s="17" t="s">
        <v>72</v>
      </c>
      <c r="B5" s="46" t="str">
        <f>VLOOKUP(A5,'Annex 1 LV, HV &amp; UMS charges_G'!$A$13:$B$45,2,0)</f>
        <v>181, 261-262, 361-362, 480-481, 516, GA2</v>
      </c>
      <c r="C5" s="171" t="s">
        <v>74</v>
      </c>
      <c r="D5" s="172">
        <v>0</v>
      </c>
      <c r="E5" s="172">
        <v>0</v>
      </c>
    </row>
    <row r="6" spans="1:5" ht="69" x14ac:dyDescent="0.25">
      <c r="A6" s="17" t="s">
        <v>76</v>
      </c>
      <c r="B6" s="46" t="str">
        <f>VLOOKUP(A6,'Annex 1 LV, HV &amp; UMS charges_G'!$A$13:$B$45,2,0)</f>
        <v>GA0, G10, G15, G20, G35, G40, G45, G55, G65, G70, G75, G90, GA3</v>
      </c>
      <c r="C6" s="155" t="s">
        <v>78</v>
      </c>
      <c r="D6" s="173"/>
      <c r="E6" s="172">
        <v>0</v>
      </c>
    </row>
    <row r="7" spans="1:5" ht="69" x14ac:dyDescent="0.25">
      <c r="A7" s="17" t="s">
        <v>79</v>
      </c>
      <c r="B7" s="46" t="str">
        <f>VLOOKUP(A7,'Annex 1 LV, HV &amp; UMS charges_G'!$A$13:$B$45,2,0)</f>
        <v>GA1, G11, G16, G21, G36, G41, G46, G56, G66, G71, G76, G91, GA4</v>
      </c>
      <c r="C7" s="155" t="s">
        <v>78</v>
      </c>
      <c r="D7" s="173"/>
      <c r="E7" s="172">
        <v>0</v>
      </c>
    </row>
    <row r="8" spans="1:5" ht="69" x14ac:dyDescent="0.25">
      <c r="A8" s="17" t="s">
        <v>81</v>
      </c>
      <c r="B8" s="46" t="str">
        <f>VLOOKUP(A8,'Annex 1 LV, HV &amp; UMS charges_G'!$A$13:$B$45,2,0)</f>
        <v>G02, G12, G17, G22, G37, G42, G47, G57, G67, G72, G77, G92, GA5</v>
      </c>
      <c r="C8" s="155" t="s">
        <v>78</v>
      </c>
      <c r="D8" s="173"/>
      <c r="E8" s="172">
        <v>0</v>
      </c>
    </row>
    <row r="9" spans="1:5" ht="69" x14ac:dyDescent="0.25">
      <c r="A9" s="17" t="s">
        <v>83</v>
      </c>
      <c r="B9" s="46" t="str">
        <f>VLOOKUP(A9,'Annex 1 LV, HV &amp; UMS charges_G'!$A$13:$B$45,2,0)</f>
        <v>G03, G13, G18, G23, G38, G43, G48, G58, G68, G73, G78, G93, GA6</v>
      </c>
      <c r="C9" s="155" t="s">
        <v>78</v>
      </c>
      <c r="D9" s="173"/>
      <c r="E9" s="172">
        <v>0</v>
      </c>
    </row>
    <row r="10" spans="1:5" ht="69" x14ac:dyDescent="0.25">
      <c r="A10" s="17" t="s">
        <v>85</v>
      </c>
      <c r="B10" s="46" t="str">
        <f>VLOOKUP(A10,'Annex 1 LV, HV &amp; UMS charges_G'!$A$13:$B$45,2,0)</f>
        <v>G04, G14, G19, G24, G39, G44, G49, G59, G69, G74, G79, G94, GA7</v>
      </c>
      <c r="C10" s="155" t="s">
        <v>78</v>
      </c>
      <c r="D10" s="173"/>
      <c r="E10" s="172">
        <v>0</v>
      </c>
    </row>
    <row r="11" spans="1:5" ht="27" customHeight="1" x14ac:dyDescent="0.25">
      <c r="A11" s="156" t="s">
        <v>88</v>
      </c>
      <c r="B11" s="46" t="str">
        <f>VLOOKUP(A11,'Annex 1 LV, HV &amp; UMS charges_G'!$A$13:$B$45,2,0)</f>
        <v>G05, G30, G80</v>
      </c>
      <c r="C11" s="155">
        <v>0</v>
      </c>
      <c r="D11" s="173"/>
      <c r="E11" s="172">
        <v>0</v>
      </c>
    </row>
    <row r="12" spans="1:5" ht="27" customHeight="1" x14ac:dyDescent="0.25">
      <c r="A12" s="156" t="s">
        <v>90</v>
      </c>
      <c r="B12" s="46" t="str">
        <f>VLOOKUP(A12,'Annex 1 LV, HV &amp; UMS charges_G'!$A$13:$B$45,2,0)</f>
        <v>G06, G31, G81</v>
      </c>
      <c r="C12" s="155">
        <v>0</v>
      </c>
      <c r="D12" s="173"/>
      <c r="E12" s="172">
        <v>0</v>
      </c>
    </row>
    <row r="13" spans="1:5" ht="27" customHeight="1" x14ac:dyDescent="0.25">
      <c r="A13" s="156" t="s">
        <v>92</v>
      </c>
      <c r="B13" s="46" t="str">
        <f>VLOOKUP(A13,'Annex 1 LV, HV &amp; UMS charges_G'!$A$13:$B$45,2,0)</f>
        <v>G07, G32, G82</v>
      </c>
      <c r="C13" s="155">
        <v>0</v>
      </c>
      <c r="D13" s="173"/>
      <c r="E13" s="172">
        <v>0</v>
      </c>
    </row>
    <row r="14" spans="1:5" ht="27.75" customHeight="1" x14ac:dyDescent="0.25">
      <c r="A14" s="156" t="s">
        <v>94</v>
      </c>
      <c r="B14" s="46" t="str">
        <f>VLOOKUP(A14,'Annex 1 LV, HV &amp; UMS charges_G'!$A$13:$B$45,2,0)</f>
        <v>G08, G33, G83</v>
      </c>
      <c r="C14" s="155">
        <v>0</v>
      </c>
      <c r="D14" s="173"/>
      <c r="E14" s="172">
        <v>0</v>
      </c>
    </row>
    <row r="15" spans="1:5" ht="27.75" customHeight="1" x14ac:dyDescent="0.25">
      <c r="A15" s="160" t="s">
        <v>96</v>
      </c>
      <c r="B15" s="46" t="str">
        <f>VLOOKUP(A15,'Annex 1 LV, HV &amp; UMS charges_G'!$A$13:$B$45,2,0)</f>
        <v>G09, G34, G84</v>
      </c>
      <c r="C15" s="155">
        <v>0</v>
      </c>
      <c r="D15" s="173"/>
      <c r="E15" s="172">
        <v>0</v>
      </c>
    </row>
    <row r="16" spans="1:5" ht="27.75" customHeight="1" x14ac:dyDescent="0.25">
      <c r="A16" s="160" t="s">
        <v>98</v>
      </c>
      <c r="B16" s="46" t="str">
        <f>VLOOKUP(A16,'Annex 1 LV, HV &amp; UMS charges_G'!$A$13:$B$45,2,0)</f>
        <v>G60, G95</v>
      </c>
      <c r="C16" s="155">
        <v>0</v>
      </c>
      <c r="D16" s="173"/>
      <c r="E16" s="172">
        <v>0</v>
      </c>
    </row>
    <row r="17" spans="1:5" ht="27.75" customHeight="1" x14ac:dyDescent="0.25">
      <c r="A17" s="160" t="s">
        <v>100</v>
      </c>
      <c r="B17" s="46" t="str">
        <f>VLOOKUP(A17,'Annex 1 LV, HV &amp; UMS charges_G'!$A$13:$B$45,2,0)</f>
        <v>G61, G96</v>
      </c>
      <c r="C17" s="155">
        <v>0</v>
      </c>
      <c r="D17" s="173"/>
      <c r="E17" s="172">
        <v>0</v>
      </c>
    </row>
    <row r="18" spans="1:5" ht="27.75" customHeight="1" x14ac:dyDescent="0.25">
      <c r="A18" s="160" t="s">
        <v>102</v>
      </c>
      <c r="B18" s="46" t="str">
        <f>VLOOKUP(A18,'Annex 1 LV, HV &amp; UMS charges_G'!$A$13:$B$45,2,0)</f>
        <v>G62, G97</v>
      </c>
      <c r="C18" s="155">
        <v>0</v>
      </c>
      <c r="D18" s="173"/>
      <c r="E18" s="172">
        <v>0</v>
      </c>
    </row>
    <row r="19" spans="1:5" ht="27.75" customHeight="1" x14ac:dyDescent="0.25">
      <c r="A19" s="160" t="s">
        <v>104</v>
      </c>
      <c r="B19" s="46" t="str">
        <f>VLOOKUP(A19,'Annex 1 LV, HV &amp; UMS charges_G'!$A$13:$B$45,2,0)</f>
        <v>G63, G98</v>
      </c>
      <c r="C19" s="155">
        <v>0</v>
      </c>
      <c r="D19" s="173"/>
      <c r="E19" s="172">
        <v>0</v>
      </c>
    </row>
    <row r="20" spans="1:5" ht="27.75" customHeight="1" x14ac:dyDescent="0.25">
      <c r="A20" s="160" t="s">
        <v>106</v>
      </c>
      <c r="B20" s="46" t="str">
        <f>VLOOKUP(A20,'Annex 1 LV, HV &amp; UMS charges_G'!$A$13:$B$45,2,0)</f>
        <v>G64, G99</v>
      </c>
      <c r="C20" s="155">
        <v>0</v>
      </c>
      <c r="D20" s="173"/>
      <c r="E20" s="172">
        <v>0</v>
      </c>
    </row>
    <row r="21" spans="1:5" ht="27.75" customHeight="1" x14ac:dyDescent="0.25">
      <c r="A21" s="160" t="s">
        <v>108</v>
      </c>
      <c r="B21" s="46" t="str">
        <f>VLOOKUP(A21,'Annex 1 LV, HV &amp; UMS charges_G'!$A$13:$B$45,2,0)</f>
        <v>G25, G50, G85</v>
      </c>
      <c r="C21" s="155">
        <v>0</v>
      </c>
      <c r="D21" s="173"/>
      <c r="E21" s="172">
        <v>0</v>
      </c>
    </row>
    <row r="22" spans="1:5" ht="27.75" customHeight="1" x14ac:dyDescent="0.25">
      <c r="A22" s="160" t="s">
        <v>110</v>
      </c>
      <c r="B22" s="46" t="str">
        <f>VLOOKUP(A22,'Annex 1 LV, HV &amp; UMS charges_G'!$A$13:$B$45,2,0)</f>
        <v>G26, G51, G86</v>
      </c>
      <c r="C22" s="155">
        <v>0</v>
      </c>
      <c r="D22" s="173"/>
      <c r="E22" s="172">
        <v>0</v>
      </c>
    </row>
    <row r="23" spans="1:5" ht="27.75" customHeight="1" x14ac:dyDescent="0.25">
      <c r="A23" s="156" t="s">
        <v>112</v>
      </c>
      <c r="B23" s="46" t="str">
        <f>VLOOKUP(A23,'Annex 1 LV, HV &amp; UMS charges_G'!$A$13:$B$45,2,0)</f>
        <v>G27, G52, G87</v>
      </c>
      <c r="C23" s="155">
        <v>0</v>
      </c>
      <c r="D23" s="173"/>
      <c r="E23" s="172">
        <v>0</v>
      </c>
    </row>
    <row r="24" spans="1:5" ht="27.75" customHeight="1" x14ac:dyDescent="0.25">
      <c r="A24" s="156" t="s">
        <v>114</v>
      </c>
      <c r="B24" s="46" t="str">
        <f>VLOOKUP(A24,'Annex 1 LV, HV &amp; UMS charges_G'!$A$13:$B$45,2,0)</f>
        <v>G28, G53, G88</v>
      </c>
      <c r="C24" s="155">
        <v>0</v>
      </c>
      <c r="D24" s="173"/>
      <c r="E24" s="172">
        <v>0</v>
      </c>
    </row>
    <row r="25" spans="1:5" ht="27.75" customHeight="1" x14ac:dyDescent="0.25">
      <c r="A25" s="156" t="s">
        <v>116</v>
      </c>
      <c r="B25" s="46" t="str">
        <f>VLOOKUP(A25,'Annex 1 LV, HV &amp; UMS charges_G'!$A$13:$B$45,2,0)</f>
        <v>G29, G54, G89</v>
      </c>
      <c r="C25" s="155">
        <v>0</v>
      </c>
      <c r="D25" s="173"/>
      <c r="E25" s="172">
        <v>0</v>
      </c>
    </row>
    <row r="26" spans="1:5" ht="27.75" customHeight="1" x14ac:dyDescent="0.25">
      <c r="A26" s="156" t="s">
        <v>519</v>
      </c>
      <c r="B26" s="46"/>
      <c r="C26" s="171" t="s">
        <v>74</v>
      </c>
      <c r="D26" s="172">
        <v>0</v>
      </c>
      <c r="E26" s="172">
        <v>0</v>
      </c>
    </row>
    <row r="27" spans="1:5" ht="27.75" customHeight="1" x14ac:dyDescent="0.25">
      <c r="A27" s="156" t="s">
        <v>521</v>
      </c>
      <c r="B27" s="46"/>
      <c r="C27" s="155" t="s">
        <v>78</v>
      </c>
      <c r="D27" s="173"/>
      <c r="E27" s="172">
        <v>0</v>
      </c>
    </row>
    <row r="28" spans="1:5" ht="27.75" customHeight="1" x14ac:dyDescent="0.25">
      <c r="A28" s="156" t="s">
        <v>522</v>
      </c>
      <c r="B28" s="46"/>
      <c r="C28" s="155" t="s">
        <v>78</v>
      </c>
      <c r="D28" s="173"/>
      <c r="E28" s="172">
        <v>0</v>
      </c>
    </row>
    <row r="29" spans="1:5" ht="27.75" customHeight="1" x14ac:dyDescent="0.25">
      <c r="A29" s="156" t="s">
        <v>523</v>
      </c>
      <c r="B29" s="46"/>
      <c r="C29" s="155" t="s">
        <v>78</v>
      </c>
      <c r="D29" s="173"/>
      <c r="E29" s="172">
        <v>0</v>
      </c>
    </row>
    <row r="30" spans="1:5" ht="27.75" customHeight="1" x14ac:dyDescent="0.25">
      <c r="A30" s="156" t="s">
        <v>524</v>
      </c>
      <c r="B30" s="46"/>
      <c r="C30" s="155" t="s">
        <v>78</v>
      </c>
      <c r="D30" s="173"/>
      <c r="E30" s="172">
        <v>0</v>
      </c>
    </row>
    <row r="31" spans="1:5" ht="27.75" customHeight="1" x14ac:dyDescent="0.25">
      <c r="A31" s="156" t="s">
        <v>525</v>
      </c>
      <c r="B31" s="46"/>
      <c r="C31" s="155" t="s">
        <v>78</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74</v>
      </c>
      <c r="D37" s="172">
        <v>0</v>
      </c>
      <c r="E37" s="172">
        <v>0</v>
      </c>
    </row>
    <row r="38" spans="1:5" ht="27.75" customHeight="1" x14ac:dyDescent="0.25">
      <c r="A38" s="156" t="s">
        <v>538</v>
      </c>
      <c r="B38" s="46"/>
      <c r="C38" s="155" t="s">
        <v>78</v>
      </c>
      <c r="D38" s="173"/>
      <c r="E38" s="172">
        <v>0</v>
      </c>
    </row>
    <row r="39" spans="1:5" ht="27.75" customHeight="1" x14ac:dyDescent="0.25">
      <c r="A39" s="156" t="s">
        <v>539</v>
      </c>
      <c r="B39" s="46"/>
      <c r="C39" s="155" t="s">
        <v>78</v>
      </c>
      <c r="D39" s="173"/>
      <c r="E39" s="172">
        <v>0</v>
      </c>
    </row>
    <row r="40" spans="1:5" ht="27.75" customHeight="1" x14ac:dyDescent="0.25">
      <c r="A40" s="156" t="s">
        <v>540</v>
      </c>
      <c r="B40" s="46"/>
      <c r="C40" s="155" t="s">
        <v>78</v>
      </c>
      <c r="D40" s="173"/>
      <c r="E40" s="172">
        <v>0</v>
      </c>
    </row>
    <row r="41" spans="1:5" ht="27.75" customHeight="1" x14ac:dyDescent="0.25">
      <c r="A41" s="156" t="s">
        <v>541</v>
      </c>
      <c r="B41" s="46"/>
      <c r="C41" s="155" t="s">
        <v>78</v>
      </c>
      <c r="D41" s="173"/>
      <c r="E41" s="172">
        <v>0</v>
      </c>
    </row>
    <row r="42" spans="1:5" ht="27.75" customHeight="1" x14ac:dyDescent="0.25">
      <c r="A42" s="156" t="s">
        <v>542</v>
      </c>
      <c r="B42" s="46"/>
      <c r="C42" s="155" t="s">
        <v>78</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74</v>
      </c>
      <c r="D58" s="172">
        <v>0</v>
      </c>
      <c r="E58" s="172">
        <v>0</v>
      </c>
    </row>
    <row r="59" spans="1:5" ht="27.75" customHeight="1" x14ac:dyDescent="0.25">
      <c r="A59" s="156" t="s">
        <v>567</v>
      </c>
      <c r="B59" s="46"/>
      <c r="C59" s="155" t="s">
        <v>78</v>
      </c>
      <c r="D59" s="173"/>
      <c r="E59" s="172">
        <v>0</v>
      </c>
    </row>
    <row r="60" spans="1:5" ht="27.75" customHeight="1" x14ac:dyDescent="0.25">
      <c r="A60" s="156" t="s">
        <v>568</v>
      </c>
      <c r="B60" s="46"/>
      <c r="C60" s="155" t="s">
        <v>78</v>
      </c>
      <c r="D60" s="173"/>
      <c r="E60" s="172">
        <v>0</v>
      </c>
    </row>
    <row r="61" spans="1:5" ht="27.75" customHeight="1" x14ac:dyDescent="0.25">
      <c r="A61" s="156" t="s">
        <v>569</v>
      </c>
      <c r="B61" s="46"/>
      <c r="C61" s="155" t="s">
        <v>78</v>
      </c>
      <c r="D61" s="173"/>
      <c r="E61" s="172">
        <v>0</v>
      </c>
    </row>
    <row r="62" spans="1:5" ht="27.75" customHeight="1" x14ac:dyDescent="0.25">
      <c r="A62" s="156" t="s">
        <v>570</v>
      </c>
      <c r="B62" s="46"/>
      <c r="C62" s="155" t="s">
        <v>78</v>
      </c>
      <c r="D62" s="173"/>
      <c r="E62" s="172">
        <v>0</v>
      </c>
    </row>
    <row r="63" spans="1:5" ht="27.75" customHeight="1" x14ac:dyDescent="0.25">
      <c r="A63" s="156" t="s">
        <v>571</v>
      </c>
      <c r="B63" s="46"/>
      <c r="C63" s="155" t="s">
        <v>78</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74</v>
      </c>
      <c r="D79" s="172">
        <v>0</v>
      </c>
      <c r="E79" s="172">
        <v>0</v>
      </c>
    </row>
    <row r="80" spans="1:5" ht="27.75" customHeight="1" x14ac:dyDescent="0.25">
      <c r="A80" s="156" t="s">
        <v>596</v>
      </c>
      <c r="B80" s="46"/>
      <c r="C80" s="155" t="s">
        <v>78</v>
      </c>
      <c r="D80" s="173"/>
      <c r="E80" s="172">
        <v>0</v>
      </c>
    </row>
    <row r="81" spans="1:5" ht="27.75" customHeight="1" x14ac:dyDescent="0.25">
      <c r="A81" s="156" t="s">
        <v>597</v>
      </c>
      <c r="B81" s="46"/>
      <c r="C81" s="155" t="s">
        <v>78</v>
      </c>
      <c r="D81" s="173"/>
      <c r="E81" s="172">
        <v>0</v>
      </c>
    </row>
    <row r="82" spans="1:5" ht="27.75" customHeight="1" x14ac:dyDescent="0.25">
      <c r="A82" s="156" t="s">
        <v>598</v>
      </c>
      <c r="B82" s="46"/>
      <c r="C82" s="155" t="s">
        <v>78</v>
      </c>
      <c r="D82" s="173"/>
      <c r="E82" s="172">
        <v>0</v>
      </c>
    </row>
    <row r="83" spans="1:5" ht="27.75" customHeight="1" x14ac:dyDescent="0.25">
      <c r="A83" s="156" t="s">
        <v>599</v>
      </c>
      <c r="B83" s="46"/>
      <c r="C83" s="155" t="s">
        <v>78</v>
      </c>
      <c r="D83" s="173"/>
      <c r="E83" s="172">
        <v>0</v>
      </c>
    </row>
    <row r="84" spans="1:5" ht="27.75" customHeight="1" x14ac:dyDescent="0.25">
      <c r="A84" s="156" t="s">
        <v>600</v>
      </c>
      <c r="B84" s="46"/>
      <c r="C84" s="155" t="s">
        <v>78</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74</v>
      </c>
      <c r="D100" s="172">
        <v>0</v>
      </c>
      <c r="E100" s="172">
        <v>0</v>
      </c>
    </row>
    <row r="101" spans="1:5" ht="27.75" customHeight="1" x14ac:dyDescent="0.25">
      <c r="A101" s="156" t="s">
        <v>625</v>
      </c>
      <c r="B101" s="46"/>
      <c r="C101" s="155" t="s">
        <v>78</v>
      </c>
      <c r="D101" s="173"/>
      <c r="E101" s="172">
        <v>0</v>
      </c>
    </row>
    <row r="102" spans="1:5" ht="27.75" customHeight="1" x14ac:dyDescent="0.25">
      <c r="A102" s="156" t="s">
        <v>626</v>
      </c>
      <c r="B102" s="46"/>
      <c r="C102" s="155" t="s">
        <v>78</v>
      </c>
      <c r="D102" s="173"/>
      <c r="E102" s="172">
        <v>0</v>
      </c>
    </row>
    <row r="103" spans="1:5" ht="27.75" customHeight="1" x14ac:dyDescent="0.25">
      <c r="A103" s="156" t="s">
        <v>627</v>
      </c>
      <c r="B103" s="46"/>
      <c r="C103" s="155" t="s">
        <v>78</v>
      </c>
      <c r="D103" s="173"/>
      <c r="E103" s="172">
        <v>0</v>
      </c>
    </row>
    <row r="104" spans="1:5" ht="27.75" customHeight="1" x14ac:dyDescent="0.25">
      <c r="A104" s="156" t="s">
        <v>628</v>
      </c>
      <c r="B104" s="46"/>
      <c r="C104" s="155" t="s">
        <v>78</v>
      </c>
      <c r="D104" s="173"/>
      <c r="E104" s="172">
        <v>0</v>
      </c>
    </row>
    <row r="105" spans="1:5" ht="27.75" customHeight="1" x14ac:dyDescent="0.25">
      <c r="A105" s="156" t="s">
        <v>629</v>
      </c>
      <c r="B105" s="46"/>
      <c r="C105" s="155" t="s">
        <v>78</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74</v>
      </c>
      <c r="D121" s="172">
        <v>0</v>
      </c>
      <c r="E121" s="172">
        <v>0</v>
      </c>
    </row>
    <row r="122" spans="1:5" ht="27.75" customHeight="1" x14ac:dyDescent="0.25">
      <c r="A122" s="156" t="s">
        <v>654</v>
      </c>
      <c r="B122" s="46"/>
      <c r="C122" s="155" t="s">
        <v>78</v>
      </c>
      <c r="D122" s="173"/>
      <c r="E122" s="172">
        <v>0</v>
      </c>
    </row>
    <row r="123" spans="1:5" ht="27.75" customHeight="1" x14ac:dyDescent="0.25">
      <c r="A123" s="156" t="s">
        <v>655</v>
      </c>
      <c r="B123" s="46"/>
      <c r="C123" s="155" t="s">
        <v>78</v>
      </c>
      <c r="D123" s="173"/>
      <c r="E123" s="172">
        <v>0</v>
      </c>
    </row>
    <row r="124" spans="1:5" ht="27.75" customHeight="1" x14ac:dyDescent="0.25">
      <c r="A124" s="156" t="s">
        <v>656</v>
      </c>
      <c r="B124" s="46"/>
      <c r="C124" s="155" t="s">
        <v>78</v>
      </c>
      <c r="D124" s="173"/>
      <c r="E124" s="172">
        <v>0</v>
      </c>
    </row>
    <row r="125" spans="1:5" ht="27.75" customHeight="1" x14ac:dyDescent="0.25">
      <c r="A125" s="156" t="s">
        <v>657</v>
      </c>
      <c r="B125" s="46"/>
      <c r="C125" s="155" t="s">
        <v>78</v>
      </c>
      <c r="D125" s="173"/>
      <c r="E125" s="172">
        <v>0</v>
      </c>
    </row>
    <row r="126" spans="1:5" ht="27.75" customHeight="1" x14ac:dyDescent="0.25">
      <c r="A126" s="156" t="s">
        <v>658</v>
      </c>
      <c r="B126" s="46"/>
      <c r="C126" s="155" t="s">
        <v>78</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74</v>
      </c>
      <c r="D142" s="172">
        <v>0</v>
      </c>
      <c r="E142" s="172">
        <v>0</v>
      </c>
    </row>
    <row r="143" spans="1:5" ht="27.75" customHeight="1" x14ac:dyDescent="0.25">
      <c r="A143" s="156" t="s">
        <v>683</v>
      </c>
      <c r="B143" s="46"/>
      <c r="C143" s="155" t="s">
        <v>78</v>
      </c>
      <c r="D143" s="173"/>
      <c r="E143" s="172">
        <v>0</v>
      </c>
    </row>
    <row r="144" spans="1:5" ht="27.75" customHeight="1" x14ac:dyDescent="0.25">
      <c r="A144" s="156" t="s">
        <v>684</v>
      </c>
      <c r="B144" s="46"/>
      <c r="C144" s="155" t="s">
        <v>78</v>
      </c>
      <c r="D144" s="173"/>
      <c r="E144" s="172">
        <v>0</v>
      </c>
    </row>
    <row r="145" spans="1:5" ht="27.75" customHeight="1" x14ac:dyDescent="0.25">
      <c r="A145" s="156" t="s">
        <v>685</v>
      </c>
      <c r="B145" s="46"/>
      <c r="C145" s="155" t="s">
        <v>78</v>
      </c>
      <c r="D145" s="173"/>
      <c r="E145" s="172">
        <v>0</v>
      </c>
    </row>
    <row r="146" spans="1:5" ht="27.75" customHeight="1" x14ac:dyDescent="0.25">
      <c r="A146" s="156" t="s">
        <v>686</v>
      </c>
      <c r="B146" s="46"/>
      <c r="C146" s="155" t="s">
        <v>78</v>
      </c>
      <c r="D146" s="173"/>
      <c r="E146" s="172">
        <v>0</v>
      </c>
    </row>
    <row r="147" spans="1:5" ht="27.75" customHeight="1" x14ac:dyDescent="0.25">
      <c r="A147" s="156" t="s">
        <v>687</v>
      </c>
      <c r="B147" s="46"/>
      <c r="C147" s="155" t="s">
        <v>78</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E2EAFC05-05BA-4018-A947-472383892778}"/>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E165E-8CC2-415A-A3B6-BB91C8BB676E}">
  <sheetPr>
    <pageSetUpPr fitToPage="1"/>
  </sheetPr>
  <dimension ref="A1:E164"/>
  <sheetViews>
    <sheetView zoomScale="80" zoomScaleNormal="80" zoomScaleSheetLayoutView="100" workbookViewId="0">
      <selection activeCell="F2" sqref="F2"/>
    </sheetView>
  </sheetViews>
  <sheetFormatPr defaultColWidth="9.21875" defaultRowHeight="27.75" customHeight="1"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x14ac:dyDescent="0.25">
      <c r="A1" s="54" t="s">
        <v>40</v>
      </c>
      <c r="B1" s="450"/>
      <c r="C1" s="450"/>
      <c r="D1" s="164"/>
      <c r="E1" s="164"/>
    </row>
    <row r="2" spans="1:5" ht="35.1" customHeight="1" x14ac:dyDescent="0.25">
      <c r="A2" s="395" t="str">
        <f>Overview!B4&amp; " - Effective from "&amp;Overview!D4&amp;" - "&amp;Overview!E4&amp;" Supplier of Last Resort and Eligible Bad Debt Pass-Through Costs in UKPN SPN Area (GSP Group _J)"</f>
        <v>Southern Electric Power Distribution plc - Effective from 1 April 2026 - Final Supplier of Last Resort and Eligible Bad Debt Pass-Through Costs in UKPN SPN Area (GSP Group _J)</v>
      </c>
      <c r="B2" s="429"/>
      <c r="C2" s="429"/>
      <c r="D2" s="429"/>
      <c r="E2" s="430"/>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charges_J'!$A$13:$B$45,2,0)</f>
        <v>183, 371-372, 471-472, JA0</v>
      </c>
      <c r="C5" s="171" t="s">
        <v>74</v>
      </c>
      <c r="D5" s="172">
        <v>0</v>
      </c>
      <c r="E5" s="172">
        <v>0</v>
      </c>
    </row>
    <row r="6" spans="1:5" ht="43.5" customHeight="1" x14ac:dyDescent="0.25">
      <c r="A6" s="17" t="s">
        <v>76</v>
      </c>
      <c r="B6" s="46" t="str">
        <f>VLOOKUP(A6,'Annex 1 LV, HV &amp; UMS charges_J'!$A$13:$B$45,2,0)</f>
        <v>J10, J15, J20, J30, J40, J45, J50, JA1</v>
      </c>
      <c r="C6" s="155" t="s">
        <v>78</v>
      </c>
      <c r="D6" s="173"/>
      <c r="E6" s="172">
        <v>0</v>
      </c>
    </row>
    <row r="7" spans="1:5" ht="43.5" customHeight="1" x14ac:dyDescent="0.25">
      <c r="A7" s="17" t="s">
        <v>79</v>
      </c>
      <c r="B7" s="46" t="str">
        <f>VLOOKUP(A7,'Annex 1 LV, HV &amp; UMS charges_J'!$A$13:$B$45,2,0)</f>
        <v>J11, J16, J21, J31, J41, J46, J51, JA2</v>
      </c>
      <c r="C7" s="155" t="s">
        <v>78</v>
      </c>
      <c r="D7" s="173"/>
      <c r="E7" s="172">
        <v>0</v>
      </c>
    </row>
    <row r="8" spans="1:5" ht="43.5" customHeight="1" x14ac:dyDescent="0.25">
      <c r="A8" s="17" t="s">
        <v>81</v>
      </c>
      <c r="B8" s="46" t="str">
        <f>VLOOKUP(A8,'Annex 1 LV, HV &amp; UMS charges_J'!$A$13:$B$45,2,0)</f>
        <v>J12, J17, J22, J32, J42, J47, J52, JA3</v>
      </c>
      <c r="C8" s="155" t="s">
        <v>78</v>
      </c>
      <c r="D8" s="173"/>
      <c r="E8" s="172">
        <v>0</v>
      </c>
    </row>
    <row r="9" spans="1:5" ht="43.5" customHeight="1" x14ac:dyDescent="0.25">
      <c r="A9" s="17" t="s">
        <v>83</v>
      </c>
      <c r="B9" s="46" t="str">
        <f>VLOOKUP(A9,'Annex 1 LV, HV &amp; UMS charges_J'!$A$13:$B$45,2,0)</f>
        <v>J13, J18, J23, J33, J43, J48, J53, JA4</v>
      </c>
      <c r="C9" s="155" t="s">
        <v>78</v>
      </c>
      <c r="D9" s="173"/>
      <c r="E9" s="172">
        <v>0</v>
      </c>
    </row>
    <row r="10" spans="1:5" ht="43.5" customHeight="1" x14ac:dyDescent="0.25">
      <c r="A10" s="17" t="s">
        <v>85</v>
      </c>
      <c r="B10" s="46" t="str">
        <f>VLOOKUP(A10,'Annex 1 LV, HV &amp; UMS charges_J'!$A$13:$B$45,2,0)</f>
        <v>J14, J19, J24, J34, J44, J49, J54, JA5</v>
      </c>
      <c r="C10" s="155" t="s">
        <v>78</v>
      </c>
      <c r="D10" s="173"/>
      <c r="E10" s="172">
        <v>0</v>
      </c>
    </row>
    <row r="11" spans="1:5" ht="27" customHeight="1" x14ac:dyDescent="0.25">
      <c r="A11" s="156" t="s">
        <v>88</v>
      </c>
      <c r="B11" s="46" t="str">
        <f>VLOOKUP(A11,'Annex 1 LV, HV &amp; UMS charges_J'!$A$13:$B$45,2,0)</f>
        <v>J05</v>
      </c>
      <c r="C11" s="155">
        <v>0</v>
      </c>
      <c r="D11" s="173"/>
      <c r="E11" s="172">
        <v>0</v>
      </c>
    </row>
    <row r="12" spans="1:5" ht="27" customHeight="1" x14ac:dyDescent="0.25">
      <c r="A12" s="156" t="s">
        <v>90</v>
      </c>
      <c r="B12" s="46" t="str">
        <f>VLOOKUP(A12,'Annex 1 LV, HV &amp; UMS charges_J'!$A$13:$B$45,2,0)</f>
        <v>J06</v>
      </c>
      <c r="C12" s="155">
        <v>0</v>
      </c>
      <c r="D12" s="173"/>
      <c r="E12" s="172">
        <v>0</v>
      </c>
    </row>
    <row r="13" spans="1:5" ht="27" customHeight="1" x14ac:dyDescent="0.25">
      <c r="A13" s="156" t="s">
        <v>92</v>
      </c>
      <c r="B13" s="46" t="str">
        <f>VLOOKUP(A13,'Annex 1 LV, HV &amp; UMS charges_J'!$A$13:$B$45,2,0)</f>
        <v>J07</v>
      </c>
      <c r="C13" s="155">
        <v>0</v>
      </c>
      <c r="D13" s="173"/>
      <c r="E13" s="172">
        <v>0</v>
      </c>
    </row>
    <row r="14" spans="1:5" ht="27.75" customHeight="1" x14ac:dyDescent="0.25">
      <c r="A14" s="156" t="s">
        <v>94</v>
      </c>
      <c r="B14" s="46" t="str">
        <f>VLOOKUP(A14,'Annex 1 LV, HV &amp; UMS charges_J'!$A$13:$B$45,2,0)</f>
        <v>J08</v>
      </c>
      <c r="C14" s="155">
        <v>0</v>
      </c>
      <c r="D14" s="173"/>
      <c r="E14" s="172">
        <v>0</v>
      </c>
    </row>
    <row r="15" spans="1:5" ht="27.75" customHeight="1" x14ac:dyDescent="0.25">
      <c r="A15" s="160" t="s">
        <v>96</v>
      </c>
      <c r="B15" s="46" t="str">
        <f>VLOOKUP(A15,'Annex 1 LV, HV &amp; UMS charges_J'!$A$13:$B$45,2,0)</f>
        <v>J09</v>
      </c>
      <c r="C15" s="155">
        <v>0</v>
      </c>
      <c r="D15" s="173"/>
      <c r="E15" s="172">
        <v>0</v>
      </c>
    </row>
    <row r="16" spans="1:5" ht="27.75" customHeight="1" x14ac:dyDescent="0.25">
      <c r="A16" s="160" t="s">
        <v>98</v>
      </c>
      <c r="B16" s="46" t="str">
        <f>VLOOKUP(A16,'Annex 1 LV, HV &amp; UMS charges_J'!$A$13:$B$45,2,0)</f>
        <v>J35</v>
      </c>
      <c r="C16" s="155">
        <v>0</v>
      </c>
      <c r="D16" s="173"/>
      <c r="E16" s="172">
        <v>0</v>
      </c>
    </row>
    <row r="17" spans="1:5" ht="27.75" customHeight="1" x14ac:dyDescent="0.25">
      <c r="A17" s="160" t="s">
        <v>100</v>
      </c>
      <c r="B17" s="46" t="str">
        <f>VLOOKUP(A17,'Annex 1 LV, HV &amp; UMS charges_J'!$A$13:$B$45,2,0)</f>
        <v>J36</v>
      </c>
      <c r="C17" s="155">
        <v>0</v>
      </c>
      <c r="D17" s="173"/>
      <c r="E17" s="172">
        <v>0</v>
      </c>
    </row>
    <row r="18" spans="1:5" ht="27.75" customHeight="1" x14ac:dyDescent="0.25">
      <c r="A18" s="160" t="s">
        <v>102</v>
      </c>
      <c r="B18" s="46" t="str">
        <f>VLOOKUP(A18,'Annex 1 LV, HV &amp; UMS charges_J'!$A$13:$B$45,2,0)</f>
        <v>J37</v>
      </c>
      <c r="C18" s="155">
        <v>0</v>
      </c>
      <c r="D18" s="173"/>
      <c r="E18" s="172">
        <v>0</v>
      </c>
    </row>
    <row r="19" spans="1:5" ht="27.75" customHeight="1" x14ac:dyDescent="0.25">
      <c r="A19" s="160" t="s">
        <v>104</v>
      </c>
      <c r="B19" s="46" t="str">
        <f>VLOOKUP(A19,'Annex 1 LV, HV &amp; UMS charges_J'!$A$13:$B$45,2,0)</f>
        <v>J38</v>
      </c>
      <c r="C19" s="155">
        <v>0</v>
      </c>
      <c r="D19" s="173"/>
      <c r="E19" s="172">
        <v>0</v>
      </c>
    </row>
    <row r="20" spans="1:5" ht="27.75" customHeight="1" x14ac:dyDescent="0.25">
      <c r="A20" s="160" t="s">
        <v>106</v>
      </c>
      <c r="B20" s="46" t="str">
        <f>VLOOKUP(A20,'Annex 1 LV, HV &amp; UMS charges_J'!$A$13:$B$45,2,0)</f>
        <v>J39</v>
      </c>
      <c r="C20" s="155">
        <v>0</v>
      </c>
      <c r="D20" s="173"/>
      <c r="E20" s="172">
        <v>0</v>
      </c>
    </row>
    <row r="21" spans="1:5" ht="27.75" customHeight="1" x14ac:dyDescent="0.25">
      <c r="A21" s="160" t="s">
        <v>108</v>
      </c>
      <c r="B21" s="46" t="str">
        <f>VLOOKUP(A21,'Annex 1 LV, HV &amp; UMS charges_J'!$A$13:$B$45,2,0)</f>
        <v>J25</v>
      </c>
      <c r="C21" s="155">
        <v>0</v>
      </c>
      <c r="D21" s="173"/>
      <c r="E21" s="172">
        <v>0</v>
      </c>
    </row>
    <row r="22" spans="1:5" ht="27.75" customHeight="1" x14ac:dyDescent="0.25">
      <c r="A22" s="160" t="s">
        <v>110</v>
      </c>
      <c r="B22" s="46" t="str">
        <f>VLOOKUP(A22,'Annex 1 LV, HV &amp; UMS charges_J'!$A$13:$B$45,2,0)</f>
        <v>J26</v>
      </c>
      <c r="C22" s="155">
        <v>0</v>
      </c>
      <c r="D22" s="173"/>
      <c r="E22" s="172">
        <v>0</v>
      </c>
    </row>
    <row r="23" spans="1:5" ht="27.75" customHeight="1" x14ac:dyDescent="0.25">
      <c r="A23" s="156" t="s">
        <v>112</v>
      </c>
      <c r="B23" s="46" t="str">
        <f>VLOOKUP(A23,'Annex 1 LV, HV &amp; UMS charges_J'!$A$13:$B$45,2,0)</f>
        <v>J27</v>
      </c>
      <c r="C23" s="155">
        <v>0</v>
      </c>
      <c r="D23" s="173"/>
      <c r="E23" s="172">
        <v>0</v>
      </c>
    </row>
    <row r="24" spans="1:5" ht="27.75" customHeight="1" x14ac:dyDescent="0.25">
      <c r="A24" s="156" t="s">
        <v>114</v>
      </c>
      <c r="B24" s="46" t="str">
        <f>VLOOKUP(A24,'Annex 1 LV, HV &amp; UMS charges_J'!$A$13:$B$45,2,0)</f>
        <v>J28</v>
      </c>
      <c r="C24" s="155">
        <v>0</v>
      </c>
      <c r="D24" s="173"/>
      <c r="E24" s="172">
        <v>0</v>
      </c>
    </row>
    <row r="25" spans="1:5" ht="27.75" customHeight="1" x14ac:dyDescent="0.25">
      <c r="A25" s="156" t="s">
        <v>116</v>
      </c>
      <c r="B25" s="46" t="str">
        <f>VLOOKUP(A25,'Annex 1 LV, HV &amp; UMS charges_J'!$A$13:$B$45,2,0)</f>
        <v>J29</v>
      </c>
      <c r="C25" s="155">
        <v>0</v>
      </c>
      <c r="D25" s="173"/>
      <c r="E25" s="172">
        <v>0</v>
      </c>
    </row>
    <row r="26" spans="1:5" ht="27.75" customHeight="1" x14ac:dyDescent="0.25">
      <c r="A26" s="156" t="s">
        <v>519</v>
      </c>
      <c r="B26" s="46"/>
      <c r="C26" s="171" t="s">
        <v>74</v>
      </c>
      <c r="D26" s="172">
        <v>0</v>
      </c>
      <c r="E26" s="172">
        <v>0</v>
      </c>
    </row>
    <row r="27" spans="1:5" ht="27.75" customHeight="1" x14ac:dyDescent="0.25">
      <c r="A27" s="156" t="s">
        <v>521</v>
      </c>
      <c r="B27" s="46"/>
      <c r="C27" s="155" t="s">
        <v>78</v>
      </c>
      <c r="D27" s="173"/>
      <c r="E27" s="172">
        <v>0</v>
      </c>
    </row>
    <row r="28" spans="1:5" ht="27.75" customHeight="1" x14ac:dyDescent="0.25">
      <c r="A28" s="156" t="s">
        <v>522</v>
      </c>
      <c r="B28" s="46"/>
      <c r="C28" s="155" t="s">
        <v>78</v>
      </c>
      <c r="D28" s="173"/>
      <c r="E28" s="172">
        <v>0</v>
      </c>
    </row>
    <row r="29" spans="1:5" ht="27.75" customHeight="1" x14ac:dyDescent="0.25">
      <c r="A29" s="156" t="s">
        <v>523</v>
      </c>
      <c r="B29" s="46"/>
      <c r="C29" s="155" t="s">
        <v>78</v>
      </c>
      <c r="D29" s="173"/>
      <c r="E29" s="172">
        <v>0</v>
      </c>
    </row>
    <row r="30" spans="1:5" ht="27.75" customHeight="1" x14ac:dyDescent="0.25">
      <c r="A30" s="156" t="s">
        <v>524</v>
      </c>
      <c r="B30" s="46"/>
      <c r="C30" s="155" t="s">
        <v>78</v>
      </c>
      <c r="D30" s="173"/>
      <c r="E30" s="172">
        <v>0</v>
      </c>
    </row>
    <row r="31" spans="1:5" ht="27.75" customHeight="1" x14ac:dyDescent="0.25">
      <c r="A31" s="156" t="s">
        <v>525</v>
      </c>
      <c r="B31" s="46"/>
      <c r="C31" s="155" t="s">
        <v>78</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74</v>
      </c>
      <c r="D37" s="172">
        <v>0</v>
      </c>
      <c r="E37" s="172">
        <v>0</v>
      </c>
    </row>
    <row r="38" spans="1:5" ht="27.75" customHeight="1" x14ac:dyDescent="0.25">
      <c r="A38" s="156" t="s">
        <v>538</v>
      </c>
      <c r="B38" s="46"/>
      <c r="C38" s="155" t="s">
        <v>78</v>
      </c>
      <c r="D38" s="173"/>
      <c r="E38" s="172">
        <v>0</v>
      </c>
    </row>
    <row r="39" spans="1:5" ht="27.75" customHeight="1" x14ac:dyDescent="0.25">
      <c r="A39" s="156" t="s">
        <v>539</v>
      </c>
      <c r="B39" s="46"/>
      <c r="C39" s="155" t="s">
        <v>78</v>
      </c>
      <c r="D39" s="173"/>
      <c r="E39" s="172">
        <v>0</v>
      </c>
    </row>
    <row r="40" spans="1:5" ht="27.75" customHeight="1" x14ac:dyDescent="0.25">
      <c r="A40" s="156" t="s">
        <v>540</v>
      </c>
      <c r="B40" s="46"/>
      <c r="C40" s="155" t="s">
        <v>78</v>
      </c>
      <c r="D40" s="173"/>
      <c r="E40" s="172">
        <v>0</v>
      </c>
    </row>
    <row r="41" spans="1:5" ht="27.75" customHeight="1" x14ac:dyDescent="0.25">
      <c r="A41" s="156" t="s">
        <v>541</v>
      </c>
      <c r="B41" s="46"/>
      <c r="C41" s="155" t="s">
        <v>78</v>
      </c>
      <c r="D41" s="173"/>
      <c r="E41" s="172">
        <v>0</v>
      </c>
    </row>
    <row r="42" spans="1:5" ht="27.75" customHeight="1" x14ac:dyDescent="0.25">
      <c r="A42" s="156" t="s">
        <v>542</v>
      </c>
      <c r="B42" s="46"/>
      <c r="C42" s="155" t="s">
        <v>78</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74</v>
      </c>
      <c r="D58" s="172">
        <v>0</v>
      </c>
      <c r="E58" s="172">
        <v>0</v>
      </c>
    </row>
    <row r="59" spans="1:5" ht="27.75" customHeight="1" x14ac:dyDescent="0.25">
      <c r="A59" s="156" t="s">
        <v>567</v>
      </c>
      <c r="B59" s="46"/>
      <c r="C59" s="155" t="s">
        <v>78</v>
      </c>
      <c r="D59" s="173"/>
      <c r="E59" s="172">
        <v>0</v>
      </c>
    </row>
    <row r="60" spans="1:5" ht="27.75" customHeight="1" x14ac:dyDescent="0.25">
      <c r="A60" s="156" t="s">
        <v>568</v>
      </c>
      <c r="B60" s="46"/>
      <c r="C60" s="155" t="s">
        <v>78</v>
      </c>
      <c r="D60" s="173"/>
      <c r="E60" s="172">
        <v>0</v>
      </c>
    </row>
    <row r="61" spans="1:5" ht="27.75" customHeight="1" x14ac:dyDescent="0.25">
      <c r="A61" s="156" t="s">
        <v>569</v>
      </c>
      <c r="B61" s="46"/>
      <c r="C61" s="155" t="s">
        <v>78</v>
      </c>
      <c r="D61" s="173"/>
      <c r="E61" s="172">
        <v>0</v>
      </c>
    </row>
    <row r="62" spans="1:5" ht="27.75" customHeight="1" x14ac:dyDescent="0.25">
      <c r="A62" s="156" t="s">
        <v>570</v>
      </c>
      <c r="B62" s="46"/>
      <c r="C62" s="155" t="s">
        <v>78</v>
      </c>
      <c r="D62" s="173"/>
      <c r="E62" s="172">
        <v>0</v>
      </c>
    </row>
    <row r="63" spans="1:5" ht="27.75" customHeight="1" x14ac:dyDescent="0.25">
      <c r="A63" s="156" t="s">
        <v>571</v>
      </c>
      <c r="B63" s="46"/>
      <c r="C63" s="155" t="s">
        <v>78</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74</v>
      </c>
      <c r="D79" s="172">
        <v>0</v>
      </c>
      <c r="E79" s="172">
        <v>0</v>
      </c>
    </row>
    <row r="80" spans="1:5" ht="27.75" customHeight="1" x14ac:dyDescent="0.25">
      <c r="A80" s="156" t="s">
        <v>596</v>
      </c>
      <c r="B80" s="46"/>
      <c r="C80" s="155" t="s">
        <v>78</v>
      </c>
      <c r="D80" s="173"/>
      <c r="E80" s="172">
        <v>0</v>
      </c>
    </row>
    <row r="81" spans="1:5" ht="27.75" customHeight="1" x14ac:dyDescent="0.25">
      <c r="A81" s="156" t="s">
        <v>597</v>
      </c>
      <c r="B81" s="46"/>
      <c r="C81" s="155" t="s">
        <v>78</v>
      </c>
      <c r="D81" s="173"/>
      <c r="E81" s="172">
        <v>0</v>
      </c>
    </row>
    <row r="82" spans="1:5" ht="27.75" customHeight="1" x14ac:dyDescent="0.25">
      <c r="A82" s="156" t="s">
        <v>598</v>
      </c>
      <c r="B82" s="46"/>
      <c r="C82" s="155" t="s">
        <v>78</v>
      </c>
      <c r="D82" s="173"/>
      <c r="E82" s="172">
        <v>0</v>
      </c>
    </row>
    <row r="83" spans="1:5" ht="27.75" customHeight="1" x14ac:dyDescent="0.25">
      <c r="A83" s="156" t="s">
        <v>599</v>
      </c>
      <c r="B83" s="46"/>
      <c r="C83" s="155" t="s">
        <v>78</v>
      </c>
      <c r="D83" s="173"/>
      <c r="E83" s="172">
        <v>0</v>
      </c>
    </row>
    <row r="84" spans="1:5" ht="27.75" customHeight="1" x14ac:dyDescent="0.25">
      <c r="A84" s="156" t="s">
        <v>600</v>
      </c>
      <c r="B84" s="46"/>
      <c r="C84" s="155" t="s">
        <v>78</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74</v>
      </c>
      <c r="D100" s="172">
        <v>0</v>
      </c>
      <c r="E100" s="172">
        <v>0</v>
      </c>
    </row>
    <row r="101" spans="1:5" ht="27.75" customHeight="1" x14ac:dyDescent="0.25">
      <c r="A101" s="156" t="s">
        <v>625</v>
      </c>
      <c r="B101" s="46"/>
      <c r="C101" s="155" t="s">
        <v>78</v>
      </c>
      <c r="D101" s="173"/>
      <c r="E101" s="172">
        <v>0</v>
      </c>
    </row>
    <row r="102" spans="1:5" ht="27.75" customHeight="1" x14ac:dyDescent="0.25">
      <c r="A102" s="156" t="s">
        <v>626</v>
      </c>
      <c r="B102" s="46"/>
      <c r="C102" s="155" t="s">
        <v>78</v>
      </c>
      <c r="D102" s="173"/>
      <c r="E102" s="172">
        <v>0</v>
      </c>
    </row>
    <row r="103" spans="1:5" ht="27.75" customHeight="1" x14ac:dyDescent="0.25">
      <c r="A103" s="156" t="s">
        <v>627</v>
      </c>
      <c r="B103" s="46"/>
      <c r="C103" s="155" t="s">
        <v>78</v>
      </c>
      <c r="D103" s="173"/>
      <c r="E103" s="172">
        <v>0</v>
      </c>
    </row>
    <row r="104" spans="1:5" ht="27.75" customHeight="1" x14ac:dyDescent="0.25">
      <c r="A104" s="156" t="s">
        <v>628</v>
      </c>
      <c r="B104" s="46"/>
      <c r="C104" s="155" t="s">
        <v>78</v>
      </c>
      <c r="D104" s="173"/>
      <c r="E104" s="172">
        <v>0</v>
      </c>
    </row>
    <row r="105" spans="1:5" ht="27.75" customHeight="1" x14ac:dyDescent="0.25">
      <c r="A105" s="156" t="s">
        <v>629</v>
      </c>
      <c r="B105" s="46"/>
      <c r="C105" s="155" t="s">
        <v>78</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74</v>
      </c>
      <c r="D121" s="172">
        <v>0</v>
      </c>
      <c r="E121" s="172">
        <v>0</v>
      </c>
    </row>
    <row r="122" spans="1:5" ht="27.75" customHeight="1" x14ac:dyDescent="0.25">
      <c r="A122" s="156" t="s">
        <v>654</v>
      </c>
      <c r="B122" s="46"/>
      <c r="C122" s="155" t="s">
        <v>78</v>
      </c>
      <c r="D122" s="173"/>
      <c r="E122" s="172">
        <v>0</v>
      </c>
    </row>
    <row r="123" spans="1:5" ht="27.75" customHeight="1" x14ac:dyDescent="0.25">
      <c r="A123" s="156" t="s">
        <v>655</v>
      </c>
      <c r="B123" s="46"/>
      <c r="C123" s="155" t="s">
        <v>78</v>
      </c>
      <c r="D123" s="173"/>
      <c r="E123" s="172">
        <v>0</v>
      </c>
    </row>
    <row r="124" spans="1:5" ht="27.75" customHeight="1" x14ac:dyDescent="0.25">
      <c r="A124" s="156" t="s">
        <v>656</v>
      </c>
      <c r="B124" s="46"/>
      <c r="C124" s="155" t="s">
        <v>78</v>
      </c>
      <c r="D124" s="173"/>
      <c r="E124" s="172">
        <v>0</v>
      </c>
    </row>
    <row r="125" spans="1:5" ht="27.75" customHeight="1" x14ac:dyDescent="0.25">
      <c r="A125" s="156" t="s">
        <v>657</v>
      </c>
      <c r="B125" s="46"/>
      <c r="C125" s="155" t="s">
        <v>78</v>
      </c>
      <c r="D125" s="173"/>
      <c r="E125" s="172">
        <v>0</v>
      </c>
    </row>
    <row r="126" spans="1:5" ht="27.75" customHeight="1" x14ac:dyDescent="0.25">
      <c r="A126" s="156" t="s">
        <v>658</v>
      </c>
      <c r="B126" s="46"/>
      <c r="C126" s="155" t="s">
        <v>78</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74</v>
      </c>
      <c r="D142" s="172">
        <v>0</v>
      </c>
      <c r="E142" s="172">
        <v>0</v>
      </c>
    </row>
    <row r="143" spans="1:5" ht="27.75" customHeight="1" x14ac:dyDescent="0.25">
      <c r="A143" s="156" t="s">
        <v>683</v>
      </c>
      <c r="B143" s="46"/>
      <c r="C143" s="155" t="s">
        <v>78</v>
      </c>
      <c r="D143" s="173"/>
      <c r="E143" s="172">
        <v>0</v>
      </c>
    </row>
    <row r="144" spans="1:5" ht="27.75" customHeight="1" x14ac:dyDescent="0.25">
      <c r="A144" s="156" t="s">
        <v>684</v>
      </c>
      <c r="B144" s="46"/>
      <c r="C144" s="155" t="s">
        <v>78</v>
      </c>
      <c r="D144" s="173"/>
      <c r="E144" s="172">
        <v>0</v>
      </c>
    </row>
    <row r="145" spans="1:5" ht="27.75" customHeight="1" x14ac:dyDescent="0.25">
      <c r="A145" s="156" t="s">
        <v>685</v>
      </c>
      <c r="B145" s="46"/>
      <c r="C145" s="155" t="s">
        <v>78</v>
      </c>
      <c r="D145" s="173"/>
      <c r="E145" s="172">
        <v>0</v>
      </c>
    </row>
    <row r="146" spans="1:5" ht="27.75" customHeight="1" x14ac:dyDescent="0.25">
      <c r="A146" s="156" t="s">
        <v>686</v>
      </c>
      <c r="B146" s="46"/>
      <c r="C146" s="155" t="s">
        <v>78</v>
      </c>
      <c r="D146" s="173"/>
      <c r="E146" s="172">
        <v>0</v>
      </c>
    </row>
    <row r="147" spans="1:5" ht="27.75" customHeight="1" x14ac:dyDescent="0.25">
      <c r="A147" s="156" t="s">
        <v>687</v>
      </c>
      <c r="B147" s="46"/>
      <c r="C147" s="155" t="s">
        <v>78</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7060E99D-2426-4C69-9E4C-588041EFFFA5}"/>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34" unlockedFormula="1"/>
  </ignoredErrors>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137D3-DA9A-4ED7-91DB-840B621F7CAA}">
  <sheetPr>
    <pageSetUpPr fitToPage="1"/>
  </sheetPr>
  <dimension ref="A1:E164"/>
  <sheetViews>
    <sheetView zoomScale="80" zoomScaleNormal="80" zoomScaleSheetLayoutView="100" workbookViewId="0">
      <selection activeCell="F2" sqref="F2"/>
    </sheetView>
  </sheetViews>
  <sheetFormatPr defaultColWidth="9.21875" defaultRowHeight="27.75" customHeight="1"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x14ac:dyDescent="0.25">
      <c r="A1" s="54" t="s">
        <v>40</v>
      </c>
      <c r="B1" s="450"/>
      <c r="C1" s="450"/>
      <c r="D1" s="164"/>
      <c r="E1" s="164"/>
    </row>
    <row r="2" spans="1:5" ht="35.1" customHeight="1" x14ac:dyDescent="0.25">
      <c r="A2" s="395" t="str">
        <f>Overview!B4&amp; " - Effective from "&amp;Overview!D4&amp;" - "&amp;Overview!E4&amp;" Supplier of Last Resort and Eligible Bad Debt Pass-Through Costs in NGED South Wales Area (GSP Group _K)"</f>
        <v>Southern Electric Power Distribution plc - Effective from 1 April 2026 - Final Supplier of Last Resort and Eligible Bad Debt Pass-Through Costs in NGED South Wales Area (GSP Group _K)</v>
      </c>
      <c r="B2" s="429"/>
      <c r="C2" s="429"/>
      <c r="D2" s="429"/>
      <c r="E2" s="430"/>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41.4" x14ac:dyDescent="0.25">
      <c r="A5" s="17" t="s">
        <v>72</v>
      </c>
      <c r="B5" s="46" t="str">
        <f>VLOOKUP(A5,'Annex 1 LV, HV &amp; UMS charges_K'!$A$13:$B$45,2,0)</f>
        <v>81-82, 91-92, 98-99, 185, 291-292, 518, K04, KA0</v>
      </c>
      <c r="C5" s="171" t="s">
        <v>74</v>
      </c>
      <c r="D5" s="172">
        <v>0</v>
      </c>
      <c r="E5" s="172">
        <v>0</v>
      </c>
    </row>
    <row r="6" spans="1:5" ht="69" x14ac:dyDescent="0.25">
      <c r="A6" s="17" t="s">
        <v>76</v>
      </c>
      <c r="B6" s="46" t="str">
        <f>VLOOKUP(A6,'Annex 1 LV, HV &amp; UMS charges_K'!$A$13:$B$45,2,0)</f>
        <v>K10, K30, K35, K40, K50, K60, K65, K70, K80, K90, K95, R45, R50, KA1</v>
      </c>
      <c r="C6" s="155" t="s">
        <v>78</v>
      </c>
      <c r="D6" s="173"/>
      <c r="E6" s="172">
        <v>0</v>
      </c>
    </row>
    <row r="7" spans="1:5" ht="69" x14ac:dyDescent="0.25">
      <c r="A7" s="17" t="s">
        <v>79</v>
      </c>
      <c r="B7" s="46" t="str">
        <f>VLOOKUP(A7,'Annex 1 LV, HV &amp; UMS charges_K'!$A$13:$B$45,2,0)</f>
        <v>K11, K31, K36, K41, K51, K61, K66, K71, K81, K91, K96, R46, R51, KA2</v>
      </c>
      <c r="C7" s="155" t="s">
        <v>78</v>
      </c>
      <c r="D7" s="173"/>
      <c r="E7" s="172">
        <v>0</v>
      </c>
    </row>
    <row r="8" spans="1:5" ht="69" x14ac:dyDescent="0.25">
      <c r="A8" s="17" t="s">
        <v>81</v>
      </c>
      <c r="B8" s="46" t="str">
        <f>VLOOKUP(A8,'Annex 1 LV, HV &amp; UMS charges_K'!$A$13:$B$45,2,0)</f>
        <v>K12, K32, K37, K42, K52, K62, K67, K72, K82, K92, K97, R47, R52, KA3</v>
      </c>
      <c r="C8" s="155" t="s">
        <v>78</v>
      </c>
      <c r="D8" s="173"/>
      <c r="E8" s="172">
        <v>0</v>
      </c>
    </row>
    <row r="9" spans="1:5" ht="69" x14ac:dyDescent="0.25">
      <c r="A9" s="17" t="s">
        <v>83</v>
      </c>
      <c r="B9" s="46" t="str">
        <f>VLOOKUP(A9,'Annex 1 LV, HV &amp; UMS charges_K'!$A$13:$B$45,2,0)</f>
        <v>K13, K33, K38, K43, K53, K63, K68, K73, K83, K93, K98, R48, R53, KA4</v>
      </c>
      <c r="C9" s="155" t="s">
        <v>78</v>
      </c>
      <c r="D9" s="173"/>
      <c r="E9" s="172">
        <v>0</v>
      </c>
    </row>
    <row r="10" spans="1:5" ht="69" x14ac:dyDescent="0.25">
      <c r="A10" s="17" t="s">
        <v>85</v>
      </c>
      <c r="B10" s="46" t="str">
        <f>VLOOKUP(A10,'Annex 1 LV, HV &amp; UMS charges_K'!$A$13:$B$45,2,0)</f>
        <v>K14, K34, K39, K44, K54, K64, K69, K74, K84, K94, K99, R49, R54, KA5</v>
      </c>
      <c r="C10" s="155" t="s">
        <v>78</v>
      </c>
      <c r="D10" s="173"/>
      <c r="E10" s="172">
        <v>0</v>
      </c>
    </row>
    <row r="11" spans="1:5" ht="27" customHeight="1" x14ac:dyDescent="0.25">
      <c r="A11" s="156" t="s">
        <v>88</v>
      </c>
      <c r="B11" s="46" t="str">
        <f>VLOOKUP(A11,'Annex 1 LV, HV &amp; UMS charges_K'!$A$13:$B$45,2,0)</f>
        <v>K15, K25, K55</v>
      </c>
      <c r="C11" s="155">
        <v>0</v>
      </c>
      <c r="D11" s="173"/>
      <c r="E11" s="172">
        <v>0</v>
      </c>
    </row>
    <row r="12" spans="1:5" ht="27" customHeight="1" x14ac:dyDescent="0.25">
      <c r="A12" s="156" t="s">
        <v>90</v>
      </c>
      <c r="B12" s="46" t="str">
        <f>VLOOKUP(A12,'Annex 1 LV, HV &amp; UMS charges_K'!$A$13:$B$45,2,0)</f>
        <v>K16, K26, K56</v>
      </c>
      <c r="C12" s="155">
        <v>0</v>
      </c>
      <c r="D12" s="173"/>
      <c r="E12" s="172">
        <v>0</v>
      </c>
    </row>
    <row r="13" spans="1:5" ht="27" customHeight="1" x14ac:dyDescent="0.25">
      <c r="A13" s="156" t="s">
        <v>92</v>
      </c>
      <c r="B13" s="46" t="str">
        <f>VLOOKUP(A13,'Annex 1 LV, HV &amp; UMS charges_K'!$A$13:$B$45,2,0)</f>
        <v>K17, K27, K57</v>
      </c>
      <c r="C13" s="155">
        <v>0</v>
      </c>
      <c r="D13" s="173"/>
      <c r="E13" s="172">
        <v>0</v>
      </c>
    </row>
    <row r="14" spans="1:5" ht="27.75" customHeight="1" x14ac:dyDescent="0.25">
      <c r="A14" s="156" t="s">
        <v>94</v>
      </c>
      <c r="B14" s="46" t="str">
        <f>VLOOKUP(A14,'Annex 1 LV, HV &amp; UMS charges_K'!$A$13:$B$45,2,0)</f>
        <v>K18, K28, K58</v>
      </c>
      <c r="C14" s="155">
        <v>0</v>
      </c>
      <c r="D14" s="173"/>
      <c r="E14" s="172">
        <v>0</v>
      </c>
    </row>
    <row r="15" spans="1:5" ht="27.75" customHeight="1" x14ac:dyDescent="0.25">
      <c r="A15" s="160" t="s">
        <v>96</v>
      </c>
      <c r="B15" s="46" t="str">
        <f>VLOOKUP(A15,'Annex 1 LV, HV &amp; UMS charges_K'!$A$13:$B$45,2,0)</f>
        <v>K19, K29, K59</v>
      </c>
      <c r="C15" s="155">
        <v>0</v>
      </c>
      <c r="D15" s="173"/>
      <c r="E15" s="172">
        <v>0</v>
      </c>
    </row>
    <row r="16" spans="1:5" ht="27.75" customHeight="1" x14ac:dyDescent="0.25">
      <c r="A16" s="160" t="s">
        <v>98</v>
      </c>
      <c r="B16" s="46" t="str">
        <f>VLOOKUP(A16,'Annex 1 LV, HV &amp; UMS charges_K'!$A$13:$B$45,2,0)</f>
        <v>K85</v>
      </c>
      <c r="C16" s="155">
        <v>0</v>
      </c>
      <c r="D16" s="173"/>
      <c r="E16" s="172">
        <v>0</v>
      </c>
    </row>
    <row r="17" spans="1:5" ht="27.75" customHeight="1" x14ac:dyDescent="0.25">
      <c r="A17" s="160" t="s">
        <v>100</v>
      </c>
      <c r="B17" s="46" t="str">
        <f>VLOOKUP(A17,'Annex 1 LV, HV &amp; UMS charges_K'!$A$13:$B$45,2,0)</f>
        <v>K86</v>
      </c>
      <c r="C17" s="155">
        <v>0</v>
      </c>
      <c r="D17" s="173"/>
      <c r="E17" s="172">
        <v>0</v>
      </c>
    </row>
    <row r="18" spans="1:5" ht="27.75" customHeight="1" x14ac:dyDescent="0.25">
      <c r="A18" s="160" t="s">
        <v>102</v>
      </c>
      <c r="B18" s="46" t="str">
        <f>VLOOKUP(A18,'Annex 1 LV, HV &amp; UMS charges_K'!$A$13:$B$45,2,0)</f>
        <v>K87</v>
      </c>
      <c r="C18" s="155">
        <v>0</v>
      </c>
      <c r="D18" s="173"/>
      <c r="E18" s="172">
        <v>0</v>
      </c>
    </row>
    <row r="19" spans="1:5" ht="27.75" customHeight="1" x14ac:dyDescent="0.25">
      <c r="A19" s="160" t="s">
        <v>104</v>
      </c>
      <c r="B19" s="46" t="str">
        <f>VLOOKUP(A19,'Annex 1 LV, HV &amp; UMS charges_K'!$A$13:$B$45,2,0)</f>
        <v>K88</v>
      </c>
      <c r="C19" s="155">
        <v>0</v>
      </c>
      <c r="D19" s="173"/>
      <c r="E19" s="172">
        <v>0</v>
      </c>
    </row>
    <row r="20" spans="1:5" ht="27.75" customHeight="1" x14ac:dyDescent="0.25">
      <c r="A20" s="160" t="s">
        <v>106</v>
      </c>
      <c r="B20" s="46" t="str">
        <f>VLOOKUP(A20,'Annex 1 LV, HV &amp; UMS charges_K'!$A$13:$B$45,2,0)</f>
        <v>K89</v>
      </c>
      <c r="C20" s="155">
        <v>0</v>
      </c>
      <c r="D20" s="173"/>
      <c r="E20" s="172">
        <v>0</v>
      </c>
    </row>
    <row r="21" spans="1:5" ht="27.75" customHeight="1" x14ac:dyDescent="0.25">
      <c r="A21" s="160" t="s">
        <v>108</v>
      </c>
      <c r="B21" s="46" t="str">
        <f>VLOOKUP(A21,'Annex 1 LV, HV &amp; UMS charges_K'!$A$13:$B$45,2,0)</f>
        <v>K20, K45, K75</v>
      </c>
      <c r="C21" s="155">
        <v>0</v>
      </c>
      <c r="D21" s="173"/>
      <c r="E21" s="172">
        <v>0</v>
      </c>
    </row>
    <row r="22" spans="1:5" ht="27.75" customHeight="1" x14ac:dyDescent="0.25">
      <c r="A22" s="160" t="s">
        <v>110</v>
      </c>
      <c r="B22" s="46" t="str">
        <f>VLOOKUP(A22,'Annex 1 LV, HV &amp; UMS charges_K'!$A$13:$B$45,2,0)</f>
        <v>K21, K46, K76</v>
      </c>
      <c r="C22" s="155">
        <v>0</v>
      </c>
      <c r="D22" s="173"/>
      <c r="E22" s="172">
        <v>0</v>
      </c>
    </row>
    <row r="23" spans="1:5" ht="27.75" customHeight="1" x14ac:dyDescent="0.25">
      <c r="A23" s="156" t="s">
        <v>112</v>
      </c>
      <c r="B23" s="46" t="str">
        <f>VLOOKUP(A23,'Annex 1 LV, HV &amp; UMS charges_K'!$A$13:$B$45,2,0)</f>
        <v>K22, K47, K77</v>
      </c>
      <c r="C23" s="155">
        <v>0</v>
      </c>
      <c r="D23" s="173"/>
      <c r="E23" s="172">
        <v>0</v>
      </c>
    </row>
    <row r="24" spans="1:5" ht="27.75" customHeight="1" x14ac:dyDescent="0.25">
      <c r="A24" s="156" t="s">
        <v>114</v>
      </c>
      <c r="B24" s="46" t="str">
        <f>VLOOKUP(A24,'Annex 1 LV, HV &amp; UMS charges_K'!$A$13:$B$45,2,0)</f>
        <v>K23, K48, K78</v>
      </c>
      <c r="C24" s="155">
        <v>0</v>
      </c>
      <c r="D24" s="173"/>
      <c r="E24" s="172">
        <v>0</v>
      </c>
    </row>
    <row r="25" spans="1:5" ht="27.75" customHeight="1" x14ac:dyDescent="0.25">
      <c r="A25" s="156" t="s">
        <v>116</v>
      </c>
      <c r="B25" s="46" t="str">
        <f>VLOOKUP(A25,'Annex 1 LV, HV &amp; UMS charges_K'!$A$13:$B$45,2,0)</f>
        <v>K24, K49, K79</v>
      </c>
      <c r="C25" s="155">
        <v>0</v>
      </c>
      <c r="D25" s="173"/>
      <c r="E25" s="172">
        <v>0</v>
      </c>
    </row>
    <row r="26" spans="1:5" ht="27.75" customHeight="1" x14ac:dyDescent="0.25">
      <c r="A26" s="156" t="s">
        <v>519</v>
      </c>
      <c r="B26" s="46"/>
      <c r="C26" s="171" t="s">
        <v>74</v>
      </c>
      <c r="D26" s="172">
        <v>0</v>
      </c>
      <c r="E26" s="172">
        <v>0</v>
      </c>
    </row>
    <row r="27" spans="1:5" ht="27.75" customHeight="1" x14ac:dyDescent="0.25">
      <c r="A27" s="156" t="s">
        <v>521</v>
      </c>
      <c r="B27" s="46"/>
      <c r="C27" s="155" t="s">
        <v>78</v>
      </c>
      <c r="D27" s="173"/>
      <c r="E27" s="172">
        <v>0</v>
      </c>
    </row>
    <row r="28" spans="1:5" ht="27.75" customHeight="1" x14ac:dyDescent="0.25">
      <c r="A28" s="156" t="s">
        <v>522</v>
      </c>
      <c r="B28" s="46"/>
      <c r="C28" s="155" t="s">
        <v>78</v>
      </c>
      <c r="D28" s="173"/>
      <c r="E28" s="172">
        <v>0</v>
      </c>
    </row>
    <row r="29" spans="1:5" ht="27.75" customHeight="1" x14ac:dyDescent="0.25">
      <c r="A29" s="156" t="s">
        <v>523</v>
      </c>
      <c r="B29" s="46"/>
      <c r="C29" s="155" t="s">
        <v>78</v>
      </c>
      <c r="D29" s="173"/>
      <c r="E29" s="172">
        <v>0</v>
      </c>
    </row>
    <row r="30" spans="1:5" ht="27.75" customHeight="1" x14ac:dyDescent="0.25">
      <c r="A30" s="156" t="s">
        <v>524</v>
      </c>
      <c r="B30" s="46"/>
      <c r="C30" s="155" t="s">
        <v>78</v>
      </c>
      <c r="D30" s="173"/>
      <c r="E30" s="172">
        <v>0</v>
      </c>
    </row>
    <row r="31" spans="1:5" ht="27.75" customHeight="1" x14ac:dyDescent="0.25">
      <c r="A31" s="156" t="s">
        <v>525</v>
      </c>
      <c r="B31" s="46"/>
      <c r="C31" s="155" t="s">
        <v>78</v>
      </c>
      <c r="D31" s="173"/>
      <c r="E31" s="172">
        <v>0</v>
      </c>
    </row>
    <row r="32" spans="1:5" ht="27.75" customHeight="1" x14ac:dyDescent="0.25">
      <c r="A32" s="156" t="s">
        <v>527</v>
      </c>
      <c r="B32" s="46"/>
      <c r="C32" s="155">
        <v>0</v>
      </c>
      <c r="D32" s="173"/>
      <c r="E32" s="172">
        <v>0</v>
      </c>
    </row>
    <row r="33" spans="1:5" ht="27.75" customHeight="1" x14ac:dyDescent="0.25">
      <c r="A33" s="156" t="s">
        <v>528</v>
      </c>
      <c r="B33" s="46"/>
      <c r="C33" s="155">
        <v>0</v>
      </c>
      <c r="D33" s="173"/>
      <c r="E33" s="172">
        <v>0</v>
      </c>
    </row>
    <row r="34" spans="1:5" ht="27.75" customHeight="1" x14ac:dyDescent="0.25">
      <c r="A34" s="156" t="s">
        <v>529</v>
      </c>
      <c r="B34" s="46"/>
      <c r="C34" s="155">
        <v>0</v>
      </c>
      <c r="D34" s="173"/>
      <c r="E34" s="172">
        <v>0</v>
      </c>
    </row>
    <row r="35" spans="1:5" ht="27.75" customHeight="1" x14ac:dyDescent="0.25">
      <c r="A35" s="156" t="s">
        <v>530</v>
      </c>
      <c r="B35" s="46"/>
      <c r="C35" s="155">
        <v>0</v>
      </c>
      <c r="D35" s="173"/>
      <c r="E35" s="172">
        <v>0</v>
      </c>
    </row>
    <row r="36" spans="1:5" ht="27.75" customHeight="1" x14ac:dyDescent="0.25">
      <c r="A36" s="156" t="s">
        <v>531</v>
      </c>
      <c r="B36" s="46"/>
      <c r="C36" s="155">
        <v>0</v>
      </c>
      <c r="D36" s="173"/>
      <c r="E36" s="172">
        <v>0</v>
      </c>
    </row>
    <row r="37" spans="1:5" ht="27.75" customHeight="1" x14ac:dyDescent="0.25">
      <c r="A37" s="160" t="s">
        <v>536</v>
      </c>
      <c r="B37" s="46"/>
      <c r="C37" s="171" t="s">
        <v>74</v>
      </c>
      <c r="D37" s="172">
        <v>0</v>
      </c>
      <c r="E37" s="172">
        <v>0</v>
      </c>
    </row>
    <row r="38" spans="1:5" ht="27.75" customHeight="1" x14ac:dyDescent="0.25">
      <c r="A38" s="156" t="s">
        <v>538</v>
      </c>
      <c r="B38" s="46"/>
      <c r="C38" s="155" t="s">
        <v>78</v>
      </c>
      <c r="D38" s="173"/>
      <c r="E38" s="172">
        <v>0</v>
      </c>
    </row>
    <row r="39" spans="1:5" ht="27.75" customHeight="1" x14ac:dyDescent="0.25">
      <c r="A39" s="156" t="s">
        <v>539</v>
      </c>
      <c r="B39" s="46"/>
      <c r="C39" s="155" t="s">
        <v>78</v>
      </c>
      <c r="D39" s="173"/>
      <c r="E39" s="172">
        <v>0</v>
      </c>
    </row>
    <row r="40" spans="1:5" ht="27.75" customHeight="1" x14ac:dyDescent="0.25">
      <c r="A40" s="156" t="s">
        <v>540</v>
      </c>
      <c r="B40" s="46"/>
      <c r="C40" s="155" t="s">
        <v>78</v>
      </c>
      <c r="D40" s="173"/>
      <c r="E40" s="172">
        <v>0</v>
      </c>
    </row>
    <row r="41" spans="1:5" ht="27.75" customHeight="1" x14ac:dyDescent="0.25">
      <c r="A41" s="156" t="s">
        <v>541</v>
      </c>
      <c r="B41" s="46"/>
      <c r="C41" s="155" t="s">
        <v>78</v>
      </c>
      <c r="D41" s="173"/>
      <c r="E41" s="172">
        <v>0</v>
      </c>
    </row>
    <row r="42" spans="1:5" ht="27.75" customHeight="1" x14ac:dyDescent="0.25">
      <c r="A42" s="156" t="s">
        <v>542</v>
      </c>
      <c r="B42" s="46"/>
      <c r="C42" s="155" t="s">
        <v>78</v>
      </c>
      <c r="D42" s="173"/>
      <c r="E42" s="172">
        <v>0</v>
      </c>
    </row>
    <row r="43" spans="1:5" ht="27.75" customHeight="1" x14ac:dyDescent="0.25">
      <c r="A43" s="156" t="s">
        <v>544</v>
      </c>
      <c r="B43" s="46"/>
      <c r="C43" s="155">
        <v>0</v>
      </c>
      <c r="D43" s="173"/>
      <c r="E43" s="172">
        <v>0</v>
      </c>
    </row>
    <row r="44" spans="1:5" ht="27.75" customHeight="1" x14ac:dyDescent="0.25">
      <c r="A44" s="156" t="s">
        <v>545</v>
      </c>
      <c r="B44" s="46"/>
      <c r="C44" s="155">
        <v>0</v>
      </c>
      <c r="D44" s="173"/>
      <c r="E44" s="172">
        <v>0</v>
      </c>
    </row>
    <row r="45" spans="1:5" ht="27.75" customHeight="1" x14ac:dyDescent="0.25">
      <c r="A45" s="156" t="s">
        <v>546</v>
      </c>
      <c r="B45" s="46"/>
      <c r="C45" s="155">
        <v>0</v>
      </c>
      <c r="D45" s="173"/>
      <c r="E45" s="172">
        <v>0</v>
      </c>
    </row>
    <row r="46" spans="1:5" ht="27.75" customHeight="1" x14ac:dyDescent="0.25">
      <c r="A46" s="156" t="s">
        <v>547</v>
      </c>
      <c r="B46" s="46"/>
      <c r="C46" s="155">
        <v>0</v>
      </c>
      <c r="D46" s="173"/>
      <c r="E46" s="172">
        <v>0</v>
      </c>
    </row>
    <row r="47" spans="1:5" ht="27.75" customHeight="1" x14ac:dyDescent="0.25">
      <c r="A47" s="156" t="s">
        <v>548</v>
      </c>
      <c r="B47" s="46"/>
      <c r="C47" s="155">
        <v>0</v>
      </c>
      <c r="D47" s="173"/>
      <c r="E47" s="172">
        <v>0</v>
      </c>
    </row>
    <row r="48" spans="1:5" ht="27.75" customHeight="1" x14ac:dyDescent="0.25">
      <c r="A48" s="156" t="s">
        <v>549</v>
      </c>
      <c r="B48" s="46"/>
      <c r="C48" s="155">
        <v>0</v>
      </c>
      <c r="D48" s="173"/>
      <c r="E48" s="172">
        <v>0</v>
      </c>
    </row>
    <row r="49" spans="1:5" ht="27.75" customHeight="1" x14ac:dyDescent="0.25">
      <c r="A49" s="156" t="s">
        <v>550</v>
      </c>
      <c r="B49" s="46"/>
      <c r="C49" s="155">
        <v>0</v>
      </c>
      <c r="D49" s="173"/>
      <c r="E49" s="172">
        <v>0</v>
      </c>
    </row>
    <row r="50" spans="1:5" ht="27.75" customHeight="1" x14ac:dyDescent="0.25">
      <c r="A50" s="156" t="s">
        <v>551</v>
      </c>
      <c r="B50" s="46"/>
      <c r="C50" s="155">
        <v>0</v>
      </c>
      <c r="D50" s="173"/>
      <c r="E50" s="172">
        <v>0</v>
      </c>
    </row>
    <row r="51" spans="1:5" ht="27.75" customHeight="1" x14ac:dyDescent="0.25">
      <c r="A51" s="156" t="s">
        <v>552</v>
      </c>
      <c r="B51" s="46"/>
      <c r="C51" s="155">
        <v>0</v>
      </c>
      <c r="D51" s="173"/>
      <c r="E51" s="172">
        <v>0</v>
      </c>
    </row>
    <row r="52" spans="1:5" ht="27.75" customHeight="1" x14ac:dyDescent="0.25">
      <c r="A52" s="156" t="s">
        <v>553</v>
      </c>
      <c r="B52" s="46"/>
      <c r="C52" s="155">
        <v>0</v>
      </c>
      <c r="D52" s="173"/>
      <c r="E52" s="172">
        <v>0</v>
      </c>
    </row>
    <row r="53" spans="1:5" ht="27.75" customHeight="1" x14ac:dyDescent="0.25">
      <c r="A53" s="156" t="s">
        <v>554</v>
      </c>
      <c r="B53" s="46"/>
      <c r="C53" s="155">
        <v>0</v>
      </c>
      <c r="D53" s="173"/>
      <c r="E53" s="172">
        <v>0</v>
      </c>
    </row>
    <row r="54" spans="1:5" ht="27.75" customHeight="1" x14ac:dyDescent="0.25">
      <c r="A54" s="156" t="s">
        <v>555</v>
      </c>
      <c r="B54" s="46"/>
      <c r="C54" s="155">
        <v>0</v>
      </c>
      <c r="D54" s="173"/>
      <c r="E54" s="172">
        <v>0</v>
      </c>
    </row>
    <row r="55" spans="1:5" ht="27.75" customHeight="1" x14ac:dyDescent="0.25">
      <c r="A55" s="156" t="s">
        <v>556</v>
      </c>
      <c r="B55" s="46"/>
      <c r="C55" s="155">
        <v>0</v>
      </c>
      <c r="D55" s="173"/>
      <c r="E55" s="172">
        <v>0</v>
      </c>
    </row>
    <row r="56" spans="1:5" ht="27.75" customHeight="1" x14ac:dyDescent="0.25">
      <c r="A56" s="156" t="s">
        <v>557</v>
      </c>
      <c r="B56" s="46"/>
      <c r="C56" s="155">
        <v>0</v>
      </c>
      <c r="D56" s="173"/>
      <c r="E56" s="172">
        <v>0</v>
      </c>
    </row>
    <row r="57" spans="1:5" ht="27.75" customHeight="1" x14ac:dyDescent="0.25">
      <c r="A57" s="156" t="s">
        <v>558</v>
      </c>
      <c r="B57" s="46"/>
      <c r="C57" s="155">
        <v>0</v>
      </c>
      <c r="D57" s="173"/>
      <c r="E57" s="172">
        <v>0</v>
      </c>
    </row>
    <row r="58" spans="1:5" ht="27.75" customHeight="1" x14ac:dyDescent="0.25">
      <c r="A58" s="156" t="s">
        <v>565</v>
      </c>
      <c r="B58" s="46"/>
      <c r="C58" s="171" t="s">
        <v>74</v>
      </c>
      <c r="D58" s="172">
        <v>0</v>
      </c>
      <c r="E58" s="172">
        <v>0</v>
      </c>
    </row>
    <row r="59" spans="1:5" ht="27.75" customHeight="1" x14ac:dyDescent="0.25">
      <c r="A59" s="156" t="s">
        <v>567</v>
      </c>
      <c r="B59" s="46"/>
      <c r="C59" s="155" t="s">
        <v>78</v>
      </c>
      <c r="D59" s="173"/>
      <c r="E59" s="172">
        <v>0</v>
      </c>
    </row>
    <row r="60" spans="1:5" ht="27.75" customHeight="1" x14ac:dyDescent="0.25">
      <c r="A60" s="156" t="s">
        <v>568</v>
      </c>
      <c r="B60" s="46"/>
      <c r="C60" s="155" t="s">
        <v>78</v>
      </c>
      <c r="D60" s="173"/>
      <c r="E60" s="172">
        <v>0</v>
      </c>
    </row>
    <row r="61" spans="1:5" ht="27.75" customHeight="1" x14ac:dyDescent="0.25">
      <c r="A61" s="156" t="s">
        <v>569</v>
      </c>
      <c r="B61" s="46"/>
      <c r="C61" s="155" t="s">
        <v>78</v>
      </c>
      <c r="D61" s="173"/>
      <c r="E61" s="172">
        <v>0</v>
      </c>
    </row>
    <row r="62" spans="1:5" ht="27.75" customHeight="1" x14ac:dyDescent="0.25">
      <c r="A62" s="156" t="s">
        <v>570</v>
      </c>
      <c r="B62" s="46"/>
      <c r="C62" s="155" t="s">
        <v>78</v>
      </c>
      <c r="D62" s="173"/>
      <c r="E62" s="172">
        <v>0</v>
      </c>
    </row>
    <row r="63" spans="1:5" ht="27.75" customHeight="1" x14ac:dyDescent="0.25">
      <c r="A63" s="156" t="s">
        <v>571</v>
      </c>
      <c r="B63" s="46"/>
      <c r="C63" s="155" t="s">
        <v>78</v>
      </c>
      <c r="D63" s="173"/>
      <c r="E63" s="172">
        <v>0</v>
      </c>
    </row>
    <row r="64" spans="1:5" ht="27.75" customHeight="1" x14ac:dyDescent="0.25">
      <c r="A64" s="156" t="s">
        <v>573</v>
      </c>
      <c r="B64" s="46"/>
      <c r="C64" s="155">
        <v>0</v>
      </c>
      <c r="D64" s="173"/>
      <c r="E64" s="172">
        <v>0</v>
      </c>
    </row>
    <row r="65" spans="1:5" ht="27.75" customHeight="1" x14ac:dyDescent="0.25">
      <c r="A65" s="156" t="s">
        <v>574</v>
      </c>
      <c r="B65" s="46"/>
      <c r="C65" s="155">
        <v>0</v>
      </c>
      <c r="D65" s="173"/>
      <c r="E65" s="172">
        <v>0</v>
      </c>
    </row>
    <row r="66" spans="1:5" ht="27.75" customHeight="1" x14ac:dyDescent="0.25">
      <c r="A66" s="156" t="s">
        <v>575</v>
      </c>
      <c r="B66" s="46"/>
      <c r="C66" s="155">
        <v>0</v>
      </c>
      <c r="D66" s="173"/>
      <c r="E66" s="172">
        <v>0</v>
      </c>
    </row>
    <row r="67" spans="1:5" ht="27.75" customHeight="1" x14ac:dyDescent="0.25">
      <c r="A67" s="156" t="s">
        <v>576</v>
      </c>
      <c r="B67" s="46"/>
      <c r="C67" s="155">
        <v>0</v>
      </c>
      <c r="D67" s="173"/>
      <c r="E67" s="172">
        <v>0</v>
      </c>
    </row>
    <row r="68" spans="1:5" ht="27.75" customHeight="1" x14ac:dyDescent="0.25">
      <c r="A68" s="156" t="s">
        <v>577</v>
      </c>
      <c r="B68" s="46"/>
      <c r="C68" s="155">
        <v>0</v>
      </c>
      <c r="D68" s="173"/>
      <c r="E68" s="172">
        <v>0</v>
      </c>
    </row>
    <row r="69" spans="1:5" ht="27.75" customHeight="1" x14ac:dyDescent="0.25">
      <c r="A69" s="156" t="s">
        <v>578</v>
      </c>
      <c r="B69" s="46"/>
      <c r="C69" s="155">
        <v>0</v>
      </c>
      <c r="D69" s="173"/>
      <c r="E69" s="172">
        <v>0</v>
      </c>
    </row>
    <row r="70" spans="1:5" ht="27.75" customHeight="1" x14ac:dyDescent="0.25">
      <c r="A70" s="156" t="s">
        <v>579</v>
      </c>
      <c r="B70" s="46"/>
      <c r="C70" s="155">
        <v>0</v>
      </c>
      <c r="D70" s="173"/>
      <c r="E70" s="172">
        <v>0</v>
      </c>
    </row>
    <row r="71" spans="1:5" ht="27.75" customHeight="1" x14ac:dyDescent="0.25">
      <c r="A71" s="156" t="s">
        <v>580</v>
      </c>
      <c r="B71" s="46"/>
      <c r="C71" s="155">
        <v>0</v>
      </c>
      <c r="D71" s="173"/>
      <c r="E71" s="172">
        <v>0</v>
      </c>
    </row>
    <row r="72" spans="1:5" ht="27.75" customHeight="1" x14ac:dyDescent="0.25">
      <c r="A72" s="156" t="s">
        <v>581</v>
      </c>
      <c r="B72" s="46"/>
      <c r="C72" s="155">
        <v>0</v>
      </c>
      <c r="D72" s="173"/>
      <c r="E72" s="172">
        <v>0</v>
      </c>
    </row>
    <row r="73" spans="1:5" ht="27.75" customHeight="1" x14ac:dyDescent="0.25">
      <c r="A73" s="156" t="s">
        <v>582</v>
      </c>
      <c r="B73" s="46"/>
      <c r="C73" s="155">
        <v>0</v>
      </c>
      <c r="D73" s="173"/>
      <c r="E73" s="172">
        <v>0</v>
      </c>
    </row>
    <row r="74" spans="1:5" ht="27.75" customHeight="1" x14ac:dyDescent="0.25">
      <c r="A74" s="156" t="s">
        <v>583</v>
      </c>
      <c r="B74" s="46"/>
      <c r="C74" s="155">
        <v>0</v>
      </c>
      <c r="D74" s="173"/>
      <c r="E74" s="172">
        <v>0</v>
      </c>
    </row>
    <row r="75" spans="1:5" ht="27.75" customHeight="1" x14ac:dyDescent="0.25">
      <c r="A75" s="156" t="s">
        <v>584</v>
      </c>
      <c r="B75" s="46"/>
      <c r="C75" s="155">
        <v>0</v>
      </c>
      <c r="D75" s="173"/>
      <c r="E75" s="172">
        <v>0</v>
      </c>
    </row>
    <row r="76" spans="1:5" ht="27.75" customHeight="1" x14ac:dyDescent="0.25">
      <c r="A76" s="156" t="s">
        <v>585</v>
      </c>
      <c r="B76" s="46"/>
      <c r="C76" s="155">
        <v>0</v>
      </c>
      <c r="D76" s="173"/>
      <c r="E76" s="172">
        <v>0</v>
      </c>
    </row>
    <row r="77" spans="1:5" ht="27.75" customHeight="1" x14ac:dyDescent="0.25">
      <c r="A77" s="156" t="s">
        <v>586</v>
      </c>
      <c r="B77" s="46"/>
      <c r="C77" s="155">
        <v>0</v>
      </c>
      <c r="D77" s="173"/>
      <c r="E77" s="172">
        <v>0</v>
      </c>
    </row>
    <row r="78" spans="1:5" ht="27.75" customHeight="1" x14ac:dyDescent="0.25">
      <c r="A78" s="156" t="s">
        <v>587</v>
      </c>
      <c r="B78" s="46"/>
      <c r="C78" s="155">
        <v>0</v>
      </c>
      <c r="D78" s="173"/>
      <c r="E78" s="172">
        <v>0</v>
      </c>
    </row>
    <row r="79" spans="1:5" ht="27.75" customHeight="1" x14ac:dyDescent="0.25">
      <c r="A79" s="156" t="s">
        <v>594</v>
      </c>
      <c r="B79" s="46"/>
      <c r="C79" s="171" t="s">
        <v>74</v>
      </c>
      <c r="D79" s="172">
        <v>0</v>
      </c>
      <c r="E79" s="172">
        <v>0</v>
      </c>
    </row>
    <row r="80" spans="1:5" ht="27.75" customHeight="1" x14ac:dyDescent="0.25">
      <c r="A80" s="156" t="s">
        <v>596</v>
      </c>
      <c r="B80" s="46"/>
      <c r="C80" s="155" t="s">
        <v>78</v>
      </c>
      <c r="D80" s="173"/>
      <c r="E80" s="172">
        <v>0</v>
      </c>
    </row>
    <row r="81" spans="1:5" ht="27.75" customHeight="1" x14ac:dyDescent="0.25">
      <c r="A81" s="156" t="s">
        <v>597</v>
      </c>
      <c r="B81" s="46"/>
      <c r="C81" s="155" t="s">
        <v>78</v>
      </c>
      <c r="D81" s="173"/>
      <c r="E81" s="172">
        <v>0</v>
      </c>
    </row>
    <row r="82" spans="1:5" ht="27.75" customHeight="1" x14ac:dyDescent="0.25">
      <c r="A82" s="156" t="s">
        <v>598</v>
      </c>
      <c r="B82" s="46"/>
      <c r="C82" s="155" t="s">
        <v>78</v>
      </c>
      <c r="D82" s="173"/>
      <c r="E82" s="172">
        <v>0</v>
      </c>
    </row>
    <row r="83" spans="1:5" ht="27.75" customHeight="1" x14ac:dyDescent="0.25">
      <c r="A83" s="156" t="s">
        <v>599</v>
      </c>
      <c r="B83" s="46"/>
      <c r="C83" s="155" t="s">
        <v>78</v>
      </c>
      <c r="D83" s="173"/>
      <c r="E83" s="172">
        <v>0</v>
      </c>
    </row>
    <row r="84" spans="1:5" ht="27.75" customHeight="1" x14ac:dyDescent="0.25">
      <c r="A84" s="156" t="s">
        <v>600</v>
      </c>
      <c r="B84" s="46"/>
      <c r="C84" s="155" t="s">
        <v>78</v>
      </c>
      <c r="D84" s="173"/>
      <c r="E84" s="172">
        <v>0</v>
      </c>
    </row>
    <row r="85" spans="1:5" ht="27.75" customHeight="1" x14ac:dyDescent="0.25">
      <c r="A85" s="156" t="s">
        <v>602</v>
      </c>
      <c r="B85" s="46"/>
      <c r="C85" s="155">
        <v>0</v>
      </c>
      <c r="D85" s="173"/>
      <c r="E85" s="172">
        <v>0</v>
      </c>
    </row>
    <row r="86" spans="1:5" ht="27.75" customHeight="1" x14ac:dyDescent="0.25">
      <c r="A86" s="156" t="s">
        <v>603</v>
      </c>
      <c r="B86" s="46"/>
      <c r="C86" s="155">
        <v>0</v>
      </c>
      <c r="D86" s="173"/>
      <c r="E86" s="172">
        <v>0</v>
      </c>
    </row>
    <row r="87" spans="1:5" ht="27.75" customHeight="1" x14ac:dyDescent="0.25">
      <c r="A87" s="156" t="s">
        <v>604</v>
      </c>
      <c r="B87" s="46"/>
      <c r="C87" s="155">
        <v>0</v>
      </c>
      <c r="D87" s="173"/>
      <c r="E87" s="172">
        <v>0</v>
      </c>
    </row>
    <row r="88" spans="1:5" ht="27.75" customHeight="1" x14ac:dyDescent="0.25">
      <c r="A88" s="156" t="s">
        <v>605</v>
      </c>
      <c r="B88" s="46"/>
      <c r="C88" s="155">
        <v>0</v>
      </c>
      <c r="D88" s="173"/>
      <c r="E88" s="172">
        <v>0</v>
      </c>
    </row>
    <row r="89" spans="1:5" ht="27.75" customHeight="1" x14ac:dyDescent="0.25">
      <c r="A89" s="156" t="s">
        <v>606</v>
      </c>
      <c r="B89" s="46"/>
      <c r="C89" s="155">
        <v>0</v>
      </c>
      <c r="D89" s="173"/>
      <c r="E89" s="172">
        <v>0</v>
      </c>
    </row>
    <row r="90" spans="1:5" ht="27.75" customHeight="1" x14ac:dyDescent="0.25">
      <c r="A90" s="156" t="s">
        <v>607</v>
      </c>
      <c r="B90" s="46"/>
      <c r="C90" s="155">
        <v>0</v>
      </c>
      <c r="D90" s="173"/>
      <c r="E90" s="172">
        <v>0</v>
      </c>
    </row>
    <row r="91" spans="1:5" ht="27.75" customHeight="1" x14ac:dyDescent="0.25">
      <c r="A91" s="156" t="s">
        <v>608</v>
      </c>
      <c r="B91" s="46"/>
      <c r="C91" s="155">
        <v>0</v>
      </c>
      <c r="D91" s="173"/>
      <c r="E91" s="172">
        <v>0</v>
      </c>
    </row>
    <row r="92" spans="1:5" ht="27.75" customHeight="1" x14ac:dyDescent="0.25">
      <c r="A92" s="156" t="s">
        <v>609</v>
      </c>
      <c r="B92" s="46"/>
      <c r="C92" s="155">
        <v>0</v>
      </c>
      <c r="D92" s="173"/>
      <c r="E92" s="172">
        <v>0</v>
      </c>
    </row>
    <row r="93" spans="1:5" ht="27.75" customHeight="1" x14ac:dyDescent="0.25">
      <c r="A93" s="156" t="s">
        <v>610</v>
      </c>
      <c r="B93" s="46"/>
      <c r="C93" s="155">
        <v>0</v>
      </c>
      <c r="D93" s="173"/>
      <c r="E93" s="172">
        <v>0</v>
      </c>
    </row>
    <row r="94" spans="1:5" ht="27.75" customHeight="1" x14ac:dyDescent="0.25">
      <c r="A94" s="156" t="s">
        <v>611</v>
      </c>
      <c r="B94" s="46"/>
      <c r="C94" s="155">
        <v>0</v>
      </c>
      <c r="D94" s="173"/>
      <c r="E94" s="172">
        <v>0</v>
      </c>
    </row>
    <row r="95" spans="1:5" ht="27.75" customHeight="1" x14ac:dyDescent="0.25">
      <c r="A95" s="156" t="s">
        <v>612</v>
      </c>
      <c r="B95" s="46"/>
      <c r="C95" s="155">
        <v>0</v>
      </c>
      <c r="D95" s="173"/>
      <c r="E95" s="172">
        <v>0</v>
      </c>
    </row>
    <row r="96" spans="1:5" ht="27.75" customHeight="1" x14ac:dyDescent="0.25">
      <c r="A96" s="156" t="s">
        <v>613</v>
      </c>
      <c r="B96" s="46"/>
      <c r="C96" s="155">
        <v>0</v>
      </c>
      <c r="D96" s="173"/>
      <c r="E96" s="172">
        <v>0</v>
      </c>
    </row>
    <row r="97" spans="1:5" ht="27.75" customHeight="1" x14ac:dyDescent="0.25">
      <c r="A97" s="156" t="s">
        <v>614</v>
      </c>
      <c r="B97" s="46"/>
      <c r="C97" s="155">
        <v>0</v>
      </c>
      <c r="D97" s="173"/>
      <c r="E97" s="172">
        <v>0</v>
      </c>
    </row>
    <row r="98" spans="1:5" ht="27.75" customHeight="1" x14ac:dyDescent="0.25">
      <c r="A98" s="156" t="s">
        <v>615</v>
      </c>
      <c r="B98" s="46"/>
      <c r="C98" s="155">
        <v>0</v>
      </c>
      <c r="D98" s="173"/>
      <c r="E98" s="172">
        <v>0</v>
      </c>
    </row>
    <row r="99" spans="1:5" ht="27.75" customHeight="1" x14ac:dyDescent="0.25">
      <c r="A99" s="156" t="s">
        <v>616</v>
      </c>
      <c r="B99" s="46"/>
      <c r="C99" s="155">
        <v>0</v>
      </c>
      <c r="D99" s="173"/>
      <c r="E99" s="172">
        <v>0</v>
      </c>
    </row>
    <row r="100" spans="1:5" ht="27.75" customHeight="1" x14ac:dyDescent="0.25">
      <c r="A100" s="156" t="s">
        <v>623</v>
      </c>
      <c r="B100" s="46"/>
      <c r="C100" s="171" t="s">
        <v>74</v>
      </c>
      <c r="D100" s="172">
        <v>0</v>
      </c>
      <c r="E100" s="172">
        <v>0</v>
      </c>
    </row>
    <row r="101" spans="1:5" ht="27.75" customHeight="1" x14ac:dyDescent="0.25">
      <c r="A101" s="156" t="s">
        <v>625</v>
      </c>
      <c r="B101" s="46"/>
      <c r="C101" s="155" t="s">
        <v>78</v>
      </c>
      <c r="D101" s="173"/>
      <c r="E101" s="172">
        <v>0</v>
      </c>
    </row>
    <row r="102" spans="1:5" ht="27.75" customHeight="1" x14ac:dyDescent="0.25">
      <c r="A102" s="156" t="s">
        <v>626</v>
      </c>
      <c r="B102" s="46"/>
      <c r="C102" s="155" t="s">
        <v>78</v>
      </c>
      <c r="D102" s="173"/>
      <c r="E102" s="172">
        <v>0</v>
      </c>
    </row>
    <row r="103" spans="1:5" ht="27.75" customHeight="1" x14ac:dyDescent="0.25">
      <c r="A103" s="156" t="s">
        <v>627</v>
      </c>
      <c r="B103" s="46"/>
      <c r="C103" s="155" t="s">
        <v>78</v>
      </c>
      <c r="D103" s="173"/>
      <c r="E103" s="172">
        <v>0</v>
      </c>
    </row>
    <row r="104" spans="1:5" ht="27.75" customHeight="1" x14ac:dyDescent="0.25">
      <c r="A104" s="156" t="s">
        <v>628</v>
      </c>
      <c r="B104" s="46"/>
      <c r="C104" s="155" t="s">
        <v>78</v>
      </c>
      <c r="D104" s="173"/>
      <c r="E104" s="172">
        <v>0</v>
      </c>
    </row>
    <row r="105" spans="1:5" ht="27.75" customHeight="1" x14ac:dyDescent="0.25">
      <c r="A105" s="156" t="s">
        <v>629</v>
      </c>
      <c r="B105" s="46"/>
      <c r="C105" s="155" t="s">
        <v>78</v>
      </c>
      <c r="D105" s="173"/>
      <c r="E105" s="172">
        <v>0</v>
      </c>
    </row>
    <row r="106" spans="1:5" ht="27.75" customHeight="1" x14ac:dyDescent="0.25">
      <c r="A106" s="156" t="s">
        <v>631</v>
      </c>
      <c r="B106" s="46"/>
      <c r="C106" s="155">
        <v>0</v>
      </c>
      <c r="D106" s="173"/>
      <c r="E106" s="172">
        <v>0</v>
      </c>
    </row>
    <row r="107" spans="1:5" ht="27.75" customHeight="1" x14ac:dyDescent="0.25">
      <c r="A107" s="156" t="s">
        <v>632</v>
      </c>
      <c r="B107" s="46"/>
      <c r="C107" s="155">
        <v>0</v>
      </c>
      <c r="D107" s="173"/>
      <c r="E107" s="172">
        <v>0</v>
      </c>
    </row>
    <row r="108" spans="1:5" ht="27.75" customHeight="1" x14ac:dyDescent="0.25">
      <c r="A108" s="156" t="s">
        <v>633</v>
      </c>
      <c r="B108" s="46"/>
      <c r="C108" s="155">
        <v>0</v>
      </c>
      <c r="D108" s="173"/>
      <c r="E108" s="172">
        <v>0</v>
      </c>
    </row>
    <row r="109" spans="1:5" ht="27.75" customHeight="1" x14ac:dyDescent="0.25">
      <c r="A109" s="156" t="s">
        <v>634</v>
      </c>
      <c r="B109" s="46"/>
      <c r="C109" s="155">
        <v>0</v>
      </c>
      <c r="D109" s="173"/>
      <c r="E109" s="172">
        <v>0</v>
      </c>
    </row>
    <row r="110" spans="1:5" ht="27.75" customHeight="1" x14ac:dyDescent="0.25">
      <c r="A110" s="156" t="s">
        <v>635</v>
      </c>
      <c r="B110" s="46"/>
      <c r="C110" s="155">
        <v>0</v>
      </c>
      <c r="D110" s="173"/>
      <c r="E110" s="172">
        <v>0</v>
      </c>
    </row>
    <row r="111" spans="1:5" ht="27.75" customHeight="1" x14ac:dyDescent="0.25">
      <c r="A111" s="156" t="s">
        <v>636</v>
      </c>
      <c r="B111" s="46"/>
      <c r="C111" s="155">
        <v>0</v>
      </c>
      <c r="D111" s="173"/>
      <c r="E111" s="172">
        <v>0</v>
      </c>
    </row>
    <row r="112" spans="1:5" ht="27.75" customHeight="1" x14ac:dyDescent="0.25">
      <c r="A112" s="156" t="s">
        <v>637</v>
      </c>
      <c r="B112" s="46"/>
      <c r="C112" s="155">
        <v>0</v>
      </c>
      <c r="D112" s="173"/>
      <c r="E112" s="172">
        <v>0</v>
      </c>
    </row>
    <row r="113" spans="1:5" ht="27.75" customHeight="1" x14ac:dyDescent="0.25">
      <c r="A113" s="156" t="s">
        <v>638</v>
      </c>
      <c r="B113" s="46"/>
      <c r="C113" s="155">
        <v>0</v>
      </c>
      <c r="D113" s="173"/>
      <c r="E113" s="172">
        <v>0</v>
      </c>
    </row>
    <row r="114" spans="1:5" ht="27.75" customHeight="1" x14ac:dyDescent="0.25">
      <c r="A114" s="156" t="s">
        <v>639</v>
      </c>
      <c r="B114" s="46"/>
      <c r="C114" s="155">
        <v>0</v>
      </c>
      <c r="D114" s="173"/>
      <c r="E114" s="172">
        <v>0</v>
      </c>
    </row>
    <row r="115" spans="1:5" ht="27.75" customHeight="1" x14ac:dyDescent="0.25">
      <c r="A115" s="156" t="s">
        <v>640</v>
      </c>
      <c r="B115" s="46"/>
      <c r="C115" s="155">
        <v>0</v>
      </c>
      <c r="D115" s="173"/>
      <c r="E115" s="172">
        <v>0</v>
      </c>
    </row>
    <row r="116" spans="1:5" ht="27.75" customHeight="1" x14ac:dyDescent="0.25">
      <c r="A116" s="156" t="s">
        <v>641</v>
      </c>
      <c r="B116" s="46"/>
      <c r="C116" s="155">
        <v>0</v>
      </c>
      <c r="D116" s="173"/>
      <c r="E116" s="172">
        <v>0</v>
      </c>
    </row>
    <row r="117" spans="1:5" ht="27.75" customHeight="1" x14ac:dyDescent="0.25">
      <c r="A117" s="156" t="s">
        <v>642</v>
      </c>
      <c r="B117" s="46"/>
      <c r="C117" s="155">
        <v>0</v>
      </c>
      <c r="D117" s="173"/>
      <c r="E117" s="172">
        <v>0</v>
      </c>
    </row>
    <row r="118" spans="1:5" ht="27.75" customHeight="1" x14ac:dyDescent="0.25">
      <c r="A118" s="156" t="s">
        <v>643</v>
      </c>
      <c r="B118" s="46"/>
      <c r="C118" s="155">
        <v>0</v>
      </c>
      <c r="D118" s="173"/>
      <c r="E118" s="172">
        <v>0</v>
      </c>
    </row>
    <row r="119" spans="1:5" ht="27.75" customHeight="1" x14ac:dyDescent="0.25">
      <c r="A119" s="156" t="s">
        <v>644</v>
      </c>
      <c r="B119" s="46"/>
      <c r="C119" s="155">
        <v>0</v>
      </c>
      <c r="D119" s="173"/>
      <c r="E119" s="172">
        <v>0</v>
      </c>
    </row>
    <row r="120" spans="1:5" ht="27.75" customHeight="1" x14ac:dyDescent="0.25">
      <c r="A120" s="156" t="s">
        <v>645</v>
      </c>
      <c r="B120" s="46"/>
      <c r="C120" s="155">
        <v>0</v>
      </c>
      <c r="D120" s="173"/>
      <c r="E120" s="172">
        <v>0</v>
      </c>
    </row>
    <row r="121" spans="1:5" ht="27.75" customHeight="1" x14ac:dyDescent="0.25">
      <c r="A121" s="156" t="s">
        <v>652</v>
      </c>
      <c r="B121" s="46"/>
      <c r="C121" s="171" t="s">
        <v>74</v>
      </c>
      <c r="D121" s="172">
        <v>0</v>
      </c>
      <c r="E121" s="172">
        <v>0</v>
      </c>
    </row>
    <row r="122" spans="1:5" ht="27.75" customHeight="1" x14ac:dyDescent="0.25">
      <c r="A122" s="156" t="s">
        <v>654</v>
      </c>
      <c r="B122" s="46"/>
      <c r="C122" s="155" t="s">
        <v>78</v>
      </c>
      <c r="D122" s="173"/>
      <c r="E122" s="172">
        <v>0</v>
      </c>
    </row>
    <row r="123" spans="1:5" ht="27.75" customHeight="1" x14ac:dyDescent="0.25">
      <c r="A123" s="156" t="s">
        <v>655</v>
      </c>
      <c r="B123" s="46"/>
      <c r="C123" s="155" t="s">
        <v>78</v>
      </c>
      <c r="D123" s="173"/>
      <c r="E123" s="172">
        <v>0</v>
      </c>
    </row>
    <row r="124" spans="1:5" ht="27.75" customHeight="1" x14ac:dyDescent="0.25">
      <c r="A124" s="156" t="s">
        <v>656</v>
      </c>
      <c r="B124" s="46"/>
      <c r="C124" s="155" t="s">
        <v>78</v>
      </c>
      <c r="D124" s="173"/>
      <c r="E124" s="172">
        <v>0</v>
      </c>
    </row>
    <row r="125" spans="1:5" ht="27.75" customHeight="1" x14ac:dyDescent="0.25">
      <c r="A125" s="156" t="s">
        <v>657</v>
      </c>
      <c r="B125" s="46"/>
      <c r="C125" s="155" t="s">
        <v>78</v>
      </c>
      <c r="D125" s="173"/>
      <c r="E125" s="172">
        <v>0</v>
      </c>
    </row>
    <row r="126" spans="1:5" ht="27.75" customHeight="1" x14ac:dyDescent="0.25">
      <c r="A126" s="156" t="s">
        <v>658</v>
      </c>
      <c r="B126" s="46"/>
      <c r="C126" s="155" t="s">
        <v>78</v>
      </c>
      <c r="D126" s="173"/>
      <c r="E126" s="172">
        <v>0</v>
      </c>
    </row>
    <row r="127" spans="1:5" ht="27.75" customHeight="1" x14ac:dyDescent="0.25">
      <c r="A127" s="156" t="s">
        <v>660</v>
      </c>
      <c r="B127" s="46"/>
      <c r="C127" s="155">
        <v>0</v>
      </c>
      <c r="D127" s="173"/>
      <c r="E127" s="172">
        <v>0</v>
      </c>
    </row>
    <row r="128" spans="1:5" ht="27.75" customHeight="1" x14ac:dyDescent="0.25">
      <c r="A128" s="156" t="s">
        <v>661</v>
      </c>
      <c r="B128" s="46"/>
      <c r="C128" s="155">
        <v>0</v>
      </c>
      <c r="D128" s="173"/>
      <c r="E128" s="172">
        <v>0</v>
      </c>
    </row>
    <row r="129" spans="1:5" ht="27.75" customHeight="1" x14ac:dyDescent="0.25">
      <c r="A129" s="156" t="s">
        <v>662</v>
      </c>
      <c r="B129" s="46"/>
      <c r="C129" s="155">
        <v>0</v>
      </c>
      <c r="D129" s="173"/>
      <c r="E129" s="172">
        <v>0</v>
      </c>
    </row>
    <row r="130" spans="1:5" ht="27.75" customHeight="1" x14ac:dyDescent="0.25">
      <c r="A130" s="156" t="s">
        <v>663</v>
      </c>
      <c r="B130" s="46"/>
      <c r="C130" s="155">
        <v>0</v>
      </c>
      <c r="D130" s="173"/>
      <c r="E130" s="172">
        <v>0</v>
      </c>
    </row>
    <row r="131" spans="1:5" ht="27.75" customHeight="1" x14ac:dyDescent="0.25">
      <c r="A131" s="156" t="s">
        <v>664</v>
      </c>
      <c r="B131" s="46"/>
      <c r="C131" s="155">
        <v>0</v>
      </c>
      <c r="D131" s="173"/>
      <c r="E131" s="172">
        <v>0</v>
      </c>
    </row>
    <row r="132" spans="1:5" ht="27.75" customHeight="1" x14ac:dyDescent="0.25">
      <c r="A132" s="156" t="s">
        <v>665</v>
      </c>
      <c r="B132" s="46"/>
      <c r="C132" s="155">
        <v>0</v>
      </c>
      <c r="D132" s="173"/>
      <c r="E132" s="172">
        <v>0</v>
      </c>
    </row>
    <row r="133" spans="1:5" ht="27.75" customHeight="1" x14ac:dyDescent="0.25">
      <c r="A133" s="156" t="s">
        <v>666</v>
      </c>
      <c r="B133" s="46"/>
      <c r="C133" s="155">
        <v>0</v>
      </c>
      <c r="D133" s="173"/>
      <c r="E133" s="172">
        <v>0</v>
      </c>
    </row>
    <row r="134" spans="1:5" ht="27.75" customHeight="1" x14ac:dyDescent="0.25">
      <c r="A134" s="156" t="s">
        <v>667</v>
      </c>
      <c r="B134" s="46"/>
      <c r="C134" s="155">
        <v>0</v>
      </c>
      <c r="D134" s="173"/>
      <c r="E134" s="172">
        <v>0</v>
      </c>
    </row>
    <row r="135" spans="1:5" ht="27.75" customHeight="1" x14ac:dyDescent="0.25">
      <c r="A135" s="156" t="s">
        <v>668</v>
      </c>
      <c r="B135" s="46"/>
      <c r="C135" s="155">
        <v>0</v>
      </c>
      <c r="D135" s="173"/>
      <c r="E135" s="172">
        <v>0</v>
      </c>
    </row>
    <row r="136" spans="1:5" ht="27.75" customHeight="1" x14ac:dyDescent="0.25">
      <c r="A136" s="156" t="s">
        <v>669</v>
      </c>
      <c r="B136" s="46"/>
      <c r="C136" s="155">
        <v>0</v>
      </c>
      <c r="D136" s="173"/>
      <c r="E136" s="172">
        <v>0</v>
      </c>
    </row>
    <row r="137" spans="1:5" ht="27.75" customHeight="1" x14ac:dyDescent="0.25">
      <c r="A137" s="156" t="s">
        <v>670</v>
      </c>
      <c r="B137" s="46"/>
      <c r="C137" s="155">
        <v>0</v>
      </c>
      <c r="D137" s="173"/>
      <c r="E137" s="172">
        <v>0</v>
      </c>
    </row>
    <row r="138" spans="1:5" ht="27.75" customHeight="1" x14ac:dyDescent="0.25">
      <c r="A138" s="156" t="s">
        <v>671</v>
      </c>
      <c r="B138" s="46"/>
      <c r="C138" s="155">
        <v>0</v>
      </c>
      <c r="D138" s="173"/>
      <c r="E138" s="172">
        <v>0</v>
      </c>
    </row>
    <row r="139" spans="1:5" ht="27.75" customHeight="1" x14ac:dyDescent="0.25">
      <c r="A139" s="156" t="s">
        <v>672</v>
      </c>
      <c r="B139" s="46"/>
      <c r="C139" s="155">
        <v>0</v>
      </c>
      <c r="D139" s="173"/>
      <c r="E139" s="172">
        <v>0</v>
      </c>
    </row>
    <row r="140" spans="1:5" ht="27.75" customHeight="1" x14ac:dyDescent="0.25">
      <c r="A140" s="156" t="s">
        <v>673</v>
      </c>
      <c r="B140" s="46"/>
      <c r="C140" s="155">
        <v>0</v>
      </c>
      <c r="D140" s="173"/>
      <c r="E140" s="172">
        <v>0</v>
      </c>
    </row>
    <row r="141" spans="1:5" ht="27.75" customHeight="1" x14ac:dyDescent="0.25">
      <c r="A141" s="156" t="s">
        <v>674</v>
      </c>
      <c r="B141" s="46"/>
      <c r="C141" s="155">
        <v>0</v>
      </c>
      <c r="D141" s="173"/>
      <c r="E141" s="172">
        <v>0</v>
      </c>
    </row>
    <row r="142" spans="1:5" ht="27.75" customHeight="1" x14ac:dyDescent="0.25">
      <c r="A142" s="156" t="s">
        <v>681</v>
      </c>
      <c r="B142" s="46"/>
      <c r="C142" s="171" t="s">
        <v>74</v>
      </c>
      <c r="D142" s="172">
        <v>0</v>
      </c>
      <c r="E142" s="172">
        <v>0</v>
      </c>
    </row>
    <row r="143" spans="1:5" ht="27.75" customHeight="1" x14ac:dyDescent="0.25">
      <c r="A143" s="156" t="s">
        <v>683</v>
      </c>
      <c r="B143" s="46"/>
      <c r="C143" s="155" t="s">
        <v>78</v>
      </c>
      <c r="D143" s="173"/>
      <c r="E143" s="172">
        <v>0</v>
      </c>
    </row>
    <row r="144" spans="1:5" ht="27.75" customHeight="1" x14ac:dyDescent="0.25">
      <c r="A144" s="156" t="s">
        <v>684</v>
      </c>
      <c r="B144" s="46"/>
      <c r="C144" s="155" t="s">
        <v>78</v>
      </c>
      <c r="D144" s="173"/>
      <c r="E144" s="172">
        <v>0</v>
      </c>
    </row>
    <row r="145" spans="1:5" ht="27.75" customHeight="1" x14ac:dyDescent="0.25">
      <c r="A145" s="156" t="s">
        <v>685</v>
      </c>
      <c r="B145" s="46"/>
      <c r="C145" s="155" t="s">
        <v>78</v>
      </c>
      <c r="D145" s="173"/>
      <c r="E145" s="172">
        <v>0</v>
      </c>
    </row>
    <row r="146" spans="1:5" ht="27.75" customHeight="1" x14ac:dyDescent="0.25">
      <c r="A146" s="156" t="s">
        <v>686</v>
      </c>
      <c r="B146" s="46"/>
      <c r="C146" s="155" t="s">
        <v>78</v>
      </c>
      <c r="D146" s="173"/>
      <c r="E146" s="172">
        <v>0</v>
      </c>
    </row>
    <row r="147" spans="1:5" ht="27.75" customHeight="1" x14ac:dyDescent="0.25">
      <c r="A147" s="156" t="s">
        <v>687</v>
      </c>
      <c r="B147" s="46"/>
      <c r="C147" s="155" t="s">
        <v>78</v>
      </c>
      <c r="D147" s="173"/>
      <c r="E147" s="172">
        <v>0</v>
      </c>
    </row>
    <row r="148" spans="1:5" ht="27.75" customHeight="1" x14ac:dyDescent="0.25">
      <c r="A148" s="156" t="s">
        <v>689</v>
      </c>
      <c r="B148" s="46"/>
      <c r="C148" s="155">
        <v>0</v>
      </c>
      <c r="D148" s="173"/>
      <c r="E148" s="172">
        <v>0</v>
      </c>
    </row>
    <row r="149" spans="1:5" ht="27.75" customHeight="1" x14ac:dyDescent="0.25">
      <c r="A149" s="156" t="s">
        <v>690</v>
      </c>
      <c r="B149" s="46"/>
      <c r="C149" s="155">
        <v>0</v>
      </c>
      <c r="D149" s="173"/>
      <c r="E149" s="172">
        <v>0</v>
      </c>
    </row>
    <row r="150" spans="1:5" ht="27.75" customHeight="1" x14ac:dyDescent="0.25">
      <c r="A150" s="156" t="s">
        <v>691</v>
      </c>
      <c r="B150" s="46"/>
      <c r="C150" s="155">
        <v>0</v>
      </c>
      <c r="D150" s="173"/>
      <c r="E150" s="172">
        <v>0</v>
      </c>
    </row>
    <row r="151" spans="1:5" ht="27.75" customHeight="1" x14ac:dyDescent="0.25">
      <c r="A151" s="156" t="s">
        <v>692</v>
      </c>
      <c r="B151" s="46"/>
      <c r="C151" s="155">
        <v>0</v>
      </c>
      <c r="D151" s="173"/>
      <c r="E151" s="172">
        <v>0</v>
      </c>
    </row>
    <row r="152" spans="1:5" ht="27.75" customHeight="1" x14ac:dyDescent="0.25">
      <c r="A152" s="156" t="s">
        <v>693</v>
      </c>
      <c r="B152" s="46"/>
      <c r="C152" s="155">
        <v>0</v>
      </c>
      <c r="D152" s="173"/>
      <c r="E152" s="172">
        <v>0</v>
      </c>
    </row>
    <row r="153" spans="1:5" ht="27.75" customHeight="1" x14ac:dyDescent="0.25">
      <c r="A153" s="156" t="s">
        <v>694</v>
      </c>
      <c r="B153" s="46"/>
      <c r="C153" s="155">
        <v>0</v>
      </c>
      <c r="D153" s="173"/>
      <c r="E153" s="172">
        <v>0</v>
      </c>
    </row>
    <row r="154" spans="1:5" ht="27.75" customHeight="1" x14ac:dyDescent="0.25">
      <c r="A154" s="156" t="s">
        <v>695</v>
      </c>
      <c r="B154" s="46"/>
      <c r="C154" s="155">
        <v>0</v>
      </c>
      <c r="D154" s="173"/>
      <c r="E154" s="172">
        <v>0</v>
      </c>
    </row>
    <row r="155" spans="1:5" ht="27.75" customHeight="1" x14ac:dyDescent="0.25">
      <c r="A155" s="156" t="s">
        <v>696</v>
      </c>
      <c r="B155" s="46"/>
      <c r="C155" s="155">
        <v>0</v>
      </c>
      <c r="D155" s="173"/>
      <c r="E155" s="172">
        <v>0</v>
      </c>
    </row>
    <row r="156" spans="1:5" ht="27.75" customHeight="1" x14ac:dyDescent="0.25">
      <c r="A156" s="156" t="s">
        <v>697</v>
      </c>
      <c r="B156" s="46"/>
      <c r="C156" s="155">
        <v>0</v>
      </c>
      <c r="D156" s="173"/>
      <c r="E156" s="172">
        <v>0</v>
      </c>
    </row>
    <row r="157" spans="1:5" ht="27.75" customHeight="1" x14ac:dyDescent="0.25">
      <c r="A157" s="156" t="s">
        <v>698</v>
      </c>
      <c r="B157" s="46"/>
      <c r="C157" s="155">
        <v>0</v>
      </c>
      <c r="D157" s="173"/>
      <c r="E157" s="172">
        <v>0</v>
      </c>
    </row>
    <row r="158" spans="1:5" ht="27.75" customHeight="1" x14ac:dyDescent="0.25">
      <c r="A158" s="156" t="s">
        <v>699</v>
      </c>
      <c r="B158" s="46"/>
      <c r="C158" s="155">
        <v>0</v>
      </c>
      <c r="D158" s="173"/>
      <c r="E158" s="172">
        <v>0</v>
      </c>
    </row>
    <row r="159" spans="1:5" ht="27.75" customHeight="1" x14ac:dyDescent="0.25">
      <c r="A159" s="156" t="s">
        <v>700</v>
      </c>
      <c r="B159" s="46"/>
      <c r="C159" s="155">
        <v>0</v>
      </c>
      <c r="D159" s="173"/>
      <c r="E159" s="172">
        <v>0</v>
      </c>
    </row>
    <row r="160" spans="1:5" ht="27.75" customHeight="1" x14ac:dyDescent="0.25">
      <c r="A160" s="156" t="s">
        <v>701</v>
      </c>
      <c r="B160" s="46"/>
      <c r="C160" s="155">
        <v>0</v>
      </c>
      <c r="D160" s="173"/>
      <c r="E160" s="172">
        <v>0</v>
      </c>
    </row>
    <row r="161" spans="1:5" ht="27.75" customHeight="1" x14ac:dyDescent="0.25">
      <c r="A161" s="156" t="s">
        <v>702</v>
      </c>
      <c r="B161" s="46"/>
      <c r="C161" s="155">
        <v>0</v>
      </c>
      <c r="D161" s="173"/>
      <c r="E161" s="172">
        <v>0</v>
      </c>
    </row>
    <row r="162" spans="1:5" ht="27.75" customHeight="1" x14ac:dyDescent="0.25">
      <c r="A162" s="156" t="s">
        <v>703</v>
      </c>
      <c r="B162" s="46"/>
      <c r="C162" s="155">
        <v>0</v>
      </c>
      <c r="D162" s="173"/>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5A8E4C12-F6DC-4CBB-89D9-14D90CCCE3F1}"/>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A6F12-6166-4CFB-8935-4B8146CD5CC0}">
  <sheetPr>
    <pageSetUpPr fitToPage="1"/>
  </sheetPr>
  <dimension ref="A1:E164"/>
  <sheetViews>
    <sheetView zoomScale="80" zoomScaleNormal="80" zoomScaleSheetLayoutView="100" workbookViewId="0">
      <selection activeCell="F2" sqref="F2"/>
    </sheetView>
  </sheetViews>
  <sheetFormatPr defaultColWidth="9.21875" defaultRowHeight="27.75" customHeight="1"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x14ac:dyDescent="0.25">
      <c r="A1" s="54" t="s">
        <v>40</v>
      </c>
      <c r="B1" s="450"/>
      <c r="C1" s="450"/>
      <c r="D1" s="164"/>
      <c r="E1" s="164"/>
    </row>
    <row r="2" spans="1:5" ht="35.1" customHeight="1" x14ac:dyDescent="0.25">
      <c r="A2" s="395" t="str">
        <f>Overview!B4&amp; " - Effective from "&amp;Overview!D4&amp;" - "&amp;Overview!E4&amp;" Supplier of Last Resort and Eligible Bad Debt Pass-Through Costs in NGED South West Area (GSP Group _L)"</f>
        <v>Southern Electric Power Distribution plc - Effective from 1 April 2026 - Final Supplier of Last Resort and Eligible Bad Debt Pass-Through Costs in NGED South West Area (GSP Group _L)</v>
      </c>
      <c r="B2" s="429"/>
      <c r="C2" s="429"/>
      <c r="D2" s="429"/>
      <c r="E2" s="430"/>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charges_L'!$A$13:$B$45,2,0)</f>
        <v>187, 381-382, L08, LA0</v>
      </c>
      <c r="C5" s="171" t="s">
        <v>74</v>
      </c>
      <c r="D5" s="172">
        <v>0</v>
      </c>
      <c r="E5" s="172">
        <v>0</v>
      </c>
    </row>
    <row r="6" spans="1:5" ht="41.4" x14ac:dyDescent="0.25">
      <c r="A6" s="17" t="s">
        <v>76</v>
      </c>
      <c r="B6" s="46" t="str">
        <f>VLOOKUP(A6,'Annex 1 LV, HV &amp; UMS charges_L'!$A$13:$B$45,2,0)</f>
        <v>L10, L15, L20, L30, L45, L50, L55, R55, LA1</v>
      </c>
      <c r="C6" s="155" t="s">
        <v>78</v>
      </c>
      <c r="D6" s="173"/>
      <c r="E6" s="251">
        <v>0</v>
      </c>
    </row>
    <row r="7" spans="1:5" ht="41.4" x14ac:dyDescent="0.25">
      <c r="A7" s="17" t="s">
        <v>79</v>
      </c>
      <c r="B7" s="46" t="str">
        <f>VLOOKUP(A7,'Annex 1 LV, HV &amp; UMS charges_L'!$A$13:$B$45,2,0)</f>
        <v>L11, L16, L21, L31, L46, L51, L56, R56, LA2</v>
      </c>
      <c r="C7" s="155" t="s">
        <v>78</v>
      </c>
      <c r="D7" s="173"/>
      <c r="E7" s="251">
        <v>0</v>
      </c>
    </row>
    <row r="8" spans="1:5" ht="41.4" x14ac:dyDescent="0.25">
      <c r="A8" s="17" t="s">
        <v>81</v>
      </c>
      <c r="B8" s="46" t="str">
        <f>VLOOKUP(A8,'Annex 1 LV, HV &amp; UMS charges_L'!$A$13:$B$45,2,0)</f>
        <v>L12, L17, L22, L32, L47, L52, L57, R57, LA3</v>
      </c>
      <c r="C8" s="155" t="s">
        <v>78</v>
      </c>
      <c r="D8" s="173"/>
      <c r="E8" s="251">
        <v>0</v>
      </c>
    </row>
    <row r="9" spans="1:5" ht="41.4" x14ac:dyDescent="0.25">
      <c r="A9" s="17" t="s">
        <v>83</v>
      </c>
      <c r="B9" s="46" t="str">
        <f>VLOOKUP(A9,'Annex 1 LV, HV &amp; UMS charges_L'!$A$13:$B$45,2,0)</f>
        <v>L13, L18, L23, L33, L48, L53, L58, R58, LA4</v>
      </c>
      <c r="C9" s="155" t="s">
        <v>78</v>
      </c>
      <c r="D9" s="173"/>
      <c r="E9" s="251">
        <v>0</v>
      </c>
    </row>
    <row r="10" spans="1:5" ht="41.4" x14ac:dyDescent="0.25">
      <c r="A10" s="17" t="s">
        <v>85</v>
      </c>
      <c r="B10" s="46" t="str">
        <f>VLOOKUP(A10,'Annex 1 LV, HV &amp; UMS charges_L'!$A$13:$B$45,2,0)</f>
        <v>L14, L19, L24, L34, L49, L54, L59, R59, LA5</v>
      </c>
      <c r="C10" s="155" t="s">
        <v>78</v>
      </c>
      <c r="D10" s="173"/>
      <c r="E10" s="251">
        <v>0</v>
      </c>
    </row>
    <row r="11" spans="1:5" ht="27" customHeight="1" x14ac:dyDescent="0.25">
      <c r="A11" s="156" t="s">
        <v>88</v>
      </c>
      <c r="B11" s="46" t="str">
        <f>VLOOKUP(A11,'Annex 1 LV, HV &amp; UMS charges_L'!$A$13:$B$45,2,0)</f>
        <v>L60, R60</v>
      </c>
      <c r="C11" s="155">
        <v>0</v>
      </c>
      <c r="D11" s="173"/>
      <c r="E11" s="251">
        <v>0</v>
      </c>
    </row>
    <row r="12" spans="1:5" ht="27" customHeight="1" x14ac:dyDescent="0.25">
      <c r="A12" s="156" t="s">
        <v>90</v>
      </c>
      <c r="B12" s="46" t="str">
        <f>VLOOKUP(A12,'Annex 1 LV, HV &amp; UMS charges_L'!$A$13:$B$45,2,0)</f>
        <v>L61, R61</v>
      </c>
      <c r="C12" s="155">
        <v>0</v>
      </c>
      <c r="D12" s="173"/>
      <c r="E12" s="251">
        <v>0</v>
      </c>
    </row>
    <row r="13" spans="1:5" ht="27" customHeight="1" x14ac:dyDescent="0.25">
      <c r="A13" s="156" t="s">
        <v>92</v>
      </c>
      <c r="B13" s="46" t="str">
        <f>VLOOKUP(A13,'Annex 1 LV, HV &amp; UMS charges_L'!$A$13:$B$45,2,0)</f>
        <v>L62, R62</v>
      </c>
      <c r="C13" s="155">
        <v>0</v>
      </c>
      <c r="D13" s="173"/>
      <c r="E13" s="251">
        <v>0</v>
      </c>
    </row>
    <row r="14" spans="1:5" ht="27.75" customHeight="1" x14ac:dyDescent="0.25">
      <c r="A14" s="156" t="s">
        <v>94</v>
      </c>
      <c r="B14" s="46" t="str">
        <f>VLOOKUP(A14,'Annex 1 LV, HV &amp; UMS charges_L'!$A$13:$B$45,2,0)</f>
        <v>L63, R63</v>
      </c>
      <c r="C14" s="155">
        <v>0</v>
      </c>
      <c r="D14" s="173"/>
      <c r="E14" s="251">
        <v>0</v>
      </c>
    </row>
    <row r="15" spans="1:5" ht="27.75" customHeight="1" x14ac:dyDescent="0.25">
      <c r="A15" s="160" t="s">
        <v>96</v>
      </c>
      <c r="B15" s="46" t="str">
        <f>VLOOKUP(A15,'Annex 1 LV, HV &amp; UMS charges_L'!$A$13:$B$45,2,0)</f>
        <v>L64, R64</v>
      </c>
      <c r="C15" s="155">
        <v>0</v>
      </c>
      <c r="D15" s="173"/>
      <c r="E15" s="251">
        <v>0</v>
      </c>
    </row>
    <row r="16" spans="1:5" ht="27.75" customHeight="1" x14ac:dyDescent="0.25">
      <c r="A16" s="160" t="s">
        <v>98</v>
      </c>
      <c r="B16" s="46" t="str">
        <f>VLOOKUP(A16,'Annex 1 LV, HV &amp; UMS charges_L'!$A$13:$B$45,2,0)</f>
        <v>L35</v>
      </c>
      <c r="C16" s="155">
        <v>0</v>
      </c>
      <c r="D16" s="173"/>
      <c r="E16" s="251">
        <v>0</v>
      </c>
    </row>
    <row r="17" spans="1:5" ht="27.75" customHeight="1" x14ac:dyDescent="0.25">
      <c r="A17" s="160" t="s">
        <v>100</v>
      </c>
      <c r="B17" s="46" t="str">
        <f>VLOOKUP(A17,'Annex 1 LV, HV &amp; UMS charges_L'!$A$13:$B$45,2,0)</f>
        <v>L36</v>
      </c>
      <c r="C17" s="155">
        <v>0</v>
      </c>
      <c r="D17" s="173"/>
      <c r="E17" s="251">
        <v>0</v>
      </c>
    </row>
    <row r="18" spans="1:5" ht="27.75" customHeight="1" x14ac:dyDescent="0.25">
      <c r="A18" s="160" t="s">
        <v>102</v>
      </c>
      <c r="B18" s="46" t="str">
        <f>VLOOKUP(A18,'Annex 1 LV, HV &amp; UMS charges_L'!$A$13:$B$45,2,0)</f>
        <v>L37</v>
      </c>
      <c r="C18" s="155">
        <v>0</v>
      </c>
      <c r="D18" s="173"/>
      <c r="E18" s="251">
        <v>0</v>
      </c>
    </row>
    <row r="19" spans="1:5" ht="27.75" customHeight="1" x14ac:dyDescent="0.25">
      <c r="A19" s="160" t="s">
        <v>104</v>
      </c>
      <c r="B19" s="46" t="str">
        <f>VLOOKUP(A19,'Annex 1 LV, HV &amp; UMS charges_L'!$A$13:$B$45,2,0)</f>
        <v>L38</v>
      </c>
      <c r="C19" s="155">
        <v>0</v>
      </c>
      <c r="D19" s="173"/>
      <c r="E19" s="251">
        <v>0</v>
      </c>
    </row>
    <row r="20" spans="1:5" ht="27.75" customHeight="1" x14ac:dyDescent="0.25">
      <c r="A20" s="160" t="s">
        <v>106</v>
      </c>
      <c r="B20" s="46" t="str">
        <f>VLOOKUP(A20,'Annex 1 LV, HV &amp; UMS charges_L'!$A$13:$B$45,2,0)</f>
        <v>L39</v>
      </c>
      <c r="C20" s="155">
        <v>0</v>
      </c>
      <c r="D20" s="173"/>
      <c r="E20" s="251">
        <v>0</v>
      </c>
    </row>
    <row r="21" spans="1:5" ht="27.75" customHeight="1" x14ac:dyDescent="0.25">
      <c r="A21" s="160" t="s">
        <v>108</v>
      </c>
      <c r="B21" s="46" t="str">
        <f>VLOOKUP(A21,'Annex 1 LV, HV &amp; UMS charges_L'!$A$13:$B$45,2,0)</f>
        <v>L25, L40</v>
      </c>
      <c r="C21" s="155">
        <v>0</v>
      </c>
      <c r="D21" s="173"/>
      <c r="E21" s="251">
        <v>0</v>
      </c>
    </row>
    <row r="22" spans="1:5" ht="27.75" customHeight="1" x14ac:dyDescent="0.25">
      <c r="A22" s="160" t="s">
        <v>110</v>
      </c>
      <c r="B22" s="46" t="str">
        <f>VLOOKUP(A22,'Annex 1 LV, HV &amp; UMS charges_L'!$A$13:$B$45,2,0)</f>
        <v>L26, L41</v>
      </c>
      <c r="C22" s="155">
        <v>0</v>
      </c>
      <c r="D22" s="173"/>
      <c r="E22" s="251">
        <v>0</v>
      </c>
    </row>
    <row r="23" spans="1:5" ht="27.75" customHeight="1" x14ac:dyDescent="0.25">
      <c r="A23" s="156" t="s">
        <v>112</v>
      </c>
      <c r="B23" s="46" t="str">
        <f>VLOOKUP(A23,'Annex 1 LV, HV &amp; UMS charges_L'!$A$13:$B$45,2,0)</f>
        <v>L27, L42</v>
      </c>
      <c r="C23" s="155">
        <v>0</v>
      </c>
      <c r="D23" s="173"/>
      <c r="E23" s="251">
        <v>0</v>
      </c>
    </row>
    <row r="24" spans="1:5" ht="27.75" customHeight="1" x14ac:dyDescent="0.25">
      <c r="A24" s="156" t="s">
        <v>114</v>
      </c>
      <c r="B24" s="46" t="str">
        <f>VLOOKUP(A24,'Annex 1 LV, HV &amp; UMS charges_L'!$A$13:$B$45,2,0)</f>
        <v>L28, L43</v>
      </c>
      <c r="C24" s="155">
        <v>0</v>
      </c>
      <c r="D24" s="173"/>
      <c r="E24" s="251">
        <v>0</v>
      </c>
    </row>
    <row r="25" spans="1:5" ht="27.75" customHeight="1" x14ac:dyDescent="0.25">
      <c r="A25" s="156" t="s">
        <v>116</v>
      </c>
      <c r="B25" s="46" t="str">
        <f>VLOOKUP(A25,'Annex 1 LV, HV &amp; UMS charges_L'!$A$13:$B$45,2,0)</f>
        <v>L29, L44</v>
      </c>
      <c r="C25" s="155">
        <v>0</v>
      </c>
      <c r="D25" s="173"/>
      <c r="E25" s="251">
        <v>0</v>
      </c>
    </row>
    <row r="26" spans="1:5" ht="27.75" customHeight="1" x14ac:dyDescent="0.25">
      <c r="A26" s="156" t="s">
        <v>519</v>
      </c>
      <c r="B26" s="46"/>
      <c r="C26" s="171" t="s">
        <v>74</v>
      </c>
      <c r="D26" s="172">
        <v>0</v>
      </c>
      <c r="E26" s="251">
        <v>0</v>
      </c>
    </row>
    <row r="27" spans="1:5" ht="27.75" customHeight="1" x14ac:dyDescent="0.25">
      <c r="A27" s="156" t="s">
        <v>521</v>
      </c>
      <c r="B27" s="46"/>
      <c r="C27" s="155" t="s">
        <v>78</v>
      </c>
      <c r="D27" s="173"/>
      <c r="E27" s="251">
        <v>0</v>
      </c>
    </row>
    <row r="28" spans="1:5" ht="27.75" customHeight="1" x14ac:dyDescent="0.25">
      <c r="A28" s="156" t="s">
        <v>522</v>
      </c>
      <c r="B28" s="46"/>
      <c r="C28" s="155" t="s">
        <v>78</v>
      </c>
      <c r="D28" s="173"/>
      <c r="E28" s="251">
        <v>0</v>
      </c>
    </row>
    <row r="29" spans="1:5" ht="27.75" customHeight="1" x14ac:dyDescent="0.25">
      <c r="A29" s="156" t="s">
        <v>523</v>
      </c>
      <c r="B29" s="46"/>
      <c r="C29" s="155" t="s">
        <v>78</v>
      </c>
      <c r="D29" s="173"/>
      <c r="E29" s="251">
        <v>0</v>
      </c>
    </row>
    <row r="30" spans="1:5" ht="27.75" customHeight="1" x14ac:dyDescent="0.25">
      <c r="A30" s="156" t="s">
        <v>524</v>
      </c>
      <c r="B30" s="46"/>
      <c r="C30" s="155" t="s">
        <v>78</v>
      </c>
      <c r="D30" s="173"/>
      <c r="E30" s="251">
        <v>0</v>
      </c>
    </row>
    <row r="31" spans="1:5" ht="27.75" customHeight="1" x14ac:dyDescent="0.25">
      <c r="A31" s="156" t="s">
        <v>525</v>
      </c>
      <c r="B31" s="46"/>
      <c r="C31" s="155" t="s">
        <v>78</v>
      </c>
      <c r="D31" s="173"/>
      <c r="E31" s="251">
        <v>0</v>
      </c>
    </row>
    <row r="32" spans="1:5" ht="27.75" customHeight="1" x14ac:dyDescent="0.25">
      <c r="A32" s="156" t="s">
        <v>527</v>
      </c>
      <c r="B32" s="46"/>
      <c r="C32" s="155">
        <v>0</v>
      </c>
      <c r="D32" s="173"/>
      <c r="E32" s="251">
        <v>0</v>
      </c>
    </row>
    <row r="33" spans="1:5" ht="27.75" customHeight="1" x14ac:dyDescent="0.25">
      <c r="A33" s="156" t="s">
        <v>528</v>
      </c>
      <c r="B33" s="46"/>
      <c r="C33" s="155">
        <v>0</v>
      </c>
      <c r="D33" s="173"/>
      <c r="E33" s="251">
        <v>0</v>
      </c>
    </row>
    <row r="34" spans="1:5" ht="27.75" customHeight="1" x14ac:dyDescent="0.25">
      <c r="A34" s="156" t="s">
        <v>529</v>
      </c>
      <c r="B34" s="46"/>
      <c r="C34" s="155">
        <v>0</v>
      </c>
      <c r="D34" s="173"/>
      <c r="E34" s="251">
        <v>0</v>
      </c>
    </row>
    <row r="35" spans="1:5" ht="27.75" customHeight="1" x14ac:dyDescent="0.25">
      <c r="A35" s="156" t="s">
        <v>530</v>
      </c>
      <c r="B35" s="46"/>
      <c r="C35" s="155">
        <v>0</v>
      </c>
      <c r="D35" s="173"/>
      <c r="E35" s="251">
        <v>0</v>
      </c>
    </row>
    <row r="36" spans="1:5" ht="27.75" customHeight="1" x14ac:dyDescent="0.25">
      <c r="A36" s="156" t="s">
        <v>531</v>
      </c>
      <c r="B36" s="46"/>
      <c r="C36" s="155">
        <v>0</v>
      </c>
      <c r="D36" s="173"/>
      <c r="E36" s="251">
        <v>0</v>
      </c>
    </row>
    <row r="37" spans="1:5" ht="27.75" customHeight="1" x14ac:dyDescent="0.25">
      <c r="A37" s="160" t="s">
        <v>536</v>
      </c>
      <c r="B37" s="46"/>
      <c r="C37" s="171" t="s">
        <v>74</v>
      </c>
      <c r="D37" s="172">
        <v>0</v>
      </c>
      <c r="E37" s="251">
        <v>0</v>
      </c>
    </row>
    <row r="38" spans="1:5" ht="27.75" customHeight="1" x14ac:dyDescent="0.25">
      <c r="A38" s="156" t="s">
        <v>538</v>
      </c>
      <c r="B38" s="46"/>
      <c r="C38" s="155" t="s">
        <v>78</v>
      </c>
      <c r="D38" s="173"/>
      <c r="E38" s="251">
        <v>0</v>
      </c>
    </row>
    <row r="39" spans="1:5" ht="27.75" customHeight="1" x14ac:dyDescent="0.25">
      <c r="A39" s="156" t="s">
        <v>539</v>
      </c>
      <c r="B39" s="46"/>
      <c r="C39" s="155" t="s">
        <v>78</v>
      </c>
      <c r="D39" s="173"/>
      <c r="E39" s="251">
        <v>0</v>
      </c>
    </row>
    <row r="40" spans="1:5" ht="27.75" customHeight="1" x14ac:dyDescent="0.25">
      <c r="A40" s="156" t="s">
        <v>540</v>
      </c>
      <c r="B40" s="46"/>
      <c r="C40" s="155" t="s">
        <v>78</v>
      </c>
      <c r="D40" s="173"/>
      <c r="E40" s="251">
        <v>0</v>
      </c>
    </row>
    <row r="41" spans="1:5" ht="27.75" customHeight="1" x14ac:dyDescent="0.25">
      <c r="A41" s="156" t="s">
        <v>541</v>
      </c>
      <c r="B41" s="46"/>
      <c r="C41" s="155" t="s">
        <v>78</v>
      </c>
      <c r="D41" s="173"/>
      <c r="E41" s="251">
        <v>0</v>
      </c>
    </row>
    <row r="42" spans="1:5" ht="27.75" customHeight="1" x14ac:dyDescent="0.25">
      <c r="A42" s="156" t="s">
        <v>542</v>
      </c>
      <c r="B42" s="46"/>
      <c r="C42" s="155" t="s">
        <v>78</v>
      </c>
      <c r="D42" s="173"/>
      <c r="E42" s="251">
        <v>0</v>
      </c>
    </row>
    <row r="43" spans="1:5" ht="27.75" customHeight="1" x14ac:dyDescent="0.25">
      <c r="A43" s="156" t="s">
        <v>544</v>
      </c>
      <c r="B43" s="46"/>
      <c r="C43" s="155">
        <v>0</v>
      </c>
      <c r="D43" s="173"/>
      <c r="E43" s="251">
        <v>0</v>
      </c>
    </row>
    <row r="44" spans="1:5" ht="27.75" customHeight="1" x14ac:dyDescent="0.25">
      <c r="A44" s="156" t="s">
        <v>545</v>
      </c>
      <c r="B44" s="46"/>
      <c r="C44" s="155">
        <v>0</v>
      </c>
      <c r="D44" s="173"/>
      <c r="E44" s="251">
        <v>0</v>
      </c>
    </row>
    <row r="45" spans="1:5" ht="27.75" customHeight="1" x14ac:dyDescent="0.25">
      <c r="A45" s="156" t="s">
        <v>546</v>
      </c>
      <c r="B45" s="46"/>
      <c r="C45" s="155">
        <v>0</v>
      </c>
      <c r="D45" s="173"/>
      <c r="E45" s="251">
        <v>0</v>
      </c>
    </row>
    <row r="46" spans="1:5" ht="27.75" customHeight="1" x14ac:dyDescent="0.25">
      <c r="A46" s="156" t="s">
        <v>547</v>
      </c>
      <c r="B46" s="46"/>
      <c r="C46" s="155">
        <v>0</v>
      </c>
      <c r="D46" s="173"/>
      <c r="E46" s="251">
        <v>0</v>
      </c>
    </row>
    <row r="47" spans="1:5" ht="27.75" customHeight="1" x14ac:dyDescent="0.25">
      <c r="A47" s="156" t="s">
        <v>548</v>
      </c>
      <c r="B47" s="46"/>
      <c r="C47" s="155">
        <v>0</v>
      </c>
      <c r="D47" s="173"/>
      <c r="E47" s="251">
        <v>0</v>
      </c>
    </row>
    <row r="48" spans="1:5" ht="27.75" customHeight="1" x14ac:dyDescent="0.25">
      <c r="A48" s="156" t="s">
        <v>549</v>
      </c>
      <c r="B48" s="46"/>
      <c r="C48" s="155">
        <v>0</v>
      </c>
      <c r="D48" s="173"/>
      <c r="E48" s="251">
        <v>0</v>
      </c>
    </row>
    <row r="49" spans="1:5" ht="27.75" customHeight="1" x14ac:dyDescent="0.25">
      <c r="A49" s="156" t="s">
        <v>550</v>
      </c>
      <c r="B49" s="46"/>
      <c r="C49" s="155">
        <v>0</v>
      </c>
      <c r="D49" s="173"/>
      <c r="E49" s="251">
        <v>0</v>
      </c>
    </row>
    <row r="50" spans="1:5" ht="27.75" customHeight="1" x14ac:dyDescent="0.25">
      <c r="A50" s="156" t="s">
        <v>551</v>
      </c>
      <c r="B50" s="46"/>
      <c r="C50" s="155">
        <v>0</v>
      </c>
      <c r="D50" s="173"/>
      <c r="E50" s="251">
        <v>0</v>
      </c>
    </row>
    <row r="51" spans="1:5" ht="27.75" customHeight="1" x14ac:dyDescent="0.25">
      <c r="A51" s="156" t="s">
        <v>552</v>
      </c>
      <c r="B51" s="46"/>
      <c r="C51" s="155">
        <v>0</v>
      </c>
      <c r="D51" s="173"/>
      <c r="E51" s="251">
        <v>0</v>
      </c>
    </row>
    <row r="52" spans="1:5" ht="27.75" customHeight="1" x14ac:dyDescent="0.25">
      <c r="A52" s="156" t="s">
        <v>553</v>
      </c>
      <c r="B52" s="46"/>
      <c r="C52" s="155">
        <v>0</v>
      </c>
      <c r="D52" s="173"/>
      <c r="E52" s="251">
        <v>0</v>
      </c>
    </row>
    <row r="53" spans="1:5" ht="27.75" customHeight="1" x14ac:dyDescent="0.25">
      <c r="A53" s="156" t="s">
        <v>554</v>
      </c>
      <c r="B53" s="46"/>
      <c r="C53" s="155">
        <v>0</v>
      </c>
      <c r="D53" s="173"/>
      <c r="E53" s="251">
        <v>0</v>
      </c>
    </row>
    <row r="54" spans="1:5" ht="27.75" customHeight="1" x14ac:dyDescent="0.25">
      <c r="A54" s="156" t="s">
        <v>555</v>
      </c>
      <c r="B54" s="46"/>
      <c r="C54" s="155">
        <v>0</v>
      </c>
      <c r="D54" s="173"/>
      <c r="E54" s="251">
        <v>0</v>
      </c>
    </row>
    <row r="55" spans="1:5" ht="27.75" customHeight="1" x14ac:dyDescent="0.25">
      <c r="A55" s="156" t="s">
        <v>556</v>
      </c>
      <c r="B55" s="46"/>
      <c r="C55" s="155">
        <v>0</v>
      </c>
      <c r="D55" s="173"/>
      <c r="E55" s="251">
        <v>0</v>
      </c>
    </row>
    <row r="56" spans="1:5" ht="27.75" customHeight="1" x14ac:dyDescent="0.25">
      <c r="A56" s="156" t="s">
        <v>557</v>
      </c>
      <c r="B56" s="46"/>
      <c r="C56" s="155">
        <v>0</v>
      </c>
      <c r="D56" s="173"/>
      <c r="E56" s="251">
        <v>0</v>
      </c>
    </row>
    <row r="57" spans="1:5" ht="27.75" customHeight="1" x14ac:dyDescent="0.25">
      <c r="A57" s="156" t="s">
        <v>558</v>
      </c>
      <c r="B57" s="46"/>
      <c r="C57" s="155">
        <v>0</v>
      </c>
      <c r="D57" s="173"/>
      <c r="E57" s="251">
        <v>0</v>
      </c>
    </row>
    <row r="58" spans="1:5" ht="27.75" customHeight="1" x14ac:dyDescent="0.25">
      <c r="A58" s="156" t="s">
        <v>565</v>
      </c>
      <c r="B58" s="46"/>
      <c r="C58" s="171" t="s">
        <v>74</v>
      </c>
      <c r="D58" s="172">
        <v>0</v>
      </c>
      <c r="E58" s="251">
        <v>0</v>
      </c>
    </row>
    <row r="59" spans="1:5" ht="27.75" customHeight="1" x14ac:dyDescent="0.25">
      <c r="A59" s="156" t="s">
        <v>567</v>
      </c>
      <c r="B59" s="46"/>
      <c r="C59" s="155" t="s">
        <v>78</v>
      </c>
      <c r="D59" s="173"/>
      <c r="E59" s="251">
        <v>0</v>
      </c>
    </row>
    <row r="60" spans="1:5" ht="27.75" customHeight="1" x14ac:dyDescent="0.25">
      <c r="A60" s="156" t="s">
        <v>568</v>
      </c>
      <c r="B60" s="46"/>
      <c r="C60" s="155" t="s">
        <v>78</v>
      </c>
      <c r="D60" s="173"/>
      <c r="E60" s="251">
        <v>0</v>
      </c>
    </row>
    <row r="61" spans="1:5" ht="27.75" customHeight="1" x14ac:dyDescent="0.25">
      <c r="A61" s="156" t="s">
        <v>569</v>
      </c>
      <c r="B61" s="46"/>
      <c r="C61" s="155" t="s">
        <v>78</v>
      </c>
      <c r="D61" s="173"/>
      <c r="E61" s="251">
        <v>0</v>
      </c>
    </row>
    <row r="62" spans="1:5" ht="27.75" customHeight="1" x14ac:dyDescent="0.25">
      <c r="A62" s="156" t="s">
        <v>570</v>
      </c>
      <c r="B62" s="46"/>
      <c r="C62" s="155" t="s">
        <v>78</v>
      </c>
      <c r="D62" s="173"/>
      <c r="E62" s="251">
        <v>0</v>
      </c>
    </row>
    <row r="63" spans="1:5" ht="27.75" customHeight="1" x14ac:dyDescent="0.25">
      <c r="A63" s="156" t="s">
        <v>571</v>
      </c>
      <c r="B63" s="46"/>
      <c r="C63" s="155" t="s">
        <v>78</v>
      </c>
      <c r="D63" s="173"/>
      <c r="E63" s="251">
        <v>0</v>
      </c>
    </row>
    <row r="64" spans="1:5" ht="27.75" customHeight="1" x14ac:dyDescent="0.25">
      <c r="A64" s="156" t="s">
        <v>573</v>
      </c>
      <c r="B64" s="46"/>
      <c r="C64" s="155">
        <v>0</v>
      </c>
      <c r="D64" s="173"/>
      <c r="E64" s="251">
        <v>0</v>
      </c>
    </row>
    <row r="65" spans="1:5" ht="27.75" customHeight="1" x14ac:dyDescent="0.25">
      <c r="A65" s="156" t="s">
        <v>574</v>
      </c>
      <c r="B65" s="46"/>
      <c r="C65" s="155">
        <v>0</v>
      </c>
      <c r="D65" s="173"/>
      <c r="E65" s="251">
        <v>0</v>
      </c>
    </row>
    <row r="66" spans="1:5" ht="27.75" customHeight="1" x14ac:dyDescent="0.25">
      <c r="A66" s="156" t="s">
        <v>575</v>
      </c>
      <c r="B66" s="46"/>
      <c r="C66" s="155">
        <v>0</v>
      </c>
      <c r="D66" s="173"/>
      <c r="E66" s="251">
        <v>0</v>
      </c>
    </row>
    <row r="67" spans="1:5" ht="27.75" customHeight="1" x14ac:dyDescent="0.25">
      <c r="A67" s="156" t="s">
        <v>576</v>
      </c>
      <c r="B67" s="46"/>
      <c r="C67" s="155">
        <v>0</v>
      </c>
      <c r="D67" s="173"/>
      <c r="E67" s="251">
        <v>0</v>
      </c>
    </row>
    <row r="68" spans="1:5" ht="27.75" customHeight="1" x14ac:dyDescent="0.25">
      <c r="A68" s="156" t="s">
        <v>577</v>
      </c>
      <c r="B68" s="46"/>
      <c r="C68" s="155">
        <v>0</v>
      </c>
      <c r="D68" s="173"/>
      <c r="E68" s="251">
        <v>0</v>
      </c>
    </row>
    <row r="69" spans="1:5" ht="27.75" customHeight="1" x14ac:dyDescent="0.25">
      <c r="A69" s="156" t="s">
        <v>578</v>
      </c>
      <c r="B69" s="46"/>
      <c r="C69" s="155">
        <v>0</v>
      </c>
      <c r="D69" s="173"/>
      <c r="E69" s="251">
        <v>0</v>
      </c>
    </row>
    <row r="70" spans="1:5" ht="27.75" customHeight="1" x14ac:dyDescent="0.25">
      <c r="A70" s="156" t="s">
        <v>579</v>
      </c>
      <c r="B70" s="46"/>
      <c r="C70" s="155">
        <v>0</v>
      </c>
      <c r="D70" s="173"/>
      <c r="E70" s="251">
        <v>0</v>
      </c>
    </row>
    <row r="71" spans="1:5" ht="27.75" customHeight="1" x14ac:dyDescent="0.25">
      <c r="A71" s="156" t="s">
        <v>580</v>
      </c>
      <c r="B71" s="46"/>
      <c r="C71" s="155">
        <v>0</v>
      </c>
      <c r="D71" s="173"/>
      <c r="E71" s="251">
        <v>0</v>
      </c>
    </row>
    <row r="72" spans="1:5" ht="27.75" customHeight="1" x14ac:dyDescent="0.25">
      <c r="A72" s="156" t="s">
        <v>581</v>
      </c>
      <c r="B72" s="46"/>
      <c r="C72" s="155">
        <v>0</v>
      </c>
      <c r="D72" s="173"/>
      <c r="E72" s="251">
        <v>0</v>
      </c>
    </row>
    <row r="73" spans="1:5" ht="27.75" customHeight="1" x14ac:dyDescent="0.25">
      <c r="A73" s="156" t="s">
        <v>582</v>
      </c>
      <c r="B73" s="46"/>
      <c r="C73" s="155">
        <v>0</v>
      </c>
      <c r="D73" s="173"/>
      <c r="E73" s="251">
        <v>0</v>
      </c>
    </row>
    <row r="74" spans="1:5" ht="27.75" customHeight="1" x14ac:dyDescent="0.25">
      <c r="A74" s="156" t="s">
        <v>583</v>
      </c>
      <c r="B74" s="46"/>
      <c r="C74" s="155">
        <v>0</v>
      </c>
      <c r="D74" s="173"/>
      <c r="E74" s="251">
        <v>0</v>
      </c>
    </row>
    <row r="75" spans="1:5" ht="27.75" customHeight="1" x14ac:dyDescent="0.25">
      <c r="A75" s="156" t="s">
        <v>584</v>
      </c>
      <c r="B75" s="46"/>
      <c r="C75" s="155">
        <v>0</v>
      </c>
      <c r="D75" s="173"/>
      <c r="E75" s="251">
        <v>0</v>
      </c>
    </row>
    <row r="76" spans="1:5" ht="27.75" customHeight="1" x14ac:dyDescent="0.25">
      <c r="A76" s="156" t="s">
        <v>585</v>
      </c>
      <c r="B76" s="46"/>
      <c r="C76" s="155">
        <v>0</v>
      </c>
      <c r="D76" s="173"/>
      <c r="E76" s="251">
        <v>0</v>
      </c>
    </row>
    <row r="77" spans="1:5" ht="27.75" customHeight="1" x14ac:dyDescent="0.25">
      <c r="A77" s="156" t="s">
        <v>586</v>
      </c>
      <c r="B77" s="46"/>
      <c r="C77" s="155">
        <v>0</v>
      </c>
      <c r="D77" s="173"/>
      <c r="E77" s="251">
        <v>0</v>
      </c>
    </row>
    <row r="78" spans="1:5" ht="27.75" customHeight="1" x14ac:dyDescent="0.25">
      <c r="A78" s="156" t="s">
        <v>587</v>
      </c>
      <c r="B78" s="46"/>
      <c r="C78" s="155">
        <v>0</v>
      </c>
      <c r="D78" s="173"/>
      <c r="E78" s="251">
        <v>0</v>
      </c>
    </row>
    <row r="79" spans="1:5" ht="27.75" customHeight="1" x14ac:dyDescent="0.25">
      <c r="A79" s="156" t="s">
        <v>594</v>
      </c>
      <c r="B79" s="46"/>
      <c r="C79" s="171" t="s">
        <v>74</v>
      </c>
      <c r="D79" s="172">
        <v>0</v>
      </c>
      <c r="E79" s="251">
        <v>0</v>
      </c>
    </row>
    <row r="80" spans="1:5" ht="27.75" customHeight="1" x14ac:dyDescent="0.25">
      <c r="A80" s="156" t="s">
        <v>596</v>
      </c>
      <c r="B80" s="46"/>
      <c r="C80" s="155" t="s">
        <v>78</v>
      </c>
      <c r="D80" s="173"/>
      <c r="E80" s="251">
        <v>0</v>
      </c>
    </row>
    <row r="81" spans="1:5" ht="27.75" customHeight="1" x14ac:dyDescent="0.25">
      <c r="A81" s="156" t="s">
        <v>597</v>
      </c>
      <c r="B81" s="46"/>
      <c r="C81" s="155" t="s">
        <v>78</v>
      </c>
      <c r="D81" s="173"/>
      <c r="E81" s="251">
        <v>0</v>
      </c>
    </row>
    <row r="82" spans="1:5" ht="27.75" customHeight="1" x14ac:dyDescent="0.25">
      <c r="A82" s="156" t="s">
        <v>598</v>
      </c>
      <c r="B82" s="46"/>
      <c r="C82" s="155" t="s">
        <v>78</v>
      </c>
      <c r="D82" s="173"/>
      <c r="E82" s="251">
        <v>0</v>
      </c>
    </row>
    <row r="83" spans="1:5" ht="27.75" customHeight="1" x14ac:dyDescent="0.25">
      <c r="A83" s="156" t="s">
        <v>599</v>
      </c>
      <c r="B83" s="46"/>
      <c r="C83" s="155" t="s">
        <v>78</v>
      </c>
      <c r="D83" s="173"/>
      <c r="E83" s="251">
        <v>0</v>
      </c>
    </row>
    <row r="84" spans="1:5" ht="27.75" customHeight="1" x14ac:dyDescent="0.25">
      <c r="A84" s="156" t="s">
        <v>600</v>
      </c>
      <c r="B84" s="46"/>
      <c r="C84" s="155" t="s">
        <v>78</v>
      </c>
      <c r="D84" s="173"/>
      <c r="E84" s="251">
        <v>0</v>
      </c>
    </row>
    <row r="85" spans="1:5" ht="27.75" customHeight="1" x14ac:dyDescent="0.25">
      <c r="A85" s="156" t="s">
        <v>602</v>
      </c>
      <c r="B85" s="46"/>
      <c r="C85" s="155">
        <v>0</v>
      </c>
      <c r="D85" s="173"/>
      <c r="E85" s="251">
        <v>0</v>
      </c>
    </row>
    <row r="86" spans="1:5" ht="27.75" customHeight="1" x14ac:dyDescent="0.25">
      <c r="A86" s="156" t="s">
        <v>603</v>
      </c>
      <c r="B86" s="46"/>
      <c r="C86" s="155">
        <v>0</v>
      </c>
      <c r="D86" s="173"/>
      <c r="E86" s="251">
        <v>0</v>
      </c>
    </row>
    <row r="87" spans="1:5" ht="27.75" customHeight="1" x14ac:dyDescent="0.25">
      <c r="A87" s="156" t="s">
        <v>604</v>
      </c>
      <c r="B87" s="46"/>
      <c r="C87" s="155">
        <v>0</v>
      </c>
      <c r="D87" s="173"/>
      <c r="E87" s="251">
        <v>0</v>
      </c>
    </row>
    <row r="88" spans="1:5" ht="27.75" customHeight="1" x14ac:dyDescent="0.25">
      <c r="A88" s="156" t="s">
        <v>605</v>
      </c>
      <c r="B88" s="46"/>
      <c r="C88" s="155">
        <v>0</v>
      </c>
      <c r="D88" s="173"/>
      <c r="E88" s="251">
        <v>0</v>
      </c>
    </row>
    <row r="89" spans="1:5" ht="27.75" customHeight="1" x14ac:dyDescent="0.25">
      <c r="A89" s="156" t="s">
        <v>606</v>
      </c>
      <c r="B89" s="46"/>
      <c r="C89" s="155">
        <v>0</v>
      </c>
      <c r="D89" s="173"/>
      <c r="E89" s="251">
        <v>0</v>
      </c>
    </row>
    <row r="90" spans="1:5" ht="27.75" customHeight="1" x14ac:dyDescent="0.25">
      <c r="A90" s="156" t="s">
        <v>607</v>
      </c>
      <c r="B90" s="46"/>
      <c r="C90" s="155">
        <v>0</v>
      </c>
      <c r="D90" s="173"/>
      <c r="E90" s="251">
        <v>0</v>
      </c>
    </row>
    <row r="91" spans="1:5" ht="27.75" customHeight="1" x14ac:dyDescent="0.25">
      <c r="A91" s="156" t="s">
        <v>608</v>
      </c>
      <c r="B91" s="46"/>
      <c r="C91" s="155">
        <v>0</v>
      </c>
      <c r="D91" s="173"/>
      <c r="E91" s="251">
        <v>0</v>
      </c>
    </row>
    <row r="92" spans="1:5" ht="27.75" customHeight="1" x14ac:dyDescent="0.25">
      <c r="A92" s="156" t="s">
        <v>609</v>
      </c>
      <c r="B92" s="46"/>
      <c r="C92" s="155">
        <v>0</v>
      </c>
      <c r="D92" s="173"/>
      <c r="E92" s="251">
        <v>0</v>
      </c>
    </row>
    <row r="93" spans="1:5" ht="27.75" customHeight="1" x14ac:dyDescent="0.25">
      <c r="A93" s="156" t="s">
        <v>610</v>
      </c>
      <c r="B93" s="46"/>
      <c r="C93" s="155">
        <v>0</v>
      </c>
      <c r="D93" s="173"/>
      <c r="E93" s="251">
        <v>0</v>
      </c>
    </row>
    <row r="94" spans="1:5" ht="27.75" customHeight="1" x14ac:dyDescent="0.25">
      <c r="A94" s="156" t="s">
        <v>611</v>
      </c>
      <c r="B94" s="46"/>
      <c r="C94" s="155">
        <v>0</v>
      </c>
      <c r="D94" s="173"/>
      <c r="E94" s="251">
        <v>0</v>
      </c>
    </row>
    <row r="95" spans="1:5" ht="27.75" customHeight="1" x14ac:dyDescent="0.25">
      <c r="A95" s="156" t="s">
        <v>612</v>
      </c>
      <c r="B95" s="46"/>
      <c r="C95" s="155">
        <v>0</v>
      </c>
      <c r="D95" s="173"/>
      <c r="E95" s="251">
        <v>0</v>
      </c>
    </row>
    <row r="96" spans="1:5" ht="27.75" customHeight="1" x14ac:dyDescent="0.25">
      <c r="A96" s="156" t="s">
        <v>613</v>
      </c>
      <c r="B96" s="46"/>
      <c r="C96" s="155">
        <v>0</v>
      </c>
      <c r="D96" s="173"/>
      <c r="E96" s="251">
        <v>0</v>
      </c>
    </row>
    <row r="97" spans="1:5" ht="27.75" customHeight="1" x14ac:dyDescent="0.25">
      <c r="A97" s="156" t="s">
        <v>614</v>
      </c>
      <c r="B97" s="46"/>
      <c r="C97" s="155">
        <v>0</v>
      </c>
      <c r="D97" s="173"/>
      <c r="E97" s="251">
        <v>0</v>
      </c>
    </row>
    <row r="98" spans="1:5" ht="27.75" customHeight="1" x14ac:dyDescent="0.25">
      <c r="A98" s="156" t="s">
        <v>615</v>
      </c>
      <c r="B98" s="46"/>
      <c r="C98" s="155">
        <v>0</v>
      </c>
      <c r="D98" s="173"/>
      <c r="E98" s="251">
        <v>0</v>
      </c>
    </row>
    <row r="99" spans="1:5" ht="27.75" customHeight="1" x14ac:dyDescent="0.25">
      <c r="A99" s="156" t="s">
        <v>616</v>
      </c>
      <c r="B99" s="46"/>
      <c r="C99" s="155">
        <v>0</v>
      </c>
      <c r="D99" s="173"/>
      <c r="E99" s="251">
        <v>0</v>
      </c>
    </row>
    <row r="100" spans="1:5" ht="27.75" customHeight="1" x14ac:dyDescent="0.25">
      <c r="A100" s="156" t="s">
        <v>623</v>
      </c>
      <c r="B100" s="46"/>
      <c r="C100" s="171" t="s">
        <v>74</v>
      </c>
      <c r="D100" s="172">
        <v>0</v>
      </c>
      <c r="E100" s="251">
        <v>0</v>
      </c>
    </row>
    <row r="101" spans="1:5" ht="27.75" customHeight="1" x14ac:dyDescent="0.25">
      <c r="A101" s="156" t="s">
        <v>625</v>
      </c>
      <c r="B101" s="46"/>
      <c r="C101" s="155" t="s">
        <v>78</v>
      </c>
      <c r="D101" s="173"/>
      <c r="E101" s="251">
        <v>0</v>
      </c>
    </row>
    <row r="102" spans="1:5" ht="27.75" customHeight="1" x14ac:dyDescent="0.25">
      <c r="A102" s="156" t="s">
        <v>626</v>
      </c>
      <c r="B102" s="46"/>
      <c r="C102" s="155" t="s">
        <v>78</v>
      </c>
      <c r="D102" s="173"/>
      <c r="E102" s="251">
        <v>0</v>
      </c>
    </row>
    <row r="103" spans="1:5" ht="27.75" customHeight="1" x14ac:dyDescent="0.25">
      <c r="A103" s="156" t="s">
        <v>627</v>
      </c>
      <c r="B103" s="46"/>
      <c r="C103" s="155" t="s">
        <v>78</v>
      </c>
      <c r="D103" s="173"/>
      <c r="E103" s="251">
        <v>0</v>
      </c>
    </row>
    <row r="104" spans="1:5" ht="27.75" customHeight="1" x14ac:dyDescent="0.25">
      <c r="A104" s="156" t="s">
        <v>628</v>
      </c>
      <c r="B104" s="46"/>
      <c r="C104" s="155" t="s">
        <v>78</v>
      </c>
      <c r="D104" s="173"/>
      <c r="E104" s="251">
        <v>0</v>
      </c>
    </row>
    <row r="105" spans="1:5" ht="27.75" customHeight="1" x14ac:dyDescent="0.25">
      <c r="A105" s="156" t="s">
        <v>629</v>
      </c>
      <c r="B105" s="46"/>
      <c r="C105" s="155" t="s">
        <v>78</v>
      </c>
      <c r="D105" s="173"/>
      <c r="E105" s="251">
        <v>0</v>
      </c>
    </row>
    <row r="106" spans="1:5" ht="27.75" customHeight="1" x14ac:dyDescent="0.25">
      <c r="A106" s="156" t="s">
        <v>631</v>
      </c>
      <c r="B106" s="46"/>
      <c r="C106" s="155">
        <v>0</v>
      </c>
      <c r="D106" s="173"/>
      <c r="E106" s="251">
        <v>0</v>
      </c>
    </row>
    <row r="107" spans="1:5" ht="27.75" customHeight="1" x14ac:dyDescent="0.25">
      <c r="A107" s="156" t="s">
        <v>632</v>
      </c>
      <c r="B107" s="46"/>
      <c r="C107" s="155">
        <v>0</v>
      </c>
      <c r="D107" s="173"/>
      <c r="E107" s="251">
        <v>0</v>
      </c>
    </row>
    <row r="108" spans="1:5" ht="27.75" customHeight="1" x14ac:dyDescent="0.25">
      <c r="A108" s="156" t="s">
        <v>633</v>
      </c>
      <c r="B108" s="46"/>
      <c r="C108" s="155">
        <v>0</v>
      </c>
      <c r="D108" s="173"/>
      <c r="E108" s="251">
        <v>0</v>
      </c>
    </row>
    <row r="109" spans="1:5" ht="27.75" customHeight="1" x14ac:dyDescent="0.25">
      <c r="A109" s="156" t="s">
        <v>634</v>
      </c>
      <c r="B109" s="46"/>
      <c r="C109" s="155">
        <v>0</v>
      </c>
      <c r="D109" s="173"/>
      <c r="E109" s="251">
        <v>0</v>
      </c>
    </row>
    <row r="110" spans="1:5" ht="27.75" customHeight="1" x14ac:dyDescent="0.25">
      <c r="A110" s="156" t="s">
        <v>635</v>
      </c>
      <c r="B110" s="46"/>
      <c r="C110" s="155">
        <v>0</v>
      </c>
      <c r="D110" s="173"/>
      <c r="E110" s="251">
        <v>0</v>
      </c>
    </row>
    <row r="111" spans="1:5" ht="27.75" customHeight="1" x14ac:dyDescent="0.25">
      <c r="A111" s="156" t="s">
        <v>636</v>
      </c>
      <c r="B111" s="46"/>
      <c r="C111" s="155">
        <v>0</v>
      </c>
      <c r="D111" s="173"/>
      <c r="E111" s="251">
        <v>0</v>
      </c>
    </row>
    <row r="112" spans="1:5" ht="27.75" customHeight="1" x14ac:dyDescent="0.25">
      <c r="A112" s="156" t="s">
        <v>637</v>
      </c>
      <c r="B112" s="46"/>
      <c r="C112" s="155">
        <v>0</v>
      </c>
      <c r="D112" s="173"/>
      <c r="E112" s="251">
        <v>0</v>
      </c>
    </row>
    <row r="113" spans="1:5" ht="27.75" customHeight="1" x14ac:dyDescent="0.25">
      <c r="A113" s="156" t="s">
        <v>638</v>
      </c>
      <c r="B113" s="46"/>
      <c r="C113" s="155">
        <v>0</v>
      </c>
      <c r="D113" s="173"/>
      <c r="E113" s="251">
        <v>0</v>
      </c>
    </row>
    <row r="114" spans="1:5" ht="27.75" customHeight="1" x14ac:dyDescent="0.25">
      <c r="A114" s="156" t="s">
        <v>639</v>
      </c>
      <c r="B114" s="46"/>
      <c r="C114" s="155">
        <v>0</v>
      </c>
      <c r="D114" s="173"/>
      <c r="E114" s="251">
        <v>0</v>
      </c>
    </row>
    <row r="115" spans="1:5" ht="27.75" customHeight="1" x14ac:dyDescent="0.25">
      <c r="A115" s="156" t="s">
        <v>640</v>
      </c>
      <c r="B115" s="46"/>
      <c r="C115" s="155">
        <v>0</v>
      </c>
      <c r="D115" s="173"/>
      <c r="E115" s="251">
        <v>0</v>
      </c>
    </row>
    <row r="116" spans="1:5" ht="27.75" customHeight="1" x14ac:dyDescent="0.25">
      <c r="A116" s="156" t="s">
        <v>641</v>
      </c>
      <c r="B116" s="46"/>
      <c r="C116" s="155">
        <v>0</v>
      </c>
      <c r="D116" s="173"/>
      <c r="E116" s="251">
        <v>0</v>
      </c>
    </row>
    <row r="117" spans="1:5" ht="27.75" customHeight="1" x14ac:dyDescent="0.25">
      <c r="A117" s="156" t="s">
        <v>642</v>
      </c>
      <c r="B117" s="46"/>
      <c r="C117" s="155">
        <v>0</v>
      </c>
      <c r="D117" s="173"/>
      <c r="E117" s="251">
        <v>0</v>
      </c>
    </row>
    <row r="118" spans="1:5" ht="27.75" customHeight="1" x14ac:dyDescent="0.25">
      <c r="A118" s="156" t="s">
        <v>643</v>
      </c>
      <c r="B118" s="46"/>
      <c r="C118" s="155">
        <v>0</v>
      </c>
      <c r="D118" s="173"/>
      <c r="E118" s="251">
        <v>0</v>
      </c>
    </row>
    <row r="119" spans="1:5" ht="27.75" customHeight="1" x14ac:dyDescent="0.25">
      <c r="A119" s="156" t="s">
        <v>644</v>
      </c>
      <c r="B119" s="46"/>
      <c r="C119" s="155">
        <v>0</v>
      </c>
      <c r="D119" s="173"/>
      <c r="E119" s="251">
        <v>0</v>
      </c>
    </row>
    <row r="120" spans="1:5" ht="27.75" customHeight="1" x14ac:dyDescent="0.25">
      <c r="A120" s="156" t="s">
        <v>645</v>
      </c>
      <c r="B120" s="46"/>
      <c r="C120" s="155">
        <v>0</v>
      </c>
      <c r="D120" s="173"/>
      <c r="E120" s="251">
        <v>0</v>
      </c>
    </row>
    <row r="121" spans="1:5" ht="27.75" customHeight="1" x14ac:dyDescent="0.25">
      <c r="A121" s="156" t="s">
        <v>652</v>
      </c>
      <c r="B121" s="46"/>
      <c r="C121" s="171" t="s">
        <v>74</v>
      </c>
      <c r="D121" s="172">
        <v>0</v>
      </c>
      <c r="E121" s="251">
        <v>0</v>
      </c>
    </row>
    <row r="122" spans="1:5" ht="27.75" customHeight="1" x14ac:dyDescent="0.25">
      <c r="A122" s="156" t="s">
        <v>654</v>
      </c>
      <c r="B122" s="46"/>
      <c r="C122" s="155" t="s">
        <v>78</v>
      </c>
      <c r="D122" s="173"/>
      <c r="E122" s="251">
        <v>0</v>
      </c>
    </row>
    <row r="123" spans="1:5" ht="27.75" customHeight="1" x14ac:dyDescent="0.25">
      <c r="A123" s="156" t="s">
        <v>655</v>
      </c>
      <c r="B123" s="46"/>
      <c r="C123" s="155" t="s">
        <v>78</v>
      </c>
      <c r="D123" s="173"/>
      <c r="E123" s="251">
        <v>0</v>
      </c>
    </row>
    <row r="124" spans="1:5" ht="27.75" customHeight="1" x14ac:dyDescent="0.25">
      <c r="A124" s="156" t="s">
        <v>656</v>
      </c>
      <c r="B124" s="46"/>
      <c r="C124" s="155" t="s">
        <v>78</v>
      </c>
      <c r="D124" s="173"/>
      <c r="E124" s="251">
        <v>0</v>
      </c>
    </row>
    <row r="125" spans="1:5" ht="27.75" customHeight="1" x14ac:dyDescent="0.25">
      <c r="A125" s="156" t="s">
        <v>657</v>
      </c>
      <c r="B125" s="46"/>
      <c r="C125" s="155" t="s">
        <v>78</v>
      </c>
      <c r="D125" s="173"/>
      <c r="E125" s="251">
        <v>0</v>
      </c>
    </row>
    <row r="126" spans="1:5" ht="27.75" customHeight="1" x14ac:dyDescent="0.25">
      <c r="A126" s="156" t="s">
        <v>658</v>
      </c>
      <c r="B126" s="46"/>
      <c r="C126" s="155" t="s">
        <v>78</v>
      </c>
      <c r="D126" s="173"/>
      <c r="E126" s="251">
        <v>0</v>
      </c>
    </row>
    <row r="127" spans="1:5" ht="27.75" customHeight="1" x14ac:dyDescent="0.25">
      <c r="A127" s="156" t="s">
        <v>660</v>
      </c>
      <c r="B127" s="46"/>
      <c r="C127" s="155">
        <v>0</v>
      </c>
      <c r="D127" s="173"/>
      <c r="E127" s="251">
        <v>0</v>
      </c>
    </row>
    <row r="128" spans="1:5" ht="27.75" customHeight="1" x14ac:dyDescent="0.25">
      <c r="A128" s="156" t="s">
        <v>661</v>
      </c>
      <c r="B128" s="46"/>
      <c r="C128" s="155">
        <v>0</v>
      </c>
      <c r="D128" s="173"/>
      <c r="E128" s="251">
        <v>0</v>
      </c>
    </row>
    <row r="129" spans="1:5" ht="27.75" customHeight="1" x14ac:dyDescent="0.25">
      <c r="A129" s="156" t="s">
        <v>662</v>
      </c>
      <c r="B129" s="46"/>
      <c r="C129" s="155">
        <v>0</v>
      </c>
      <c r="D129" s="173"/>
      <c r="E129" s="251">
        <v>0</v>
      </c>
    </row>
    <row r="130" spans="1:5" ht="27.75" customHeight="1" x14ac:dyDescent="0.25">
      <c r="A130" s="156" t="s">
        <v>663</v>
      </c>
      <c r="B130" s="46"/>
      <c r="C130" s="155">
        <v>0</v>
      </c>
      <c r="D130" s="173"/>
      <c r="E130" s="251">
        <v>0</v>
      </c>
    </row>
    <row r="131" spans="1:5" ht="27.75" customHeight="1" x14ac:dyDescent="0.25">
      <c r="A131" s="156" t="s">
        <v>664</v>
      </c>
      <c r="B131" s="46"/>
      <c r="C131" s="155">
        <v>0</v>
      </c>
      <c r="D131" s="173"/>
      <c r="E131" s="251">
        <v>0</v>
      </c>
    </row>
    <row r="132" spans="1:5" ht="27.75" customHeight="1" x14ac:dyDescent="0.25">
      <c r="A132" s="156" t="s">
        <v>665</v>
      </c>
      <c r="B132" s="46"/>
      <c r="C132" s="155">
        <v>0</v>
      </c>
      <c r="D132" s="173"/>
      <c r="E132" s="251">
        <v>0</v>
      </c>
    </row>
    <row r="133" spans="1:5" ht="27.75" customHeight="1" x14ac:dyDescent="0.25">
      <c r="A133" s="156" t="s">
        <v>666</v>
      </c>
      <c r="B133" s="46"/>
      <c r="C133" s="155">
        <v>0</v>
      </c>
      <c r="D133" s="173"/>
      <c r="E133" s="251">
        <v>0</v>
      </c>
    </row>
    <row r="134" spans="1:5" ht="27.75" customHeight="1" x14ac:dyDescent="0.25">
      <c r="A134" s="156" t="s">
        <v>667</v>
      </c>
      <c r="B134" s="46"/>
      <c r="C134" s="155">
        <v>0</v>
      </c>
      <c r="D134" s="173"/>
      <c r="E134" s="251">
        <v>0</v>
      </c>
    </row>
    <row r="135" spans="1:5" ht="27.75" customHeight="1" x14ac:dyDescent="0.25">
      <c r="A135" s="156" t="s">
        <v>668</v>
      </c>
      <c r="B135" s="46"/>
      <c r="C135" s="155">
        <v>0</v>
      </c>
      <c r="D135" s="173"/>
      <c r="E135" s="251">
        <v>0</v>
      </c>
    </row>
    <row r="136" spans="1:5" ht="27.75" customHeight="1" x14ac:dyDescent="0.25">
      <c r="A136" s="156" t="s">
        <v>669</v>
      </c>
      <c r="B136" s="46"/>
      <c r="C136" s="155">
        <v>0</v>
      </c>
      <c r="D136" s="173"/>
      <c r="E136" s="251">
        <v>0</v>
      </c>
    </row>
    <row r="137" spans="1:5" ht="27.75" customHeight="1" x14ac:dyDescent="0.25">
      <c r="A137" s="156" t="s">
        <v>670</v>
      </c>
      <c r="B137" s="46"/>
      <c r="C137" s="155">
        <v>0</v>
      </c>
      <c r="D137" s="173"/>
      <c r="E137" s="251">
        <v>0</v>
      </c>
    </row>
    <row r="138" spans="1:5" ht="27.75" customHeight="1" x14ac:dyDescent="0.25">
      <c r="A138" s="156" t="s">
        <v>671</v>
      </c>
      <c r="B138" s="46"/>
      <c r="C138" s="155">
        <v>0</v>
      </c>
      <c r="D138" s="173"/>
      <c r="E138" s="251">
        <v>0</v>
      </c>
    </row>
    <row r="139" spans="1:5" ht="27.75" customHeight="1" x14ac:dyDescent="0.25">
      <c r="A139" s="156" t="s">
        <v>672</v>
      </c>
      <c r="B139" s="46"/>
      <c r="C139" s="155">
        <v>0</v>
      </c>
      <c r="D139" s="173"/>
      <c r="E139" s="251">
        <v>0</v>
      </c>
    </row>
    <row r="140" spans="1:5" ht="27.75" customHeight="1" x14ac:dyDescent="0.25">
      <c r="A140" s="156" t="s">
        <v>673</v>
      </c>
      <c r="B140" s="46"/>
      <c r="C140" s="155">
        <v>0</v>
      </c>
      <c r="D140" s="173"/>
      <c r="E140" s="251">
        <v>0</v>
      </c>
    </row>
    <row r="141" spans="1:5" ht="27.75" customHeight="1" x14ac:dyDescent="0.25">
      <c r="A141" s="156" t="s">
        <v>674</v>
      </c>
      <c r="B141" s="46"/>
      <c r="C141" s="155">
        <v>0</v>
      </c>
      <c r="D141" s="173"/>
      <c r="E141" s="251">
        <v>0</v>
      </c>
    </row>
    <row r="142" spans="1:5" ht="27.75" customHeight="1" x14ac:dyDescent="0.25">
      <c r="A142" s="156" t="s">
        <v>681</v>
      </c>
      <c r="B142" s="46"/>
      <c r="C142" s="171" t="s">
        <v>74</v>
      </c>
      <c r="D142" s="172">
        <v>0</v>
      </c>
      <c r="E142" s="251">
        <v>0</v>
      </c>
    </row>
    <row r="143" spans="1:5" ht="27.75" customHeight="1" x14ac:dyDescent="0.25">
      <c r="A143" s="156" t="s">
        <v>683</v>
      </c>
      <c r="B143" s="46"/>
      <c r="C143" s="155" t="s">
        <v>78</v>
      </c>
      <c r="D143" s="173"/>
      <c r="E143" s="251">
        <v>0</v>
      </c>
    </row>
    <row r="144" spans="1:5" ht="27.75" customHeight="1" x14ac:dyDescent="0.25">
      <c r="A144" s="156" t="s">
        <v>684</v>
      </c>
      <c r="B144" s="46"/>
      <c r="C144" s="155" t="s">
        <v>78</v>
      </c>
      <c r="D144" s="173"/>
      <c r="E144" s="251">
        <v>0</v>
      </c>
    </row>
    <row r="145" spans="1:5" ht="27.75" customHeight="1" x14ac:dyDescent="0.25">
      <c r="A145" s="156" t="s">
        <v>685</v>
      </c>
      <c r="B145" s="46"/>
      <c r="C145" s="155" t="s">
        <v>78</v>
      </c>
      <c r="D145" s="173"/>
      <c r="E145" s="251">
        <v>0</v>
      </c>
    </row>
    <row r="146" spans="1:5" ht="27.75" customHeight="1" x14ac:dyDescent="0.25">
      <c r="A146" s="156" t="s">
        <v>686</v>
      </c>
      <c r="B146" s="46"/>
      <c r="C146" s="155" t="s">
        <v>78</v>
      </c>
      <c r="D146" s="173"/>
      <c r="E146" s="251">
        <v>0</v>
      </c>
    </row>
    <row r="147" spans="1:5" ht="27.75" customHeight="1" x14ac:dyDescent="0.25">
      <c r="A147" s="156" t="s">
        <v>687</v>
      </c>
      <c r="B147" s="46"/>
      <c r="C147" s="155" t="s">
        <v>78</v>
      </c>
      <c r="D147" s="173"/>
      <c r="E147" s="251">
        <v>0</v>
      </c>
    </row>
    <row r="148" spans="1:5" ht="27.75" customHeight="1" x14ac:dyDescent="0.25">
      <c r="A148" s="156" t="s">
        <v>689</v>
      </c>
      <c r="B148" s="46"/>
      <c r="C148" s="155">
        <v>0</v>
      </c>
      <c r="D148" s="173"/>
      <c r="E148" s="251">
        <v>0</v>
      </c>
    </row>
    <row r="149" spans="1:5" ht="27.75" customHeight="1" x14ac:dyDescent="0.25">
      <c r="A149" s="156" t="s">
        <v>690</v>
      </c>
      <c r="B149" s="46"/>
      <c r="C149" s="155">
        <v>0</v>
      </c>
      <c r="D149" s="173"/>
      <c r="E149" s="251">
        <v>0</v>
      </c>
    </row>
    <row r="150" spans="1:5" ht="27.75" customHeight="1" x14ac:dyDescent="0.25">
      <c r="A150" s="156" t="s">
        <v>691</v>
      </c>
      <c r="B150" s="46"/>
      <c r="C150" s="155">
        <v>0</v>
      </c>
      <c r="D150" s="173"/>
      <c r="E150" s="251">
        <v>0</v>
      </c>
    </row>
    <row r="151" spans="1:5" ht="27.75" customHeight="1" x14ac:dyDescent="0.25">
      <c r="A151" s="156" t="s">
        <v>692</v>
      </c>
      <c r="B151" s="46"/>
      <c r="C151" s="155">
        <v>0</v>
      </c>
      <c r="D151" s="173"/>
      <c r="E151" s="251">
        <v>0</v>
      </c>
    </row>
    <row r="152" spans="1:5" ht="27.75" customHeight="1" x14ac:dyDescent="0.25">
      <c r="A152" s="156" t="s">
        <v>693</v>
      </c>
      <c r="B152" s="46"/>
      <c r="C152" s="155">
        <v>0</v>
      </c>
      <c r="D152" s="173"/>
      <c r="E152" s="251">
        <v>0</v>
      </c>
    </row>
    <row r="153" spans="1:5" ht="27.75" customHeight="1" x14ac:dyDescent="0.25">
      <c r="A153" s="156" t="s">
        <v>694</v>
      </c>
      <c r="B153" s="46"/>
      <c r="C153" s="155">
        <v>0</v>
      </c>
      <c r="D153" s="173"/>
      <c r="E153" s="251">
        <v>0</v>
      </c>
    </row>
    <row r="154" spans="1:5" ht="27.75" customHeight="1" x14ac:dyDescent="0.25">
      <c r="A154" s="156" t="s">
        <v>695</v>
      </c>
      <c r="B154" s="46"/>
      <c r="C154" s="155">
        <v>0</v>
      </c>
      <c r="D154" s="173"/>
      <c r="E154" s="251">
        <v>0</v>
      </c>
    </row>
    <row r="155" spans="1:5" ht="27.75" customHeight="1" x14ac:dyDescent="0.25">
      <c r="A155" s="156" t="s">
        <v>696</v>
      </c>
      <c r="B155" s="46"/>
      <c r="C155" s="155">
        <v>0</v>
      </c>
      <c r="D155" s="173"/>
      <c r="E155" s="251">
        <v>0</v>
      </c>
    </row>
    <row r="156" spans="1:5" ht="27.75" customHeight="1" x14ac:dyDescent="0.25">
      <c r="A156" s="156" t="s">
        <v>697</v>
      </c>
      <c r="B156" s="46"/>
      <c r="C156" s="155">
        <v>0</v>
      </c>
      <c r="D156" s="173"/>
      <c r="E156" s="251">
        <v>0</v>
      </c>
    </row>
    <row r="157" spans="1:5" ht="27.75" customHeight="1" x14ac:dyDescent="0.25">
      <c r="A157" s="156" t="s">
        <v>698</v>
      </c>
      <c r="B157" s="46"/>
      <c r="C157" s="155">
        <v>0</v>
      </c>
      <c r="D157" s="173"/>
      <c r="E157" s="251">
        <v>0</v>
      </c>
    </row>
    <row r="158" spans="1:5" ht="27.75" customHeight="1" x14ac:dyDescent="0.25">
      <c r="A158" s="156" t="s">
        <v>699</v>
      </c>
      <c r="B158" s="46"/>
      <c r="C158" s="155">
        <v>0</v>
      </c>
      <c r="D158" s="173"/>
      <c r="E158" s="251">
        <v>0</v>
      </c>
    </row>
    <row r="159" spans="1:5" ht="27.75" customHeight="1" x14ac:dyDescent="0.25">
      <c r="A159" s="156" t="s">
        <v>700</v>
      </c>
      <c r="B159" s="46"/>
      <c r="C159" s="155">
        <v>0</v>
      </c>
      <c r="D159" s="173"/>
      <c r="E159" s="251">
        <v>0</v>
      </c>
    </row>
    <row r="160" spans="1:5" ht="27.75" customHeight="1" x14ac:dyDescent="0.25">
      <c r="A160" s="156" t="s">
        <v>701</v>
      </c>
      <c r="B160" s="46"/>
      <c r="C160" s="155">
        <v>0</v>
      </c>
      <c r="D160" s="173"/>
      <c r="E160" s="251">
        <v>0</v>
      </c>
    </row>
    <row r="161" spans="1:5" ht="27.75" customHeight="1" x14ac:dyDescent="0.25">
      <c r="A161" s="156" t="s">
        <v>702</v>
      </c>
      <c r="B161" s="46"/>
      <c r="C161" s="155">
        <v>0</v>
      </c>
      <c r="D161" s="173"/>
      <c r="E161" s="251">
        <v>0</v>
      </c>
    </row>
    <row r="162" spans="1:5" ht="27.75" customHeight="1" x14ac:dyDescent="0.25">
      <c r="A162" s="156" t="s">
        <v>703</v>
      </c>
      <c r="B162" s="46"/>
      <c r="C162" s="155">
        <v>0</v>
      </c>
      <c r="D162" s="173"/>
      <c r="E162" s="251">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45AB533C-DD49-4F11-B9C1-F2064AB90E2D}"/>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A7C7-673D-4AFD-B181-E3DF61D435E6}">
  <sheetPr>
    <pageSetUpPr fitToPage="1"/>
  </sheetPr>
  <dimension ref="A1:E164"/>
  <sheetViews>
    <sheetView zoomScale="80" zoomScaleNormal="80" zoomScaleSheetLayoutView="100" workbookViewId="0">
      <selection activeCell="F2" sqref="F2"/>
    </sheetView>
  </sheetViews>
  <sheetFormatPr defaultColWidth="9.21875" defaultRowHeight="27.75" customHeight="1" x14ac:dyDescent="0.25"/>
  <cols>
    <col min="1" max="1" width="63.44140625" style="2" customWidth="1"/>
    <col min="2" max="2" width="17.5546875" style="3" customWidth="1"/>
    <col min="3" max="3" width="6.77734375" style="2" customWidth="1"/>
    <col min="4" max="5" width="17.5546875" style="3" customWidth="1"/>
    <col min="6" max="16384" width="9.21875" style="2"/>
  </cols>
  <sheetData>
    <row r="1" spans="1:5" ht="27.75" customHeight="1" x14ac:dyDescent="0.25">
      <c r="A1" s="54" t="s">
        <v>40</v>
      </c>
      <c r="B1" s="450"/>
      <c r="C1" s="450"/>
      <c r="D1" s="164"/>
      <c r="E1" s="164"/>
    </row>
    <row r="2" spans="1:5" ht="35.1" customHeight="1" x14ac:dyDescent="0.25">
      <c r="A2" s="395" t="str">
        <f>Overview!B4&amp; " - Effective from "&amp;Overview!D4&amp;" - "&amp;Overview!E4&amp;" Supplier of Last Resort and Eligible Bad Debt Pass-Through Costs in NPG Yorkshire Area (GSP Group _M)"</f>
        <v>Southern Electric Power Distribution plc - Effective from 1 April 2026 - Final Supplier of Last Resort and Eligible Bad Debt Pass-Through Costs in NPG Yorkshire Area (GSP Group _M)</v>
      </c>
      <c r="B2" s="429"/>
      <c r="C2" s="429"/>
      <c r="D2" s="429"/>
      <c r="E2" s="430"/>
    </row>
    <row r="3" spans="1:5" s="79" customFormat="1" ht="21" customHeight="1" x14ac:dyDescent="0.25">
      <c r="A3" s="87"/>
      <c r="B3" s="87"/>
      <c r="C3" s="87"/>
      <c r="D3" s="87"/>
      <c r="E3" s="87"/>
    </row>
    <row r="4" spans="1:5" ht="78.75" customHeight="1" x14ac:dyDescent="0.25">
      <c r="A4" s="29" t="s">
        <v>61</v>
      </c>
      <c r="B4" s="15" t="s">
        <v>796</v>
      </c>
      <c r="C4" s="15" t="s">
        <v>63</v>
      </c>
      <c r="D4" s="15" t="s">
        <v>797</v>
      </c>
      <c r="E4" s="15" t="s">
        <v>798</v>
      </c>
    </row>
    <row r="5" spans="1:5" ht="32.25" customHeight="1" x14ac:dyDescent="0.25">
      <c r="A5" s="17" t="s">
        <v>72</v>
      </c>
      <c r="B5" s="46" t="str">
        <f>VLOOKUP(A5,'Annex 1 LV, HV &amp; UMS charges_M'!$A$13:$B$45,2,0)</f>
        <v>189, 391-392, 491-492, 522, MA0</v>
      </c>
      <c r="C5" s="171" t="s">
        <v>74</v>
      </c>
      <c r="D5" s="172">
        <v>0</v>
      </c>
      <c r="E5" s="172">
        <v>0</v>
      </c>
    </row>
    <row r="6" spans="1:5" ht="55.2" x14ac:dyDescent="0.25">
      <c r="A6" s="17" t="s">
        <v>76</v>
      </c>
      <c r="B6" s="46" t="str">
        <f>VLOOKUP(A6,'Annex 1 LV, HV &amp; UMS charges_M'!$A$13:$B$45,2,0)</f>
        <v>M10, M15, M20, M30, M35, M45, M50, M55, R70, MA1</v>
      </c>
      <c r="C6" s="155" t="s">
        <v>78</v>
      </c>
      <c r="D6" s="173">
        <v>0</v>
      </c>
      <c r="E6" s="172">
        <v>0</v>
      </c>
    </row>
    <row r="7" spans="1:5" ht="55.2" x14ac:dyDescent="0.25">
      <c r="A7" s="17" t="s">
        <v>79</v>
      </c>
      <c r="B7" s="46" t="str">
        <f>VLOOKUP(A7,'Annex 1 LV, HV &amp; UMS charges_M'!$A$13:$B$45,2,0)</f>
        <v>M11, M16, M21, M31, M36, M46, M51, M56, R71, MA2</v>
      </c>
      <c r="C7" s="155" t="s">
        <v>78</v>
      </c>
      <c r="D7" s="173">
        <v>0</v>
      </c>
      <c r="E7" s="172">
        <v>0</v>
      </c>
    </row>
    <row r="8" spans="1:5" ht="55.2" x14ac:dyDescent="0.25">
      <c r="A8" s="17" t="s">
        <v>81</v>
      </c>
      <c r="B8" s="46" t="str">
        <f>VLOOKUP(A8,'Annex 1 LV, HV &amp; UMS charges_M'!$A$13:$B$45,2,0)</f>
        <v>M12, M17, M22, M32, M37, M47, M52, M57, R72, MA3</v>
      </c>
      <c r="C8" s="155" t="s">
        <v>78</v>
      </c>
      <c r="D8" s="173">
        <v>0</v>
      </c>
      <c r="E8" s="172">
        <v>0</v>
      </c>
    </row>
    <row r="9" spans="1:5" ht="55.2" x14ac:dyDescent="0.25">
      <c r="A9" s="17" t="s">
        <v>83</v>
      </c>
      <c r="B9" s="46" t="str">
        <f>VLOOKUP(A9,'Annex 1 LV, HV &amp; UMS charges_M'!$A$13:$B$45,2,0)</f>
        <v>M13, M18, M23, M33, M38, M48, M53, M58, R73, MA4</v>
      </c>
      <c r="C9" s="155" t="s">
        <v>78</v>
      </c>
      <c r="D9" s="173">
        <v>0</v>
      </c>
      <c r="E9" s="172">
        <v>0</v>
      </c>
    </row>
    <row r="10" spans="1:5" ht="55.2" x14ac:dyDescent="0.25">
      <c r="A10" s="17" t="s">
        <v>85</v>
      </c>
      <c r="B10" s="46" t="str">
        <f>VLOOKUP(A10,'Annex 1 LV, HV &amp; UMS charges_M'!$A$13:$B$45,2,0)</f>
        <v>M14, M19, M24, M34, M39, M49, M54, M59, R74, MA5</v>
      </c>
      <c r="C10" s="155" t="s">
        <v>78</v>
      </c>
      <c r="D10" s="173">
        <v>0</v>
      </c>
      <c r="E10" s="172">
        <v>0</v>
      </c>
    </row>
    <row r="11" spans="1:5" ht="27" customHeight="1" x14ac:dyDescent="0.25">
      <c r="A11" s="156" t="s">
        <v>88</v>
      </c>
      <c r="B11" s="46" t="str">
        <f>VLOOKUP(A11,'Annex 1 LV, HV &amp; UMS charges_M'!$A$13:$B$45,2,0)</f>
        <v>M60, R65</v>
      </c>
      <c r="C11" s="155">
        <v>0</v>
      </c>
      <c r="D11" s="173">
        <v>0</v>
      </c>
      <c r="E11" s="172">
        <v>0</v>
      </c>
    </row>
    <row r="12" spans="1:5" ht="27" customHeight="1" x14ac:dyDescent="0.25">
      <c r="A12" s="156" t="s">
        <v>90</v>
      </c>
      <c r="B12" s="46" t="str">
        <f>VLOOKUP(A12,'Annex 1 LV, HV &amp; UMS charges_M'!$A$13:$B$45,2,0)</f>
        <v>M61, R66</v>
      </c>
      <c r="C12" s="155">
        <v>0</v>
      </c>
      <c r="D12" s="173">
        <v>0</v>
      </c>
      <c r="E12" s="172">
        <v>0</v>
      </c>
    </row>
    <row r="13" spans="1:5" ht="27" customHeight="1" x14ac:dyDescent="0.25">
      <c r="A13" s="156" t="s">
        <v>92</v>
      </c>
      <c r="B13" s="46" t="str">
        <f>VLOOKUP(A13,'Annex 1 LV, HV &amp; UMS charges_M'!$A$13:$B$45,2,0)</f>
        <v>M62, R67</v>
      </c>
      <c r="C13" s="155">
        <v>0</v>
      </c>
      <c r="D13" s="173">
        <v>0</v>
      </c>
      <c r="E13" s="172">
        <v>0</v>
      </c>
    </row>
    <row r="14" spans="1:5" ht="27.75" customHeight="1" x14ac:dyDescent="0.25">
      <c r="A14" s="156" t="s">
        <v>94</v>
      </c>
      <c r="B14" s="46" t="str">
        <f>VLOOKUP(A14,'Annex 1 LV, HV &amp; UMS charges_M'!$A$13:$B$45,2,0)</f>
        <v>M63, R68</v>
      </c>
      <c r="C14" s="155">
        <v>0</v>
      </c>
      <c r="D14" s="173">
        <v>0</v>
      </c>
      <c r="E14" s="172">
        <v>0</v>
      </c>
    </row>
    <row r="15" spans="1:5" ht="27.75" customHeight="1" x14ac:dyDescent="0.25">
      <c r="A15" s="160" t="s">
        <v>96</v>
      </c>
      <c r="B15" s="46" t="str">
        <f>VLOOKUP(A15,'Annex 1 LV, HV &amp; UMS charges_M'!$A$13:$B$45,2,0)</f>
        <v>M64, R69</v>
      </c>
      <c r="C15" s="155">
        <v>0</v>
      </c>
      <c r="D15" s="173">
        <v>0</v>
      </c>
      <c r="E15" s="172">
        <v>0</v>
      </c>
    </row>
    <row r="16" spans="1:5" ht="27.75" customHeight="1" x14ac:dyDescent="0.25">
      <c r="A16" s="160" t="s">
        <v>98</v>
      </c>
      <c r="B16" s="46" t="str">
        <f>VLOOKUP(A16,'Annex 1 LV, HV &amp; UMS charges_M'!$A$13:$B$45,2,0)</f>
        <v>M40</v>
      </c>
      <c r="C16" s="155">
        <v>0</v>
      </c>
      <c r="D16" s="173">
        <v>0</v>
      </c>
      <c r="E16" s="172">
        <v>0</v>
      </c>
    </row>
    <row r="17" spans="1:5" ht="27.75" customHeight="1" x14ac:dyDescent="0.25">
      <c r="A17" s="160" t="s">
        <v>100</v>
      </c>
      <c r="B17" s="46" t="str">
        <f>VLOOKUP(A17,'Annex 1 LV, HV &amp; UMS charges_M'!$A$13:$B$45,2,0)</f>
        <v>M41</v>
      </c>
      <c r="C17" s="155">
        <v>0</v>
      </c>
      <c r="D17" s="173">
        <v>0</v>
      </c>
      <c r="E17" s="172">
        <v>0</v>
      </c>
    </row>
    <row r="18" spans="1:5" ht="27.75" customHeight="1" x14ac:dyDescent="0.25">
      <c r="A18" s="160" t="s">
        <v>102</v>
      </c>
      <c r="B18" s="46" t="str">
        <f>VLOOKUP(A18,'Annex 1 LV, HV &amp; UMS charges_M'!$A$13:$B$45,2,0)</f>
        <v>M42</v>
      </c>
      <c r="C18" s="155">
        <v>0</v>
      </c>
      <c r="D18" s="173">
        <v>0</v>
      </c>
      <c r="E18" s="172">
        <v>0</v>
      </c>
    </row>
    <row r="19" spans="1:5" ht="27.75" customHeight="1" x14ac:dyDescent="0.25">
      <c r="A19" s="160" t="s">
        <v>104</v>
      </c>
      <c r="B19" s="46" t="str">
        <f>VLOOKUP(A19,'Annex 1 LV, HV &amp; UMS charges_M'!$A$13:$B$45,2,0)</f>
        <v>M43</v>
      </c>
      <c r="C19" s="155">
        <v>0</v>
      </c>
      <c r="D19" s="173">
        <v>0</v>
      </c>
      <c r="E19" s="172">
        <v>0</v>
      </c>
    </row>
    <row r="20" spans="1:5" ht="27.75" customHeight="1" x14ac:dyDescent="0.25">
      <c r="A20" s="160" t="s">
        <v>106</v>
      </c>
      <c r="B20" s="46" t="str">
        <f>VLOOKUP(A20,'Annex 1 LV, HV &amp; UMS charges_M'!$A$13:$B$45,2,0)</f>
        <v>M44</v>
      </c>
      <c r="C20" s="155">
        <v>0</v>
      </c>
      <c r="D20" s="173">
        <v>0</v>
      </c>
      <c r="E20" s="172">
        <v>0</v>
      </c>
    </row>
    <row r="21" spans="1:5" ht="27.75" customHeight="1" x14ac:dyDescent="0.25">
      <c r="A21" s="160" t="s">
        <v>108</v>
      </c>
      <c r="B21" s="46" t="str">
        <f>VLOOKUP(A21,'Annex 1 LV, HV &amp; UMS charges_M'!$A$13:$B$45,2,0)</f>
        <v>M25</v>
      </c>
      <c r="C21" s="155">
        <v>0</v>
      </c>
      <c r="D21" s="173">
        <v>0</v>
      </c>
      <c r="E21" s="172">
        <v>0</v>
      </c>
    </row>
    <row r="22" spans="1:5" ht="27.75" customHeight="1" x14ac:dyDescent="0.25">
      <c r="A22" s="160" t="s">
        <v>110</v>
      </c>
      <c r="B22" s="46" t="str">
        <f>VLOOKUP(A22,'Annex 1 LV, HV &amp; UMS charges_M'!$A$13:$B$45,2,0)</f>
        <v>M26</v>
      </c>
      <c r="C22" s="155">
        <v>0</v>
      </c>
      <c r="D22" s="173">
        <v>0</v>
      </c>
      <c r="E22" s="172">
        <v>0</v>
      </c>
    </row>
    <row r="23" spans="1:5" ht="27.75" customHeight="1" x14ac:dyDescent="0.25">
      <c r="A23" s="156" t="s">
        <v>112</v>
      </c>
      <c r="B23" s="46" t="str">
        <f>VLOOKUP(A23,'Annex 1 LV, HV &amp; UMS charges_M'!$A$13:$B$45,2,0)</f>
        <v>M27</v>
      </c>
      <c r="C23" s="155">
        <v>0</v>
      </c>
      <c r="D23" s="173">
        <v>0</v>
      </c>
      <c r="E23" s="172">
        <v>0</v>
      </c>
    </row>
    <row r="24" spans="1:5" ht="27.75" customHeight="1" x14ac:dyDescent="0.25">
      <c r="A24" s="156" t="s">
        <v>114</v>
      </c>
      <c r="B24" s="46" t="str">
        <f>VLOOKUP(A24,'Annex 1 LV, HV &amp; UMS charges_M'!$A$13:$B$45,2,0)</f>
        <v>M28</v>
      </c>
      <c r="C24" s="155">
        <v>0</v>
      </c>
      <c r="D24" s="173">
        <v>0</v>
      </c>
      <c r="E24" s="172">
        <v>0</v>
      </c>
    </row>
    <row r="25" spans="1:5" ht="27.75" customHeight="1" x14ac:dyDescent="0.25">
      <c r="A25" s="156" t="s">
        <v>116</v>
      </c>
      <c r="B25" s="46" t="str">
        <f>VLOOKUP(A25,'Annex 1 LV, HV &amp; UMS charges_M'!$A$13:$B$45,2,0)</f>
        <v>M29</v>
      </c>
      <c r="C25" s="155">
        <v>0</v>
      </c>
      <c r="D25" s="173">
        <v>0</v>
      </c>
      <c r="E25" s="172">
        <v>0</v>
      </c>
    </row>
    <row r="26" spans="1:5" ht="27.75" customHeight="1" x14ac:dyDescent="0.25">
      <c r="A26" s="156" t="s">
        <v>519</v>
      </c>
      <c r="B26" s="46"/>
      <c r="C26" s="171" t="s">
        <v>74</v>
      </c>
      <c r="D26" s="172">
        <v>0</v>
      </c>
      <c r="E26" s="172">
        <v>0</v>
      </c>
    </row>
    <row r="27" spans="1:5" ht="27.75" customHeight="1" x14ac:dyDescent="0.25">
      <c r="A27" s="156" t="s">
        <v>521</v>
      </c>
      <c r="B27" s="46"/>
      <c r="C27" s="155" t="s">
        <v>78</v>
      </c>
      <c r="D27" s="173">
        <v>0</v>
      </c>
      <c r="E27" s="172">
        <v>0</v>
      </c>
    </row>
    <row r="28" spans="1:5" ht="27.75" customHeight="1" x14ac:dyDescent="0.25">
      <c r="A28" s="156" t="s">
        <v>522</v>
      </c>
      <c r="B28" s="46"/>
      <c r="C28" s="155" t="s">
        <v>78</v>
      </c>
      <c r="D28" s="173">
        <v>0</v>
      </c>
      <c r="E28" s="172">
        <v>0</v>
      </c>
    </row>
    <row r="29" spans="1:5" ht="27.75" customHeight="1" x14ac:dyDescent="0.25">
      <c r="A29" s="156" t="s">
        <v>523</v>
      </c>
      <c r="B29" s="46"/>
      <c r="C29" s="155" t="s">
        <v>78</v>
      </c>
      <c r="D29" s="173">
        <v>0</v>
      </c>
      <c r="E29" s="172">
        <v>0</v>
      </c>
    </row>
    <row r="30" spans="1:5" ht="27.75" customHeight="1" x14ac:dyDescent="0.25">
      <c r="A30" s="156" t="s">
        <v>524</v>
      </c>
      <c r="B30" s="46"/>
      <c r="C30" s="155" t="s">
        <v>78</v>
      </c>
      <c r="D30" s="173">
        <v>0</v>
      </c>
      <c r="E30" s="172">
        <v>0</v>
      </c>
    </row>
    <row r="31" spans="1:5" ht="27.75" customHeight="1" x14ac:dyDescent="0.25">
      <c r="A31" s="156" t="s">
        <v>525</v>
      </c>
      <c r="B31" s="46"/>
      <c r="C31" s="155" t="s">
        <v>78</v>
      </c>
      <c r="D31" s="173">
        <v>0</v>
      </c>
      <c r="E31" s="172">
        <v>0</v>
      </c>
    </row>
    <row r="32" spans="1:5" ht="27.75" customHeight="1" x14ac:dyDescent="0.25">
      <c r="A32" s="156" t="s">
        <v>527</v>
      </c>
      <c r="B32" s="46"/>
      <c r="C32" s="155">
        <v>0</v>
      </c>
      <c r="D32" s="173">
        <v>0</v>
      </c>
      <c r="E32" s="172">
        <v>0</v>
      </c>
    </row>
    <row r="33" spans="1:5" ht="27.75" customHeight="1" x14ac:dyDescent="0.25">
      <c r="A33" s="156" t="s">
        <v>528</v>
      </c>
      <c r="B33" s="46"/>
      <c r="C33" s="155">
        <v>0</v>
      </c>
      <c r="D33" s="173">
        <v>0</v>
      </c>
      <c r="E33" s="172">
        <v>0</v>
      </c>
    </row>
    <row r="34" spans="1:5" ht="27.75" customHeight="1" x14ac:dyDescent="0.25">
      <c r="A34" s="156" t="s">
        <v>529</v>
      </c>
      <c r="B34" s="46"/>
      <c r="C34" s="155">
        <v>0</v>
      </c>
      <c r="D34" s="173">
        <v>0</v>
      </c>
      <c r="E34" s="172">
        <v>0</v>
      </c>
    </row>
    <row r="35" spans="1:5" ht="27.75" customHeight="1" x14ac:dyDescent="0.25">
      <c r="A35" s="156" t="s">
        <v>530</v>
      </c>
      <c r="B35" s="46"/>
      <c r="C35" s="155">
        <v>0</v>
      </c>
      <c r="D35" s="173">
        <v>0</v>
      </c>
      <c r="E35" s="172">
        <v>0</v>
      </c>
    </row>
    <row r="36" spans="1:5" ht="27.75" customHeight="1" x14ac:dyDescent="0.25">
      <c r="A36" s="156" t="s">
        <v>531</v>
      </c>
      <c r="B36" s="46"/>
      <c r="C36" s="155">
        <v>0</v>
      </c>
      <c r="D36" s="173">
        <v>0</v>
      </c>
      <c r="E36" s="172">
        <v>0</v>
      </c>
    </row>
    <row r="37" spans="1:5" ht="27.75" customHeight="1" x14ac:dyDescent="0.25">
      <c r="A37" s="160" t="s">
        <v>536</v>
      </c>
      <c r="B37" s="46"/>
      <c r="C37" s="171" t="s">
        <v>74</v>
      </c>
      <c r="D37" s="172">
        <v>0</v>
      </c>
      <c r="E37" s="172">
        <v>0</v>
      </c>
    </row>
    <row r="38" spans="1:5" ht="27.75" customHeight="1" x14ac:dyDescent="0.25">
      <c r="A38" s="156" t="s">
        <v>538</v>
      </c>
      <c r="B38" s="46"/>
      <c r="C38" s="155" t="s">
        <v>78</v>
      </c>
      <c r="D38" s="173">
        <v>0</v>
      </c>
      <c r="E38" s="172">
        <v>0</v>
      </c>
    </row>
    <row r="39" spans="1:5" ht="27.75" customHeight="1" x14ac:dyDescent="0.25">
      <c r="A39" s="156" t="s">
        <v>539</v>
      </c>
      <c r="B39" s="46"/>
      <c r="C39" s="155" t="s">
        <v>78</v>
      </c>
      <c r="D39" s="173">
        <v>0</v>
      </c>
      <c r="E39" s="172">
        <v>0</v>
      </c>
    </row>
    <row r="40" spans="1:5" ht="27.75" customHeight="1" x14ac:dyDescent="0.25">
      <c r="A40" s="156" t="s">
        <v>540</v>
      </c>
      <c r="B40" s="46"/>
      <c r="C40" s="155" t="s">
        <v>78</v>
      </c>
      <c r="D40" s="173">
        <v>0</v>
      </c>
      <c r="E40" s="172">
        <v>0</v>
      </c>
    </row>
    <row r="41" spans="1:5" ht="27.75" customHeight="1" x14ac:dyDescent="0.25">
      <c r="A41" s="156" t="s">
        <v>541</v>
      </c>
      <c r="B41" s="46"/>
      <c r="C41" s="155" t="s">
        <v>78</v>
      </c>
      <c r="D41" s="173">
        <v>0</v>
      </c>
      <c r="E41" s="172">
        <v>0</v>
      </c>
    </row>
    <row r="42" spans="1:5" ht="27.75" customHeight="1" x14ac:dyDescent="0.25">
      <c r="A42" s="156" t="s">
        <v>542</v>
      </c>
      <c r="B42" s="46"/>
      <c r="C42" s="155" t="s">
        <v>78</v>
      </c>
      <c r="D42" s="173">
        <v>0</v>
      </c>
      <c r="E42" s="172">
        <v>0</v>
      </c>
    </row>
    <row r="43" spans="1:5" ht="27.75" customHeight="1" x14ac:dyDescent="0.25">
      <c r="A43" s="156" t="s">
        <v>544</v>
      </c>
      <c r="B43" s="46"/>
      <c r="C43" s="155">
        <v>0</v>
      </c>
      <c r="D43" s="173">
        <v>0</v>
      </c>
      <c r="E43" s="172">
        <v>0</v>
      </c>
    </row>
    <row r="44" spans="1:5" ht="27.75" customHeight="1" x14ac:dyDescent="0.25">
      <c r="A44" s="156" t="s">
        <v>545</v>
      </c>
      <c r="B44" s="46"/>
      <c r="C44" s="155">
        <v>0</v>
      </c>
      <c r="D44" s="173">
        <v>0</v>
      </c>
      <c r="E44" s="172">
        <v>0</v>
      </c>
    </row>
    <row r="45" spans="1:5" ht="27.75" customHeight="1" x14ac:dyDescent="0.25">
      <c r="A45" s="156" t="s">
        <v>546</v>
      </c>
      <c r="B45" s="46"/>
      <c r="C45" s="155">
        <v>0</v>
      </c>
      <c r="D45" s="173">
        <v>0</v>
      </c>
      <c r="E45" s="172">
        <v>0</v>
      </c>
    </row>
    <row r="46" spans="1:5" ht="27.75" customHeight="1" x14ac:dyDescent="0.25">
      <c r="A46" s="156" t="s">
        <v>547</v>
      </c>
      <c r="B46" s="46"/>
      <c r="C46" s="155">
        <v>0</v>
      </c>
      <c r="D46" s="173">
        <v>0</v>
      </c>
      <c r="E46" s="172">
        <v>0</v>
      </c>
    </row>
    <row r="47" spans="1:5" ht="27.75" customHeight="1" x14ac:dyDescent="0.25">
      <c r="A47" s="156" t="s">
        <v>548</v>
      </c>
      <c r="B47" s="46"/>
      <c r="C47" s="155">
        <v>0</v>
      </c>
      <c r="D47" s="173">
        <v>0</v>
      </c>
      <c r="E47" s="172">
        <v>0</v>
      </c>
    </row>
    <row r="48" spans="1:5" ht="27.75" customHeight="1" x14ac:dyDescent="0.25">
      <c r="A48" s="156" t="s">
        <v>549</v>
      </c>
      <c r="B48" s="46"/>
      <c r="C48" s="155">
        <v>0</v>
      </c>
      <c r="D48" s="173">
        <v>0</v>
      </c>
      <c r="E48" s="172">
        <v>0</v>
      </c>
    </row>
    <row r="49" spans="1:5" ht="27.75" customHeight="1" x14ac:dyDescent="0.25">
      <c r="A49" s="156" t="s">
        <v>550</v>
      </c>
      <c r="B49" s="46"/>
      <c r="C49" s="155">
        <v>0</v>
      </c>
      <c r="D49" s="173">
        <v>0</v>
      </c>
      <c r="E49" s="172">
        <v>0</v>
      </c>
    </row>
    <row r="50" spans="1:5" ht="27.75" customHeight="1" x14ac:dyDescent="0.25">
      <c r="A50" s="156" t="s">
        <v>551</v>
      </c>
      <c r="B50" s="46"/>
      <c r="C50" s="155">
        <v>0</v>
      </c>
      <c r="D50" s="173">
        <v>0</v>
      </c>
      <c r="E50" s="172">
        <v>0</v>
      </c>
    </row>
    <row r="51" spans="1:5" ht="27.75" customHeight="1" x14ac:dyDescent="0.25">
      <c r="A51" s="156" t="s">
        <v>552</v>
      </c>
      <c r="B51" s="46"/>
      <c r="C51" s="155">
        <v>0</v>
      </c>
      <c r="D51" s="173">
        <v>0</v>
      </c>
      <c r="E51" s="172">
        <v>0</v>
      </c>
    </row>
    <row r="52" spans="1:5" ht="27.75" customHeight="1" x14ac:dyDescent="0.25">
      <c r="A52" s="156" t="s">
        <v>553</v>
      </c>
      <c r="B52" s="46"/>
      <c r="C52" s="155">
        <v>0</v>
      </c>
      <c r="D52" s="173">
        <v>0</v>
      </c>
      <c r="E52" s="172">
        <v>0</v>
      </c>
    </row>
    <row r="53" spans="1:5" ht="27.75" customHeight="1" x14ac:dyDescent="0.25">
      <c r="A53" s="156" t="s">
        <v>554</v>
      </c>
      <c r="B53" s="46"/>
      <c r="C53" s="155">
        <v>0</v>
      </c>
      <c r="D53" s="173">
        <v>0</v>
      </c>
      <c r="E53" s="172">
        <v>0</v>
      </c>
    </row>
    <row r="54" spans="1:5" ht="27.75" customHeight="1" x14ac:dyDescent="0.25">
      <c r="A54" s="156" t="s">
        <v>555</v>
      </c>
      <c r="B54" s="46"/>
      <c r="C54" s="155">
        <v>0</v>
      </c>
      <c r="D54" s="173">
        <v>0</v>
      </c>
      <c r="E54" s="172">
        <v>0</v>
      </c>
    </row>
    <row r="55" spans="1:5" ht="27.75" customHeight="1" x14ac:dyDescent="0.25">
      <c r="A55" s="156" t="s">
        <v>556</v>
      </c>
      <c r="B55" s="46"/>
      <c r="C55" s="155">
        <v>0</v>
      </c>
      <c r="D55" s="173">
        <v>0</v>
      </c>
      <c r="E55" s="172">
        <v>0</v>
      </c>
    </row>
    <row r="56" spans="1:5" ht="27.75" customHeight="1" x14ac:dyDescent="0.25">
      <c r="A56" s="156" t="s">
        <v>557</v>
      </c>
      <c r="B56" s="46"/>
      <c r="C56" s="155">
        <v>0</v>
      </c>
      <c r="D56" s="173">
        <v>0</v>
      </c>
      <c r="E56" s="172">
        <v>0</v>
      </c>
    </row>
    <row r="57" spans="1:5" ht="27.75" customHeight="1" x14ac:dyDescent="0.25">
      <c r="A57" s="156" t="s">
        <v>558</v>
      </c>
      <c r="B57" s="46"/>
      <c r="C57" s="155">
        <v>0</v>
      </c>
      <c r="D57" s="173">
        <v>0</v>
      </c>
      <c r="E57" s="172">
        <v>0</v>
      </c>
    </row>
    <row r="58" spans="1:5" ht="27.75" customHeight="1" x14ac:dyDescent="0.25">
      <c r="A58" s="156" t="s">
        <v>565</v>
      </c>
      <c r="B58" s="46"/>
      <c r="C58" s="171" t="s">
        <v>74</v>
      </c>
      <c r="D58" s="172">
        <v>0</v>
      </c>
      <c r="E58" s="172">
        <v>0</v>
      </c>
    </row>
    <row r="59" spans="1:5" ht="27.75" customHeight="1" x14ac:dyDescent="0.25">
      <c r="A59" s="156" t="s">
        <v>567</v>
      </c>
      <c r="B59" s="46"/>
      <c r="C59" s="155" t="s">
        <v>78</v>
      </c>
      <c r="D59" s="173">
        <v>0</v>
      </c>
      <c r="E59" s="172">
        <v>0</v>
      </c>
    </row>
    <row r="60" spans="1:5" ht="27.75" customHeight="1" x14ac:dyDescent="0.25">
      <c r="A60" s="156" t="s">
        <v>568</v>
      </c>
      <c r="B60" s="46"/>
      <c r="C60" s="155" t="s">
        <v>78</v>
      </c>
      <c r="D60" s="173">
        <v>0</v>
      </c>
      <c r="E60" s="172">
        <v>0</v>
      </c>
    </row>
    <row r="61" spans="1:5" ht="27.75" customHeight="1" x14ac:dyDescent="0.25">
      <c r="A61" s="156" t="s">
        <v>569</v>
      </c>
      <c r="B61" s="46"/>
      <c r="C61" s="155" t="s">
        <v>78</v>
      </c>
      <c r="D61" s="173">
        <v>0</v>
      </c>
      <c r="E61" s="172">
        <v>0</v>
      </c>
    </row>
    <row r="62" spans="1:5" ht="27.75" customHeight="1" x14ac:dyDescent="0.25">
      <c r="A62" s="156" t="s">
        <v>570</v>
      </c>
      <c r="B62" s="46"/>
      <c r="C62" s="155" t="s">
        <v>78</v>
      </c>
      <c r="D62" s="173">
        <v>0</v>
      </c>
      <c r="E62" s="172">
        <v>0</v>
      </c>
    </row>
    <row r="63" spans="1:5" ht="27.75" customHeight="1" x14ac:dyDescent="0.25">
      <c r="A63" s="156" t="s">
        <v>571</v>
      </c>
      <c r="B63" s="46"/>
      <c r="C63" s="155" t="s">
        <v>78</v>
      </c>
      <c r="D63" s="173">
        <v>0</v>
      </c>
      <c r="E63" s="172">
        <v>0</v>
      </c>
    </row>
    <row r="64" spans="1:5" ht="27.75" customHeight="1" x14ac:dyDescent="0.25">
      <c r="A64" s="156" t="s">
        <v>573</v>
      </c>
      <c r="B64" s="46"/>
      <c r="C64" s="155">
        <v>0</v>
      </c>
      <c r="D64" s="173">
        <v>0</v>
      </c>
      <c r="E64" s="172">
        <v>0</v>
      </c>
    </row>
    <row r="65" spans="1:5" ht="27.75" customHeight="1" x14ac:dyDescent="0.25">
      <c r="A65" s="156" t="s">
        <v>574</v>
      </c>
      <c r="B65" s="46"/>
      <c r="C65" s="155">
        <v>0</v>
      </c>
      <c r="D65" s="173">
        <v>0</v>
      </c>
      <c r="E65" s="172">
        <v>0</v>
      </c>
    </row>
    <row r="66" spans="1:5" ht="27.75" customHeight="1" x14ac:dyDescent="0.25">
      <c r="A66" s="156" t="s">
        <v>575</v>
      </c>
      <c r="B66" s="46"/>
      <c r="C66" s="155">
        <v>0</v>
      </c>
      <c r="D66" s="173">
        <v>0</v>
      </c>
      <c r="E66" s="172">
        <v>0</v>
      </c>
    </row>
    <row r="67" spans="1:5" ht="27.75" customHeight="1" x14ac:dyDescent="0.25">
      <c r="A67" s="156" t="s">
        <v>576</v>
      </c>
      <c r="B67" s="46"/>
      <c r="C67" s="155">
        <v>0</v>
      </c>
      <c r="D67" s="173">
        <v>0</v>
      </c>
      <c r="E67" s="172">
        <v>0</v>
      </c>
    </row>
    <row r="68" spans="1:5" ht="27.75" customHeight="1" x14ac:dyDescent="0.25">
      <c r="A68" s="156" t="s">
        <v>577</v>
      </c>
      <c r="B68" s="46"/>
      <c r="C68" s="155">
        <v>0</v>
      </c>
      <c r="D68" s="173">
        <v>0</v>
      </c>
      <c r="E68" s="172">
        <v>0</v>
      </c>
    </row>
    <row r="69" spans="1:5" ht="27.75" customHeight="1" x14ac:dyDescent="0.25">
      <c r="A69" s="156" t="s">
        <v>578</v>
      </c>
      <c r="B69" s="46"/>
      <c r="C69" s="155">
        <v>0</v>
      </c>
      <c r="D69" s="173">
        <v>0</v>
      </c>
      <c r="E69" s="172">
        <v>0</v>
      </c>
    </row>
    <row r="70" spans="1:5" ht="27.75" customHeight="1" x14ac:dyDescent="0.25">
      <c r="A70" s="156" t="s">
        <v>579</v>
      </c>
      <c r="B70" s="46"/>
      <c r="C70" s="155">
        <v>0</v>
      </c>
      <c r="D70" s="173">
        <v>0</v>
      </c>
      <c r="E70" s="172">
        <v>0</v>
      </c>
    </row>
    <row r="71" spans="1:5" ht="27.75" customHeight="1" x14ac:dyDescent="0.25">
      <c r="A71" s="156" t="s">
        <v>580</v>
      </c>
      <c r="B71" s="46"/>
      <c r="C71" s="155">
        <v>0</v>
      </c>
      <c r="D71" s="173">
        <v>0</v>
      </c>
      <c r="E71" s="172">
        <v>0</v>
      </c>
    </row>
    <row r="72" spans="1:5" ht="27.75" customHeight="1" x14ac:dyDescent="0.25">
      <c r="A72" s="156" t="s">
        <v>581</v>
      </c>
      <c r="B72" s="46"/>
      <c r="C72" s="155">
        <v>0</v>
      </c>
      <c r="D72" s="173">
        <v>0</v>
      </c>
      <c r="E72" s="172">
        <v>0</v>
      </c>
    </row>
    <row r="73" spans="1:5" ht="27.75" customHeight="1" x14ac:dyDescent="0.25">
      <c r="A73" s="156" t="s">
        <v>582</v>
      </c>
      <c r="B73" s="46"/>
      <c r="C73" s="155">
        <v>0</v>
      </c>
      <c r="D73" s="173">
        <v>0</v>
      </c>
      <c r="E73" s="172">
        <v>0</v>
      </c>
    </row>
    <row r="74" spans="1:5" ht="27.75" customHeight="1" x14ac:dyDescent="0.25">
      <c r="A74" s="156" t="s">
        <v>583</v>
      </c>
      <c r="B74" s="46"/>
      <c r="C74" s="155">
        <v>0</v>
      </c>
      <c r="D74" s="173">
        <v>0</v>
      </c>
      <c r="E74" s="172">
        <v>0</v>
      </c>
    </row>
    <row r="75" spans="1:5" ht="27.75" customHeight="1" x14ac:dyDescent="0.25">
      <c r="A75" s="156" t="s">
        <v>584</v>
      </c>
      <c r="B75" s="46"/>
      <c r="C75" s="155">
        <v>0</v>
      </c>
      <c r="D75" s="173">
        <v>0</v>
      </c>
      <c r="E75" s="172">
        <v>0</v>
      </c>
    </row>
    <row r="76" spans="1:5" ht="27.75" customHeight="1" x14ac:dyDescent="0.25">
      <c r="A76" s="156" t="s">
        <v>585</v>
      </c>
      <c r="B76" s="46"/>
      <c r="C76" s="155">
        <v>0</v>
      </c>
      <c r="D76" s="173">
        <v>0</v>
      </c>
      <c r="E76" s="172">
        <v>0</v>
      </c>
    </row>
    <row r="77" spans="1:5" ht="27.75" customHeight="1" x14ac:dyDescent="0.25">
      <c r="A77" s="156" t="s">
        <v>586</v>
      </c>
      <c r="B77" s="46"/>
      <c r="C77" s="155">
        <v>0</v>
      </c>
      <c r="D77" s="173">
        <v>0</v>
      </c>
      <c r="E77" s="172">
        <v>0</v>
      </c>
    </row>
    <row r="78" spans="1:5" ht="27.75" customHeight="1" x14ac:dyDescent="0.25">
      <c r="A78" s="156" t="s">
        <v>587</v>
      </c>
      <c r="B78" s="46"/>
      <c r="C78" s="155">
        <v>0</v>
      </c>
      <c r="D78" s="173">
        <v>0</v>
      </c>
      <c r="E78" s="172">
        <v>0</v>
      </c>
    </row>
    <row r="79" spans="1:5" ht="27.75" customHeight="1" x14ac:dyDescent="0.25">
      <c r="A79" s="156" t="s">
        <v>594</v>
      </c>
      <c r="B79" s="46"/>
      <c r="C79" s="171" t="s">
        <v>74</v>
      </c>
      <c r="D79" s="172">
        <v>0</v>
      </c>
      <c r="E79" s="172">
        <v>0</v>
      </c>
    </row>
    <row r="80" spans="1:5" ht="27.75" customHeight="1" x14ac:dyDescent="0.25">
      <c r="A80" s="156" t="s">
        <v>596</v>
      </c>
      <c r="B80" s="46"/>
      <c r="C80" s="155" t="s">
        <v>78</v>
      </c>
      <c r="D80" s="173">
        <v>0</v>
      </c>
      <c r="E80" s="172">
        <v>0</v>
      </c>
    </row>
    <row r="81" spans="1:5" ht="27.75" customHeight="1" x14ac:dyDescent="0.25">
      <c r="A81" s="156" t="s">
        <v>597</v>
      </c>
      <c r="B81" s="46"/>
      <c r="C81" s="155" t="s">
        <v>78</v>
      </c>
      <c r="D81" s="173">
        <v>0</v>
      </c>
      <c r="E81" s="172">
        <v>0</v>
      </c>
    </row>
    <row r="82" spans="1:5" ht="27.75" customHeight="1" x14ac:dyDescent="0.25">
      <c r="A82" s="156" t="s">
        <v>598</v>
      </c>
      <c r="B82" s="46"/>
      <c r="C82" s="155" t="s">
        <v>78</v>
      </c>
      <c r="D82" s="173">
        <v>0</v>
      </c>
      <c r="E82" s="172">
        <v>0</v>
      </c>
    </row>
    <row r="83" spans="1:5" ht="27.75" customHeight="1" x14ac:dyDescent="0.25">
      <c r="A83" s="156" t="s">
        <v>599</v>
      </c>
      <c r="B83" s="46"/>
      <c r="C83" s="155" t="s">
        <v>78</v>
      </c>
      <c r="D83" s="173">
        <v>0</v>
      </c>
      <c r="E83" s="172">
        <v>0</v>
      </c>
    </row>
    <row r="84" spans="1:5" ht="27.75" customHeight="1" x14ac:dyDescent="0.25">
      <c r="A84" s="156" t="s">
        <v>600</v>
      </c>
      <c r="B84" s="46"/>
      <c r="C84" s="155" t="s">
        <v>78</v>
      </c>
      <c r="D84" s="173">
        <v>0</v>
      </c>
      <c r="E84" s="172">
        <v>0</v>
      </c>
    </row>
    <row r="85" spans="1:5" ht="27.75" customHeight="1" x14ac:dyDescent="0.25">
      <c r="A85" s="156" t="s">
        <v>602</v>
      </c>
      <c r="B85" s="46"/>
      <c r="C85" s="155">
        <v>0</v>
      </c>
      <c r="D85" s="173">
        <v>0</v>
      </c>
      <c r="E85" s="172">
        <v>0</v>
      </c>
    </row>
    <row r="86" spans="1:5" ht="27.75" customHeight="1" x14ac:dyDescent="0.25">
      <c r="A86" s="156" t="s">
        <v>603</v>
      </c>
      <c r="B86" s="46"/>
      <c r="C86" s="155">
        <v>0</v>
      </c>
      <c r="D86" s="173">
        <v>0</v>
      </c>
      <c r="E86" s="172">
        <v>0</v>
      </c>
    </row>
    <row r="87" spans="1:5" ht="27.75" customHeight="1" x14ac:dyDescent="0.25">
      <c r="A87" s="156" t="s">
        <v>604</v>
      </c>
      <c r="B87" s="46"/>
      <c r="C87" s="155">
        <v>0</v>
      </c>
      <c r="D87" s="173">
        <v>0</v>
      </c>
      <c r="E87" s="172">
        <v>0</v>
      </c>
    </row>
    <row r="88" spans="1:5" ht="27.75" customHeight="1" x14ac:dyDescent="0.25">
      <c r="A88" s="156" t="s">
        <v>605</v>
      </c>
      <c r="B88" s="46"/>
      <c r="C88" s="155">
        <v>0</v>
      </c>
      <c r="D88" s="173">
        <v>0</v>
      </c>
      <c r="E88" s="172">
        <v>0</v>
      </c>
    </row>
    <row r="89" spans="1:5" ht="27.75" customHeight="1" x14ac:dyDescent="0.25">
      <c r="A89" s="156" t="s">
        <v>606</v>
      </c>
      <c r="B89" s="46"/>
      <c r="C89" s="155">
        <v>0</v>
      </c>
      <c r="D89" s="173">
        <v>0</v>
      </c>
      <c r="E89" s="172">
        <v>0</v>
      </c>
    </row>
    <row r="90" spans="1:5" ht="27.75" customHeight="1" x14ac:dyDescent="0.25">
      <c r="A90" s="156" t="s">
        <v>607</v>
      </c>
      <c r="B90" s="46"/>
      <c r="C90" s="155">
        <v>0</v>
      </c>
      <c r="D90" s="173">
        <v>0</v>
      </c>
      <c r="E90" s="172">
        <v>0</v>
      </c>
    </row>
    <row r="91" spans="1:5" ht="27.75" customHeight="1" x14ac:dyDescent="0.25">
      <c r="A91" s="156" t="s">
        <v>608</v>
      </c>
      <c r="B91" s="46"/>
      <c r="C91" s="155">
        <v>0</v>
      </c>
      <c r="D91" s="173">
        <v>0</v>
      </c>
      <c r="E91" s="172">
        <v>0</v>
      </c>
    </row>
    <row r="92" spans="1:5" ht="27.75" customHeight="1" x14ac:dyDescent="0.25">
      <c r="A92" s="156" t="s">
        <v>609</v>
      </c>
      <c r="B92" s="46"/>
      <c r="C92" s="155">
        <v>0</v>
      </c>
      <c r="D92" s="173">
        <v>0</v>
      </c>
      <c r="E92" s="172">
        <v>0</v>
      </c>
    </row>
    <row r="93" spans="1:5" ht="27.75" customHeight="1" x14ac:dyDescent="0.25">
      <c r="A93" s="156" t="s">
        <v>610</v>
      </c>
      <c r="B93" s="46"/>
      <c r="C93" s="155">
        <v>0</v>
      </c>
      <c r="D93" s="173">
        <v>0</v>
      </c>
      <c r="E93" s="172">
        <v>0</v>
      </c>
    </row>
    <row r="94" spans="1:5" ht="27.75" customHeight="1" x14ac:dyDescent="0.25">
      <c r="A94" s="156" t="s">
        <v>611</v>
      </c>
      <c r="B94" s="46"/>
      <c r="C94" s="155">
        <v>0</v>
      </c>
      <c r="D94" s="173">
        <v>0</v>
      </c>
      <c r="E94" s="172">
        <v>0</v>
      </c>
    </row>
    <row r="95" spans="1:5" ht="27.75" customHeight="1" x14ac:dyDescent="0.25">
      <c r="A95" s="156" t="s">
        <v>612</v>
      </c>
      <c r="B95" s="46"/>
      <c r="C95" s="155">
        <v>0</v>
      </c>
      <c r="D95" s="173">
        <v>0</v>
      </c>
      <c r="E95" s="172">
        <v>0</v>
      </c>
    </row>
    <row r="96" spans="1:5" ht="27.75" customHeight="1" x14ac:dyDescent="0.25">
      <c r="A96" s="156" t="s">
        <v>613</v>
      </c>
      <c r="B96" s="46"/>
      <c r="C96" s="155">
        <v>0</v>
      </c>
      <c r="D96" s="173">
        <v>0</v>
      </c>
      <c r="E96" s="172">
        <v>0</v>
      </c>
    </row>
    <row r="97" spans="1:5" ht="27.75" customHeight="1" x14ac:dyDescent="0.25">
      <c r="A97" s="156" t="s">
        <v>614</v>
      </c>
      <c r="B97" s="46"/>
      <c r="C97" s="155">
        <v>0</v>
      </c>
      <c r="D97" s="173">
        <v>0</v>
      </c>
      <c r="E97" s="172">
        <v>0</v>
      </c>
    </row>
    <row r="98" spans="1:5" ht="27.75" customHeight="1" x14ac:dyDescent="0.25">
      <c r="A98" s="156" t="s">
        <v>615</v>
      </c>
      <c r="B98" s="46"/>
      <c r="C98" s="155">
        <v>0</v>
      </c>
      <c r="D98" s="173">
        <v>0</v>
      </c>
      <c r="E98" s="172">
        <v>0</v>
      </c>
    </row>
    <row r="99" spans="1:5" ht="27.75" customHeight="1" x14ac:dyDescent="0.25">
      <c r="A99" s="156" t="s">
        <v>616</v>
      </c>
      <c r="B99" s="46"/>
      <c r="C99" s="155">
        <v>0</v>
      </c>
      <c r="D99" s="173">
        <v>0</v>
      </c>
      <c r="E99" s="172">
        <v>0</v>
      </c>
    </row>
    <row r="100" spans="1:5" ht="27.75" customHeight="1" x14ac:dyDescent="0.25">
      <c r="A100" s="156" t="s">
        <v>623</v>
      </c>
      <c r="B100" s="46"/>
      <c r="C100" s="171" t="s">
        <v>74</v>
      </c>
      <c r="D100" s="172">
        <v>0</v>
      </c>
      <c r="E100" s="172">
        <v>0</v>
      </c>
    </row>
    <row r="101" spans="1:5" ht="27.75" customHeight="1" x14ac:dyDescent="0.25">
      <c r="A101" s="156" t="s">
        <v>625</v>
      </c>
      <c r="B101" s="46"/>
      <c r="C101" s="155" t="s">
        <v>78</v>
      </c>
      <c r="D101" s="173">
        <v>0</v>
      </c>
      <c r="E101" s="172">
        <v>0</v>
      </c>
    </row>
    <row r="102" spans="1:5" ht="27.75" customHeight="1" x14ac:dyDescent="0.25">
      <c r="A102" s="156" t="s">
        <v>626</v>
      </c>
      <c r="B102" s="46"/>
      <c r="C102" s="155" t="s">
        <v>78</v>
      </c>
      <c r="D102" s="173">
        <v>0</v>
      </c>
      <c r="E102" s="172">
        <v>0</v>
      </c>
    </row>
    <row r="103" spans="1:5" ht="27.75" customHeight="1" x14ac:dyDescent="0.25">
      <c r="A103" s="156" t="s">
        <v>627</v>
      </c>
      <c r="B103" s="46"/>
      <c r="C103" s="155" t="s">
        <v>78</v>
      </c>
      <c r="D103" s="173">
        <v>0</v>
      </c>
      <c r="E103" s="172">
        <v>0</v>
      </c>
    </row>
    <row r="104" spans="1:5" ht="27.75" customHeight="1" x14ac:dyDescent="0.25">
      <c r="A104" s="156" t="s">
        <v>628</v>
      </c>
      <c r="B104" s="46"/>
      <c r="C104" s="155" t="s">
        <v>78</v>
      </c>
      <c r="D104" s="173">
        <v>0</v>
      </c>
      <c r="E104" s="172">
        <v>0</v>
      </c>
    </row>
    <row r="105" spans="1:5" ht="27.75" customHeight="1" x14ac:dyDescent="0.25">
      <c r="A105" s="156" t="s">
        <v>629</v>
      </c>
      <c r="B105" s="46"/>
      <c r="C105" s="155" t="s">
        <v>78</v>
      </c>
      <c r="D105" s="173">
        <v>0</v>
      </c>
      <c r="E105" s="172">
        <v>0</v>
      </c>
    </row>
    <row r="106" spans="1:5" ht="27.75" customHeight="1" x14ac:dyDescent="0.25">
      <c r="A106" s="156" t="s">
        <v>631</v>
      </c>
      <c r="B106" s="46"/>
      <c r="C106" s="155">
        <v>0</v>
      </c>
      <c r="D106" s="173">
        <v>0</v>
      </c>
      <c r="E106" s="172">
        <v>0</v>
      </c>
    </row>
    <row r="107" spans="1:5" ht="27.75" customHeight="1" x14ac:dyDescent="0.25">
      <c r="A107" s="156" t="s">
        <v>632</v>
      </c>
      <c r="B107" s="46"/>
      <c r="C107" s="155">
        <v>0</v>
      </c>
      <c r="D107" s="173">
        <v>0</v>
      </c>
      <c r="E107" s="172">
        <v>0</v>
      </c>
    </row>
    <row r="108" spans="1:5" ht="27.75" customHeight="1" x14ac:dyDescent="0.25">
      <c r="A108" s="156" t="s">
        <v>633</v>
      </c>
      <c r="B108" s="46"/>
      <c r="C108" s="155">
        <v>0</v>
      </c>
      <c r="D108" s="173">
        <v>0</v>
      </c>
      <c r="E108" s="172">
        <v>0</v>
      </c>
    </row>
    <row r="109" spans="1:5" ht="27.75" customHeight="1" x14ac:dyDescent="0.25">
      <c r="A109" s="156" t="s">
        <v>634</v>
      </c>
      <c r="B109" s="46"/>
      <c r="C109" s="155">
        <v>0</v>
      </c>
      <c r="D109" s="173">
        <v>0</v>
      </c>
      <c r="E109" s="172">
        <v>0</v>
      </c>
    </row>
    <row r="110" spans="1:5" ht="27.75" customHeight="1" x14ac:dyDescent="0.25">
      <c r="A110" s="156" t="s">
        <v>635</v>
      </c>
      <c r="B110" s="46"/>
      <c r="C110" s="155">
        <v>0</v>
      </c>
      <c r="D110" s="173">
        <v>0</v>
      </c>
      <c r="E110" s="172">
        <v>0</v>
      </c>
    </row>
    <row r="111" spans="1:5" ht="27.75" customHeight="1" x14ac:dyDescent="0.25">
      <c r="A111" s="156" t="s">
        <v>636</v>
      </c>
      <c r="B111" s="46"/>
      <c r="C111" s="155">
        <v>0</v>
      </c>
      <c r="D111" s="173">
        <v>0</v>
      </c>
      <c r="E111" s="172">
        <v>0</v>
      </c>
    </row>
    <row r="112" spans="1:5" ht="27.75" customHeight="1" x14ac:dyDescent="0.25">
      <c r="A112" s="156" t="s">
        <v>637</v>
      </c>
      <c r="B112" s="46"/>
      <c r="C112" s="155">
        <v>0</v>
      </c>
      <c r="D112" s="173">
        <v>0</v>
      </c>
      <c r="E112" s="172">
        <v>0</v>
      </c>
    </row>
    <row r="113" spans="1:5" ht="27.75" customHeight="1" x14ac:dyDescent="0.25">
      <c r="A113" s="156" t="s">
        <v>638</v>
      </c>
      <c r="B113" s="46"/>
      <c r="C113" s="155">
        <v>0</v>
      </c>
      <c r="D113" s="173">
        <v>0</v>
      </c>
      <c r="E113" s="172">
        <v>0</v>
      </c>
    </row>
    <row r="114" spans="1:5" ht="27.75" customHeight="1" x14ac:dyDescent="0.25">
      <c r="A114" s="156" t="s">
        <v>639</v>
      </c>
      <c r="B114" s="46"/>
      <c r="C114" s="155">
        <v>0</v>
      </c>
      <c r="D114" s="173">
        <v>0</v>
      </c>
      <c r="E114" s="172">
        <v>0</v>
      </c>
    </row>
    <row r="115" spans="1:5" ht="27.75" customHeight="1" x14ac:dyDescent="0.25">
      <c r="A115" s="156" t="s">
        <v>640</v>
      </c>
      <c r="B115" s="46"/>
      <c r="C115" s="155">
        <v>0</v>
      </c>
      <c r="D115" s="173">
        <v>0</v>
      </c>
      <c r="E115" s="172">
        <v>0</v>
      </c>
    </row>
    <row r="116" spans="1:5" ht="27.75" customHeight="1" x14ac:dyDescent="0.25">
      <c r="A116" s="156" t="s">
        <v>641</v>
      </c>
      <c r="B116" s="46"/>
      <c r="C116" s="155">
        <v>0</v>
      </c>
      <c r="D116" s="173">
        <v>0</v>
      </c>
      <c r="E116" s="172">
        <v>0</v>
      </c>
    </row>
    <row r="117" spans="1:5" ht="27.75" customHeight="1" x14ac:dyDescent="0.25">
      <c r="A117" s="156" t="s">
        <v>642</v>
      </c>
      <c r="B117" s="46"/>
      <c r="C117" s="155">
        <v>0</v>
      </c>
      <c r="D117" s="173">
        <v>0</v>
      </c>
      <c r="E117" s="172">
        <v>0</v>
      </c>
    </row>
    <row r="118" spans="1:5" ht="27.75" customHeight="1" x14ac:dyDescent="0.25">
      <c r="A118" s="156" t="s">
        <v>643</v>
      </c>
      <c r="B118" s="46"/>
      <c r="C118" s="155">
        <v>0</v>
      </c>
      <c r="D118" s="173">
        <v>0</v>
      </c>
      <c r="E118" s="172">
        <v>0</v>
      </c>
    </row>
    <row r="119" spans="1:5" ht="27.75" customHeight="1" x14ac:dyDescent="0.25">
      <c r="A119" s="156" t="s">
        <v>644</v>
      </c>
      <c r="B119" s="46"/>
      <c r="C119" s="155">
        <v>0</v>
      </c>
      <c r="D119" s="173">
        <v>0</v>
      </c>
      <c r="E119" s="172">
        <v>0</v>
      </c>
    </row>
    <row r="120" spans="1:5" ht="27.75" customHeight="1" x14ac:dyDescent="0.25">
      <c r="A120" s="156" t="s">
        <v>645</v>
      </c>
      <c r="B120" s="46"/>
      <c r="C120" s="155">
        <v>0</v>
      </c>
      <c r="D120" s="173">
        <v>0</v>
      </c>
      <c r="E120" s="172">
        <v>0</v>
      </c>
    </row>
    <row r="121" spans="1:5" ht="27.75" customHeight="1" x14ac:dyDescent="0.25">
      <c r="A121" s="156" t="s">
        <v>652</v>
      </c>
      <c r="B121" s="46"/>
      <c r="C121" s="171" t="s">
        <v>74</v>
      </c>
      <c r="D121" s="172">
        <v>0</v>
      </c>
      <c r="E121" s="172">
        <v>0</v>
      </c>
    </row>
    <row r="122" spans="1:5" ht="27.75" customHeight="1" x14ac:dyDescent="0.25">
      <c r="A122" s="156" t="s">
        <v>654</v>
      </c>
      <c r="B122" s="46"/>
      <c r="C122" s="155" t="s">
        <v>78</v>
      </c>
      <c r="D122" s="173">
        <v>0</v>
      </c>
      <c r="E122" s="172">
        <v>0</v>
      </c>
    </row>
    <row r="123" spans="1:5" ht="27.75" customHeight="1" x14ac:dyDescent="0.25">
      <c r="A123" s="156" t="s">
        <v>655</v>
      </c>
      <c r="B123" s="46"/>
      <c r="C123" s="155" t="s">
        <v>78</v>
      </c>
      <c r="D123" s="173">
        <v>0</v>
      </c>
      <c r="E123" s="172">
        <v>0</v>
      </c>
    </row>
    <row r="124" spans="1:5" ht="27.75" customHeight="1" x14ac:dyDescent="0.25">
      <c r="A124" s="156" t="s">
        <v>656</v>
      </c>
      <c r="B124" s="46"/>
      <c r="C124" s="155" t="s">
        <v>78</v>
      </c>
      <c r="D124" s="173">
        <v>0</v>
      </c>
      <c r="E124" s="172">
        <v>0</v>
      </c>
    </row>
    <row r="125" spans="1:5" ht="27.75" customHeight="1" x14ac:dyDescent="0.25">
      <c r="A125" s="156" t="s">
        <v>657</v>
      </c>
      <c r="B125" s="46"/>
      <c r="C125" s="155" t="s">
        <v>78</v>
      </c>
      <c r="D125" s="173">
        <v>0</v>
      </c>
      <c r="E125" s="172">
        <v>0</v>
      </c>
    </row>
    <row r="126" spans="1:5" ht="27.75" customHeight="1" x14ac:dyDescent="0.25">
      <c r="A126" s="156" t="s">
        <v>658</v>
      </c>
      <c r="B126" s="46"/>
      <c r="C126" s="155" t="s">
        <v>78</v>
      </c>
      <c r="D126" s="173">
        <v>0</v>
      </c>
      <c r="E126" s="172">
        <v>0</v>
      </c>
    </row>
    <row r="127" spans="1:5" ht="27.75" customHeight="1" x14ac:dyDescent="0.25">
      <c r="A127" s="156" t="s">
        <v>660</v>
      </c>
      <c r="B127" s="46"/>
      <c r="C127" s="155">
        <v>0</v>
      </c>
      <c r="D127" s="173">
        <v>0</v>
      </c>
      <c r="E127" s="172">
        <v>0</v>
      </c>
    </row>
    <row r="128" spans="1:5" ht="27.75" customHeight="1" x14ac:dyDescent="0.25">
      <c r="A128" s="156" t="s">
        <v>661</v>
      </c>
      <c r="B128" s="46"/>
      <c r="C128" s="155">
        <v>0</v>
      </c>
      <c r="D128" s="173">
        <v>0</v>
      </c>
      <c r="E128" s="172">
        <v>0</v>
      </c>
    </row>
    <row r="129" spans="1:5" ht="27.75" customHeight="1" x14ac:dyDescent="0.25">
      <c r="A129" s="156" t="s">
        <v>662</v>
      </c>
      <c r="B129" s="46"/>
      <c r="C129" s="155">
        <v>0</v>
      </c>
      <c r="D129" s="173">
        <v>0</v>
      </c>
      <c r="E129" s="172">
        <v>0</v>
      </c>
    </row>
    <row r="130" spans="1:5" ht="27.75" customHeight="1" x14ac:dyDescent="0.25">
      <c r="A130" s="156" t="s">
        <v>663</v>
      </c>
      <c r="B130" s="46"/>
      <c r="C130" s="155">
        <v>0</v>
      </c>
      <c r="D130" s="173">
        <v>0</v>
      </c>
      <c r="E130" s="172">
        <v>0</v>
      </c>
    </row>
    <row r="131" spans="1:5" ht="27.75" customHeight="1" x14ac:dyDescent="0.25">
      <c r="A131" s="156" t="s">
        <v>664</v>
      </c>
      <c r="B131" s="46"/>
      <c r="C131" s="155">
        <v>0</v>
      </c>
      <c r="D131" s="173">
        <v>0</v>
      </c>
      <c r="E131" s="172">
        <v>0</v>
      </c>
    </row>
    <row r="132" spans="1:5" ht="27.75" customHeight="1" x14ac:dyDescent="0.25">
      <c r="A132" s="156" t="s">
        <v>665</v>
      </c>
      <c r="B132" s="46"/>
      <c r="C132" s="155">
        <v>0</v>
      </c>
      <c r="D132" s="173">
        <v>0</v>
      </c>
      <c r="E132" s="172">
        <v>0</v>
      </c>
    </row>
    <row r="133" spans="1:5" ht="27.75" customHeight="1" x14ac:dyDescent="0.25">
      <c r="A133" s="156" t="s">
        <v>666</v>
      </c>
      <c r="B133" s="46"/>
      <c r="C133" s="155">
        <v>0</v>
      </c>
      <c r="D133" s="173">
        <v>0</v>
      </c>
      <c r="E133" s="172">
        <v>0</v>
      </c>
    </row>
    <row r="134" spans="1:5" ht="27.75" customHeight="1" x14ac:dyDescent="0.25">
      <c r="A134" s="156" t="s">
        <v>667</v>
      </c>
      <c r="B134" s="46"/>
      <c r="C134" s="155">
        <v>0</v>
      </c>
      <c r="D134" s="173">
        <v>0</v>
      </c>
      <c r="E134" s="172">
        <v>0</v>
      </c>
    </row>
    <row r="135" spans="1:5" ht="27.75" customHeight="1" x14ac:dyDescent="0.25">
      <c r="A135" s="156" t="s">
        <v>668</v>
      </c>
      <c r="B135" s="46"/>
      <c r="C135" s="155">
        <v>0</v>
      </c>
      <c r="D135" s="173">
        <v>0</v>
      </c>
      <c r="E135" s="172">
        <v>0</v>
      </c>
    </row>
    <row r="136" spans="1:5" ht="27.75" customHeight="1" x14ac:dyDescent="0.25">
      <c r="A136" s="156" t="s">
        <v>669</v>
      </c>
      <c r="B136" s="46"/>
      <c r="C136" s="155">
        <v>0</v>
      </c>
      <c r="D136" s="173">
        <v>0</v>
      </c>
      <c r="E136" s="172">
        <v>0</v>
      </c>
    </row>
    <row r="137" spans="1:5" ht="27.75" customHeight="1" x14ac:dyDescent="0.25">
      <c r="A137" s="156" t="s">
        <v>670</v>
      </c>
      <c r="B137" s="46"/>
      <c r="C137" s="155">
        <v>0</v>
      </c>
      <c r="D137" s="173">
        <v>0</v>
      </c>
      <c r="E137" s="172">
        <v>0</v>
      </c>
    </row>
    <row r="138" spans="1:5" ht="27.75" customHeight="1" x14ac:dyDescent="0.25">
      <c r="A138" s="156" t="s">
        <v>671</v>
      </c>
      <c r="B138" s="46"/>
      <c r="C138" s="155">
        <v>0</v>
      </c>
      <c r="D138" s="173">
        <v>0</v>
      </c>
      <c r="E138" s="172">
        <v>0</v>
      </c>
    </row>
    <row r="139" spans="1:5" ht="27.75" customHeight="1" x14ac:dyDescent="0.25">
      <c r="A139" s="156" t="s">
        <v>672</v>
      </c>
      <c r="B139" s="46"/>
      <c r="C139" s="155">
        <v>0</v>
      </c>
      <c r="D139" s="173">
        <v>0</v>
      </c>
      <c r="E139" s="172">
        <v>0</v>
      </c>
    </row>
    <row r="140" spans="1:5" ht="27.75" customHeight="1" x14ac:dyDescent="0.25">
      <c r="A140" s="156" t="s">
        <v>673</v>
      </c>
      <c r="B140" s="46"/>
      <c r="C140" s="155">
        <v>0</v>
      </c>
      <c r="D140" s="173">
        <v>0</v>
      </c>
      <c r="E140" s="172">
        <v>0</v>
      </c>
    </row>
    <row r="141" spans="1:5" ht="27.75" customHeight="1" x14ac:dyDescent="0.25">
      <c r="A141" s="156" t="s">
        <v>674</v>
      </c>
      <c r="B141" s="46"/>
      <c r="C141" s="155">
        <v>0</v>
      </c>
      <c r="D141" s="173">
        <v>0</v>
      </c>
      <c r="E141" s="172">
        <v>0</v>
      </c>
    </row>
    <row r="142" spans="1:5" ht="27.75" customHeight="1" x14ac:dyDescent="0.25">
      <c r="A142" s="156" t="s">
        <v>681</v>
      </c>
      <c r="B142" s="46"/>
      <c r="C142" s="171" t="s">
        <v>74</v>
      </c>
      <c r="D142" s="172">
        <v>0</v>
      </c>
      <c r="E142" s="172">
        <v>0</v>
      </c>
    </row>
    <row r="143" spans="1:5" ht="27.75" customHeight="1" x14ac:dyDescent="0.25">
      <c r="A143" s="156" t="s">
        <v>683</v>
      </c>
      <c r="B143" s="46"/>
      <c r="C143" s="155" t="s">
        <v>78</v>
      </c>
      <c r="D143" s="173">
        <v>0</v>
      </c>
      <c r="E143" s="172">
        <v>0</v>
      </c>
    </row>
    <row r="144" spans="1:5" ht="27.75" customHeight="1" x14ac:dyDescent="0.25">
      <c r="A144" s="156" t="s">
        <v>684</v>
      </c>
      <c r="B144" s="46"/>
      <c r="C144" s="155" t="s">
        <v>78</v>
      </c>
      <c r="D144" s="173">
        <v>0</v>
      </c>
      <c r="E144" s="172">
        <v>0</v>
      </c>
    </row>
    <row r="145" spans="1:5" ht="27.75" customHeight="1" x14ac:dyDescent="0.25">
      <c r="A145" s="156" t="s">
        <v>685</v>
      </c>
      <c r="B145" s="46"/>
      <c r="C145" s="155" t="s">
        <v>78</v>
      </c>
      <c r="D145" s="173">
        <v>0</v>
      </c>
      <c r="E145" s="172">
        <v>0</v>
      </c>
    </row>
    <row r="146" spans="1:5" ht="27.75" customHeight="1" x14ac:dyDescent="0.25">
      <c r="A146" s="156" t="s">
        <v>686</v>
      </c>
      <c r="B146" s="46"/>
      <c r="C146" s="155" t="s">
        <v>78</v>
      </c>
      <c r="D146" s="173">
        <v>0</v>
      </c>
      <c r="E146" s="172">
        <v>0</v>
      </c>
    </row>
    <row r="147" spans="1:5" ht="27.75" customHeight="1" x14ac:dyDescent="0.25">
      <c r="A147" s="156" t="s">
        <v>687</v>
      </c>
      <c r="B147" s="46"/>
      <c r="C147" s="155" t="s">
        <v>78</v>
      </c>
      <c r="D147" s="173">
        <v>0</v>
      </c>
      <c r="E147" s="172">
        <v>0</v>
      </c>
    </row>
    <row r="148" spans="1:5" ht="27.75" customHeight="1" x14ac:dyDescent="0.25">
      <c r="A148" s="156" t="s">
        <v>689</v>
      </c>
      <c r="B148" s="46"/>
      <c r="C148" s="155">
        <v>0</v>
      </c>
      <c r="D148" s="173">
        <v>0</v>
      </c>
      <c r="E148" s="172">
        <v>0</v>
      </c>
    </row>
    <row r="149" spans="1:5" ht="27.75" customHeight="1" x14ac:dyDescent="0.25">
      <c r="A149" s="156" t="s">
        <v>690</v>
      </c>
      <c r="B149" s="46"/>
      <c r="C149" s="155">
        <v>0</v>
      </c>
      <c r="D149" s="173">
        <v>0</v>
      </c>
      <c r="E149" s="172">
        <v>0</v>
      </c>
    </row>
    <row r="150" spans="1:5" ht="27.75" customHeight="1" x14ac:dyDescent="0.25">
      <c r="A150" s="156" t="s">
        <v>691</v>
      </c>
      <c r="B150" s="46"/>
      <c r="C150" s="155">
        <v>0</v>
      </c>
      <c r="D150" s="173">
        <v>0</v>
      </c>
      <c r="E150" s="172">
        <v>0</v>
      </c>
    </row>
    <row r="151" spans="1:5" ht="27.75" customHeight="1" x14ac:dyDescent="0.25">
      <c r="A151" s="156" t="s">
        <v>692</v>
      </c>
      <c r="B151" s="46"/>
      <c r="C151" s="155">
        <v>0</v>
      </c>
      <c r="D151" s="173">
        <v>0</v>
      </c>
      <c r="E151" s="172">
        <v>0</v>
      </c>
    </row>
    <row r="152" spans="1:5" ht="27.75" customHeight="1" x14ac:dyDescent="0.25">
      <c r="A152" s="156" t="s">
        <v>693</v>
      </c>
      <c r="B152" s="46"/>
      <c r="C152" s="155">
        <v>0</v>
      </c>
      <c r="D152" s="173">
        <v>0</v>
      </c>
      <c r="E152" s="172">
        <v>0</v>
      </c>
    </row>
    <row r="153" spans="1:5" ht="27.75" customHeight="1" x14ac:dyDescent="0.25">
      <c r="A153" s="156" t="s">
        <v>694</v>
      </c>
      <c r="B153" s="46"/>
      <c r="C153" s="155">
        <v>0</v>
      </c>
      <c r="D153" s="173">
        <v>0</v>
      </c>
      <c r="E153" s="172">
        <v>0</v>
      </c>
    </row>
    <row r="154" spans="1:5" ht="27.75" customHeight="1" x14ac:dyDescent="0.25">
      <c r="A154" s="156" t="s">
        <v>695</v>
      </c>
      <c r="B154" s="46"/>
      <c r="C154" s="155">
        <v>0</v>
      </c>
      <c r="D154" s="173">
        <v>0</v>
      </c>
      <c r="E154" s="172">
        <v>0</v>
      </c>
    </row>
    <row r="155" spans="1:5" ht="27.75" customHeight="1" x14ac:dyDescent="0.25">
      <c r="A155" s="156" t="s">
        <v>696</v>
      </c>
      <c r="B155" s="46"/>
      <c r="C155" s="155">
        <v>0</v>
      </c>
      <c r="D155" s="173">
        <v>0</v>
      </c>
      <c r="E155" s="172">
        <v>0</v>
      </c>
    </row>
    <row r="156" spans="1:5" ht="27.75" customHeight="1" x14ac:dyDescent="0.25">
      <c r="A156" s="156" t="s">
        <v>697</v>
      </c>
      <c r="B156" s="46"/>
      <c r="C156" s="155">
        <v>0</v>
      </c>
      <c r="D156" s="173">
        <v>0</v>
      </c>
      <c r="E156" s="172">
        <v>0</v>
      </c>
    </row>
    <row r="157" spans="1:5" ht="27.75" customHeight="1" x14ac:dyDescent="0.25">
      <c r="A157" s="156" t="s">
        <v>698</v>
      </c>
      <c r="B157" s="46"/>
      <c r="C157" s="155">
        <v>0</v>
      </c>
      <c r="D157" s="173">
        <v>0</v>
      </c>
      <c r="E157" s="172">
        <v>0</v>
      </c>
    </row>
    <row r="158" spans="1:5" ht="27.75" customHeight="1" x14ac:dyDescent="0.25">
      <c r="A158" s="156" t="s">
        <v>699</v>
      </c>
      <c r="B158" s="46"/>
      <c r="C158" s="155">
        <v>0</v>
      </c>
      <c r="D158" s="173">
        <v>0</v>
      </c>
      <c r="E158" s="172">
        <v>0</v>
      </c>
    </row>
    <row r="159" spans="1:5" ht="27.75" customHeight="1" x14ac:dyDescent="0.25">
      <c r="A159" s="156" t="s">
        <v>700</v>
      </c>
      <c r="B159" s="46"/>
      <c r="C159" s="155">
        <v>0</v>
      </c>
      <c r="D159" s="173">
        <v>0</v>
      </c>
      <c r="E159" s="172">
        <v>0</v>
      </c>
    </row>
    <row r="160" spans="1:5" ht="27.75" customHeight="1" x14ac:dyDescent="0.25">
      <c r="A160" s="156" t="s">
        <v>701</v>
      </c>
      <c r="B160" s="46"/>
      <c r="C160" s="155">
        <v>0</v>
      </c>
      <c r="D160" s="173">
        <v>0</v>
      </c>
      <c r="E160" s="172">
        <v>0</v>
      </c>
    </row>
    <row r="161" spans="1:5" ht="27.75" customHeight="1" x14ac:dyDescent="0.25">
      <c r="A161" s="156" t="s">
        <v>702</v>
      </c>
      <c r="B161" s="46"/>
      <c r="C161" s="155">
        <v>0</v>
      </c>
      <c r="D161" s="173">
        <v>0</v>
      </c>
      <c r="E161" s="172">
        <v>0</v>
      </c>
    </row>
    <row r="162" spans="1:5" ht="27.75" customHeight="1" x14ac:dyDescent="0.25">
      <c r="A162" s="156" t="s">
        <v>703</v>
      </c>
      <c r="B162" s="46"/>
      <c r="C162" s="155">
        <v>0</v>
      </c>
      <c r="D162" s="173">
        <v>0</v>
      </c>
      <c r="E162" s="172">
        <v>0</v>
      </c>
    </row>
    <row r="163" spans="1:5" ht="27.75" customHeight="1" x14ac:dyDescent="0.25">
      <c r="A163" s="2" t="s">
        <v>799</v>
      </c>
      <c r="B163" s="2"/>
      <c r="C163" s="3"/>
    </row>
    <row r="164" spans="1:5" ht="27.75" customHeight="1" x14ac:dyDescent="0.25">
      <c r="A164" s="2" t="s">
        <v>800</v>
      </c>
      <c r="B164" s="2"/>
      <c r="C164" s="3"/>
    </row>
  </sheetData>
  <mergeCells count="2">
    <mergeCell ref="B1:C1"/>
    <mergeCell ref="A2:E2"/>
  </mergeCells>
  <hyperlinks>
    <hyperlink ref="A1" location="Overview!A1" display="Back to Overview" xr:uid="{E3B90DF4-5FC8-44CA-82D3-B805F9FC599E}"/>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costs&amp;C&amp;G</oddHeader>
    <oddFooter>&amp;R&amp;P of &amp;N</oddFooter>
  </headerFooter>
  <ignoredErrors>
    <ignoredError sqref="B5:B162" unlocked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06858-AC87-4929-958D-87F5D529BAE9}">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SP Manweb Area (GSP Group _D)"</f>
        <v>Southern Electric Power Distribution plc - Effective from 1 April 2026 - Final LV and HV charges in SP Manweb Area (GSP Group _D)</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81" t="s">
        <v>50</v>
      </c>
      <c r="B6" s="24" t="s">
        <v>209</v>
      </c>
      <c r="C6" s="369" t="s">
        <v>210</v>
      </c>
      <c r="D6" s="370"/>
      <c r="E6" s="24" t="s">
        <v>211</v>
      </c>
      <c r="F6" s="87"/>
      <c r="G6" s="357" t="s">
        <v>176</v>
      </c>
      <c r="H6" s="357"/>
      <c r="I6" s="207"/>
      <c r="J6" s="208" t="s">
        <v>212</v>
      </c>
      <c r="K6" s="208" t="s">
        <v>211</v>
      </c>
    </row>
    <row r="7" spans="1:13" ht="65.25" customHeight="1" x14ac:dyDescent="0.25">
      <c r="A7" s="81" t="s">
        <v>55</v>
      </c>
      <c r="B7" s="22"/>
      <c r="C7" s="354" t="s">
        <v>213</v>
      </c>
      <c r="D7" s="354"/>
      <c r="E7" s="24" t="s">
        <v>214</v>
      </c>
      <c r="F7" s="87"/>
      <c r="G7" s="357" t="s">
        <v>54</v>
      </c>
      <c r="H7" s="357"/>
      <c r="I7" s="208" t="s">
        <v>209</v>
      </c>
      <c r="J7" s="208" t="s">
        <v>210</v>
      </c>
      <c r="K7" s="208" t="s">
        <v>211</v>
      </c>
    </row>
    <row r="8" spans="1:13" ht="65.25" customHeight="1" x14ac:dyDescent="0.25">
      <c r="A8" s="82" t="s">
        <v>59</v>
      </c>
      <c r="B8" s="366" t="s">
        <v>60</v>
      </c>
      <c r="C8" s="367"/>
      <c r="D8" s="367"/>
      <c r="E8" s="368"/>
      <c r="F8" s="87"/>
      <c r="G8" s="357" t="s">
        <v>179</v>
      </c>
      <c r="H8" s="357"/>
      <c r="I8" s="207" t="s">
        <v>215</v>
      </c>
      <c r="J8" s="208" t="s">
        <v>212</v>
      </c>
      <c r="K8" s="208" t="s">
        <v>211</v>
      </c>
    </row>
    <row r="9" spans="1:13" s="79" customFormat="1" ht="65.25" customHeight="1" x14ac:dyDescent="0.25">
      <c r="F9" s="87"/>
      <c r="G9" s="357" t="s">
        <v>144</v>
      </c>
      <c r="H9" s="357"/>
      <c r="I9" s="22"/>
      <c r="J9" s="208" t="s">
        <v>213</v>
      </c>
      <c r="K9" s="208" t="s">
        <v>216</v>
      </c>
      <c r="L9" s="53"/>
    </row>
    <row r="10" spans="1:13" s="79" customFormat="1" ht="36" customHeight="1" x14ac:dyDescent="0.25">
      <c r="A10" s="87"/>
      <c r="B10" s="87"/>
      <c r="C10" s="87"/>
      <c r="D10" s="87"/>
      <c r="E10" s="87"/>
      <c r="F10" s="87"/>
      <c r="G10" s="359" t="s">
        <v>59</v>
      </c>
      <c r="H10" s="359"/>
      <c r="I10" s="366" t="s">
        <v>60</v>
      </c>
      <c r="J10" s="367"/>
      <c r="K10" s="368"/>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217</v>
      </c>
      <c r="C14" s="171" t="s">
        <v>74</v>
      </c>
      <c r="D14" s="128">
        <v>15.388999999999999</v>
      </c>
      <c r="E14" s="129">
        <v>3.36</v>
      </c>
      <c r="F14" s="130">
        <v>0.48399999999999999</v>
      </c>
      <c r="G14" s="48">
        <v>23.5</v>
      </c>
      <c r="H14" s="49"/>
      <c r="I14" s="49"/>
      <c r="J14" s="45"/>
      <c r="K14" s="46"/>
    </row>
    <row r="15" spans="1:13" ht="32.25" customHeight="1" x14ac:dyDescent="0.25">
      <c r="A15" s="17" t="s">
        <v>75</v>
      </c>
      <c r="B15" s="43"/>
      <c r="C15" s="167">
        <v>2</v>
      </c>
      <c r="D15" s="128">
        <v>15.388999999999999</v>
      </c>
      <c r="E15" s="129">
        <v>3.36</v>
      </c>
      <c r="F15" s="130">
        <v>0.48399999999999999</v>
      </c>
      <c r="G15" s="49"/>
      <c r="H15" s="49"/>
      <c r="I15" s="49"/>
      <c r="J15" s="45"/>
      <c r="K15" s="46"/>
    </row>
    <row r="16" spans="1:13" ht="32.25" customHeight="1" x14ac:dyDescent="0.25">
      <c r="A16" s="17" t="s">
        <v>76</v>
      </c>
      <c r="B16" s="43" t="s">
        <v>218</v>
      </c>
      <c r="C16" s="155" t="s">
        <v>78</v>
      </c>
      <c r="D16" s="128">
        <v>16.454999999999998</v>
      </c>
      <c r="E16" s="129">
        <v>3.5920000000000001</v>
      </c>
      <c r="F16" s="130">
        <v>0.51800000000000002</v>
      </c>
      <c r="G16" s="48">
        <v>7.3</v>
      </c>
      <c r="H16" s="49"/>
      <c r="I16" s="49"/>
      <c r="J16" s="45"/>
      <c r="K16" s="46"/>
    </row>
    <row r="17" spans="1:11" ht="32.25" customHeight="1" x14ac:dyDescent="0.25">
      <c r="A17" s="17" t="s">
        <v>79</v>
      </c>
      <c r="B17" s="43" t="s">
        <v>219</v>
      </c>
      <c r="C17" s="155" t="s">
        <v>78</v>
      </c>
      <c r="D17" s="128">
        <v>16.454999999999998</v>
      </c>
      <c r="E17" s="129">
        <v>3.5920000000000001</v>
      </c>
      <c r="F17" s="130">
        <v>0.51800000000000002</v>
      </c>
      <c r="G17" s="48">
        <v>26.74</v>
      </c>
      <c r="H17" s="49"/>
      <c r="I17" s="49"/>
      <c r="J17" s="45"/>
      <c r="K17" s="46"/>
    </row>
    <row r="18" spans="1:11" ht="32.25" customHeight="1" x14ac:dyDescent="0.25">
      <c r="A18" s="17" t="s">
        <v>81</v>
      </c>
      <c r="B18" s="43" t="s">
        <v>220</v>
      </c>
      <c r="C18" s="155" t="s">
        <v>78</v>
      </c>
      <c r="D18" s="128">
        <v>16.454999999999998</v>
      </c>
      <c r="E18" s="129">
        <v>3.5920000000000001</v>
      </c>
      <c r="F18" s="130">
        <v>0.51800000000000002</v>
      </c>
      <c r="G18" s="48">
        <v>49.76</v>
      </c>
      <c r="H18" s="49"/>
      <c r="I18" s="49"/>
      <c r="J18" s="45"/>
      <c r="K18" s="46"/>
    </row>
    <row r="19" spans="1:11" ht="32.25" customHeight="1" x14ac:dyDescent="0.25">
      <c r="A19" s="17" t="s">
        <v>83</v>
      </c>
      <c r="B19" s="43" t="s">
        <v>221</v>
      </c>
      <c r="C19" s="155" t="s">
        <v>78</v>
      </c>
      <c r="D19" s="128">
        <v>16.454999999999998</v>
      </c>
      <c r="E19" s="129">
        <v>3.5920000000000001</v>
      </c>
      <c r="F19" s="130">
        <v>0.51800000000000002</v>
      </c>
      <c r="G19" s="48">
        <v>97.89</v>
      </c>
      <c r="H19" s="49"/>
      <c r="I19" s="49"/>
      <c r="J19" s="45"/>
      <c r="K19" s="46"/>
    </row>
    <row r="20" spans="1:11" ht="32.25" customHeight="1" x14ac:dyDescent="0.25">
      <c r="A20" s="17" t="s">
        <v>85</v>
      </c>
      <c r="B20" s="43" t="s">
        <v>222</v>
      </c>
      <c r="C20" s="155" t="s">
        <v>78</v>
      </c>
      <c r="D20" s="128">
        <v>16.454999999999998</v>
      </c>
      <c r="E20" s="129">
        <v>3.5920000000000001</v>
      </c>
      <c r="F20" s="130">
        <v>0.51800000000000002</v>
      </c>
      <c r="G20" s="48">
        <v>270.24</v>
      </c>
      <c r="H20" s="49"/>
      <c r="I20" s="49"/>
      <c r="J20" s="45"/>
      <c r="K20" s="46"/>
    </row>
    <row r="21" spans="1:11" ht="32.25" customHeight="1" x14ac:dyDescent="0.25">
      <c r="A21" s="17" t="s">
        <v>87</v>
      </c>
      <c r="B21" s="43"/>
      <c r="C21" s="167">
        <v>4</v>
      </c>
      <c r="D21" s="128">
        <v>16.454999999999998</v>
      </c>
      <c r="E21" s="129">
        <v>3.5920000000000001</v>
      </c>
      <c r="F21" s="130">
        <v>0.51800000000000002</v>
      </c>
      <c r="G21" s="49"/>
      <c r="H21" s="49"/>
      <c r="I21" s="49"/>
      <c r="J21" s="45"/>
      <c r="K21" s="46"/>
    </row>
    <row r="22" spans="1:11" ht="32.25" customHeight="1" x14ac:dyDescent="0.25">
      <c r="A22" s="17" t="s">
        <v>88</v>
      </c>
      <c r="B22" s="46" t="s">
        <v>223</v>
      </c>
      <c r="C22" s="167">
        <v>0</v>
      </c>
      <c r="D22" s="128">
        <v>11.785</v>
      </c>
      <c r="E22" s="129">
        <v>2.3010000000000002</v>
      </c>
      <c r="F22" s="130">
        <v>0.315</v>
      </c>
      <c r="G22" s="48">
        <v>24.41</v>
      </c>
      <c r="H22" s="48">
        <v>6.87</v>
      </c>
      <c r="I22" s="127">
        <v>6.87</v>
      </c>
      <c r="J22" s="44">
        <v>0.628</v>
      </c>
      <c r="K22" s="46"/>
    </row>
    <row r="23" spans="1:11" ht="32.25" customHeight="1" x14ac:dyDescent="0.25">
      <c r="A23" s="17" t="s">
        <v>90</v>
      </c>
      <c r="B23" s="46" t="s">
        <v>224</v>
      </c>
      <c r="C23" s="167">
        <v>0</v>
      </c>
      <c r="D23" s="128">
        <v>11.785</v>
      </c>
      <c r="E23" s="129">
        <v>2.3010000000000002</v>
      </c>
      <c r="F23" s="130">
        <v>0.315</v>
      </c>
      <c r="G23" s="48">
        <v>547.49</v>
      </c>
      <c r="H23" s="48">
        <v>6.87</v>
      </c>
      <c r="I23" s="127">
        <v>6.87</v>
      </c>
      <c r="J23" s="44">
        <v>0.628</v>
      </c>
      <c r="K23" s="46"/>
    </row>
    <row r="24" spans="1:11" ht="32.25" customHeight="1" x14ac:dyDescent="0.25">
      <c r="A24" s="17" t="s">
        <v>92</v>
      </c>
      <c r="B24" s="46" t="s">
        <v>225</v>
      </c>
      <c r="C24" s="167">
        <v>0</v>
      </c>
      <c r="D24" s="128">
        <v>11.785</v>
      </c>
      <c r="E24" s="129">
        <v>2.3010000000000002</v>
      </c>
      <c r="F24" s="130">
        <v>0.315</v>
      </c>
      <c r="G24" s="48">
        <v>1021.63</v>
      </c>
      <c r="H24" s="48">
        <v>6.87</v>
      </c>
      <c r="I24" s="127">
        <v>6.87</v>
      </c>
      <c r="J24" s="44">
        <v>0.628</v>
      </c>
      <c r="K24" s="46"/>
    </row>
    <row r="25" spans="1:11" ht="32.25" customHeight="1" x14ac:dyDescent="0.25">
      <c r="A25" s="17" t="s">
        <v>94</v>
      </c>
      <c r="B25" s="46" t="s">
        <v>226</v>
      </c>
      <c r="C25" s="167">
        <v>0</v>
      </c>
      <c r="D25" s="128">
        <v>11.785</v>
      </c>
      <c r="E25" s="129">
        <v>2.3010000000000002</v>
      </c>
      <c r="F25" s="130">
        <v>0.315</v>
      </c>
      <c r="G25" s="48">
        <v>1572.65</v>
      </c>
      <c r="H25" s="48">
        <v>6.87</v>
      </c>
      <c r="I25" s="127">
        <v>6.87</v>
      </c>
      <c r="J25" s="44">
        <v>0.628</v>
      </c>
      <c r="K25" s="46"/>
    </row>
    <row r="26" spans="1:11" ht="32.25" customHeight="1" x14ac:dyDescent="0.25">
      <c r="A26" s="17" t="s">
        <v>96</v>
      </c>
      <c r="B26" s="46" t="s">
        <v>227</v>
      </c>
      <c r="C26" s="167">
        <v>0</v>
      </c>
      <c r="D26" s="128">
        <v>11.785</v>
      </c>
      <c r="E26" s="129">
        <v>2.3010000000000002</v>
      </c>
      <c r="F26" s="130">
        <v>0.315</v>
      </c>
      <c r="G26" s="48">
        <v>3592.14</v>
      </c>
      <c r="H26" s="48">
        <v>6.87</v>
      </c>
      <c r="I26" s="127">
        <v>6.87</v>
      </c>
      <c r="J26" s="44">
        <v>0.628</v>
      </c>
      <c r="K26" s="46"/>
    </row>
    <row r="27" spans="1:11" ht="32.25" customHeight="1" x14ac:dyDescent="0.25">
      <c r="A27" s="17" t="s">
        <v>98</v>
      </c>
      <c r="B27" s="46" t="s">
        <v>228</v>
      </c>
      <c r="C27" s="167">
        <v>0</v>
      </c>
      <c r="D27" s="128">
        <v>9.0679999999999996</v>
      </c>
      <c r="E27" s="129">
        <v>1.3759999999999999</v>
      </c>
      <c r="F27" s="130">
        <v>0.16200000000000001</v>
      </c>
      <c r="G27" s="48">
        <v>8.61</v>
      </c>
      <c r="H27" s="48">
        <v>10.76</v>
      </c>
      <c r="I27" s="127">
        <v>10.76</v>
      </c>
      <c r="J27" s="44">
        <v>0.34699999999999998</v>
      </c>
      <c r="K27" s="46"/>
    </row>
    <row r="28" spans="1:11" ht="32.25" customHeight="1" x14ac:dyDescent="0.25">
      <c r="A28" s="17" t="s">
        <v>100</v>
      </c>
      <c r="B28" s="46" t="s">
        <v>229</v>
      </c>
      <c r="C28" s="167">
        <v>0</v>
      </c>
      <c r="D28" s="128">
        <v>9.0679999999999996</v>
      </c>
      <c r="E28" s="129">
        <v>1.3759999999999999</v>
      </c>
      <c r="F28" s="130">
        <v>0.16200000000000001</v>
      </c>
      <c r="G28" s="48">
        <v>531.70000000000005</v>
      </c>
      <c r="H28" s="48">
        <v>10.76</v>
      </c>
      <c r="I28" s="127">
        <v>10.76</v>
      </c>
      <c r="J28" s="44">
        <v>0.34699999999999998</v>
      </c>
      <c r="K28" s="46"/>
    </row>
    <row r="29" spans="1:11" ht="32.25" customHeight="1" x14ac:dyDescent="0.25">
      <c r="A29" s="17" t="s">
        <v>102</v>
      </c>
      <c r="B29" s="46" t="s">
        <v>230</v>
      </c>
      <c r="C29" s="167">
        <v>0</v>
      </c>
      <c r="D29" s="128">
        <v>9.0679999999999996</v>
      </c>
      <c r="E29" s="129">
        <v>1.3759999999999999</v>
      </c>
      <c r="F29" s="130">
        <v>0.16200000000000001</v>
      </c>
      <c r="G29" s="48">
        <v>1005.83</v>
      </c>
      <c r="H29" s="48">
        <v>10.76</v>
      </c>
      <c r="I29" s="127">
        <v>10.76</v>
      </c>
      <c r="J29" s="44">
        <v>0.34699999999999998</v>
      </c>
      <c r="K29" s="46"/>
    </row>
    <row r="30" spans="1:11" ht="32.25" customHeight="1" x14ac:dyDescent="0.25">
      <c r="A30" s="17" t="s">
        <v>104</v>
      </c>
      <c r="B30" s="46" t="s">
        <v>231</v>
      </c>
      <c r="C30" s="167">
        <v>0</v>
      </c>
      <c r="D30" s="128">
        <v>9.0679999999999996</v>
      </c>
      <c r="E30" s="129">
        <v>1.3759999999999999</v>
      </c>
      <c r="F30" s="130">
        <v>0.16200000000000001</v>
      </c>
      <c r="G30" s="48">
        <v>1556.86</v>
      </c>
      <c r="H30" s="48">
        <v>10.76</v>
      </c>
      <c r="I30" s="127">
        <v>10.76</v>
      </c>
      <c r="J30" s="44">
        <v>0.34699999999999998</v>
      </c>
      <c r="K30" s="46"/>
    </row>
    <row r="31" spans="1:11" ht="32.25" customHeight="1" x14ac:dyDescent="0.25">
      <c r="A31" s="17" t="s">
        <v>106</v>
      </c>
      <c r="B31" s="46" t="s">
        <v>232</v>
      </c>
      <c r="C31" s="167">
        <v>0</v>
      </c>
      <c r="D31" s="128">
        <v>9.0679999999999996</v>
      </c>
      <c r="E31" s="129">
        <v>1.3759999999999999</v>
      </c>
      <c r="F31" s="130">
        <v>0.16200000000000001</v>
      </c>
      <c r="G31" s="48">
        <v>3576.35</v>
      </c>
      <c r="H31" s="48">
        <v>10.76</v>
      </c>
      <c r="I31" s="127">
        <v>10.76</v>
      </c>
      <c r="J31" s="44">
        <v>0.34699999999999998</v>
      </c>
      <c r="K31" s="46"/>
    </row>
    <row r="32" spans="1:11" ht="32.25" customHeight="1" x14ac:dyDescent="0.25">
      <c r="A32" s="17" t="s">
        <v>108</v>
      </c>
      <c r="B32" s="46" t="s">
        <v>233</v>
      </c>
      <c r="C32" s="167">
        <v>0</v>
      </c>
      <c r="D32" s="128">
        <v>7.1509999999999998</v>
      </c>
      <c r="E32" s="129">
        <v>0.97399999999999998</v>
      </c>
      <c r="F32" s="130">
        <v>0.10199999999999999</v>
      </c>
      <c r="G32" s="48">
        <v>130.43</v>
      </c>
      <c r="H32" s="48">
        <v>10</v>
      </c>
      <c r="I32" s="127">
        <v>10</v>
      </c>
      <c r="J32" s="44">
        <v>0.24099999999999999</v>
      </c>
      <c r="K32" s="46"/>
    </row>
    <row r="33" spans="1:11" ht="32.25" customHeight="1" x14ac:dyDescent="0.25">
      <c r="A33" s="17" t="s">
        <v>110</v>
      </c>
      <c r="B33" s="46" t="s">
        <v>234</v>
      </c>
      <c r="C33" s="167">
        <v>0</v>
      </c>
      <c r="D33" s="128">
        <v>7.1509999999999998</v>
      </c>
      <c r="E33" s="129">
        <v>0.97399999999999998</v>
      </c>
      <c r="F33" s="130">
        <v>0.10199999999999999</v>
      </c>
      <c r="G33" s="48">
        <v>2890.46</v>
      </c>
      <c r="H33" s="48">
        <v>10</v>
      </c>
      <c r="I33" s="127">
        <v>10</v>
      </c>
      <c r="J33" s="44">
        <v>0.24099999999999999</v>
      </c>
      <c r="K33" s="46"/>
    </row>
    <row r="34" spans="1:11" ht="32.25" customHeight="1" x14ac:dyDescent="0.25">
      <c r="A34" s="17" t="s">
        <v>112</v>
      </c>
      <c r="B34" s="46" t="s">
        <v>235</v>
      </c>
      <c r="C34" s="167">
        <v>0</v>
      </c>
      <c r="D34" s="128">
        <v>7.1509999999999998</v>
      </c>
      <c r="E34" s="129">
        <v>0.97399999999999998</v>
      </c>
      <c r="F34" s="130">
        <v>0.10199999999999999</v>
      </c>
      <c r="G34" s="48">
        <v>8585.39</v>
      </c>
      <c r="H34" s="48">
        <v>10</v>
      </c>
      <c r="I34" s="127">
        <v>10</v>
      </c>
      <c r="J34" s="44">
        <v>0.24099999999999999</v>
      </c>
      <c r="K34" s="46"/>
    </row>
    <row r="35" spans="1:11" ht="32.25" customHeight="1" x14ac:dyDescent="0.25">
      <c r="A35" s="17" t="s">
        <v>114</v>
      </c>
      <c r="B35" s="46" t="s">
        <v>236</v>
      </c>
      <c r="C35" s="167">
        <v>0</v>
      </c>
      <c r="D35" s="128">
        <v>7.1509999999999998</v>
      </c>
      <c r="E35" s="129">
        <v>0.97399999999999998</v>
      </c>
      <c r="F35" s="130">
        <v>0.10199999999999999</v>
      </c>
      <c r="G35" s="48">
        <v>18470.93</v>
      </c>
      <c r="H35" s="48">
        <v>10</v>
      </c>
      <c r="I35" s="127">
        <v>10</v>
      </c>
      <c r="J35" s="44">
        <v>0.24099999999999999</v>
      </c>
      <c r="K35" s="46"/>
    </row>
    <row r="36" spans="1:11" ht="32.25" customHeight="1" x14ac:dyDescent="0.25">
      <c r="A36" s="17" t="s">
        <v>116</v>
      </c>
      <c r="B36" s="46" t="s">
        <v>237</v>
      </c>
      <c r="C36" s="167">
        <v>0</v>
      </c>
      <c r="D36" s="128">
        <v>7.1509999999999998</v>
      </c>
      <c r="E36" s="129">
        <v>0.97399999999999998</v>
      </c>
      <c r="F36" s="130">
        <v>0.10199999999999999</v>
      </c>
      <c r="G36" s="48">
        <v>33825.46</v>
      </c>
      <c r="H36" s="48">
        <v>10</v>
      </c>
      <c r="I36" s="127">
        <v>10</v>
      </c>
      <c r="J36" s="44">
        <v>0.24099999999999999</v>
      </c>
      <c r="K36" s="46"/>
    </row>
    <row r="37" spans="1:11" ht="32.25" customHeight="1" x14ac:dyDescent="0.25">
      <c r="A37" s="17" t="s">
        <v>118</v>
      </c>
      <c r="B37" s="46" t="s">
        <v>238</v>
      </c>
      <c r="C37" s="167" t="s">
        <v>120</v>
      </c>
      <c r="D37" s="131">
        <v>34.246000000000002</v>
      </c>
      <c r="E37" s="132">
        <v>5.1680000000000001</v>
      </c>
      <c r="F37" s="130">
        <v>2.8570000000000002</v>
      </c>
      <c r="G37" s="49"/>
      <c r="H37" s="49"/>
      <c r="I37" s="49"/>
      <c r="J37" s="45"/>
      <c r="K37" s="46"/>
    </row>
    <row r="38" spans="1:11" ht="27.75" customHeight="1" x14ac:dyDescent="0.25">
      <c r="A38" s="17" t="s">
        <v>121</v>
      </c>
      <c r="B38" s="47" t="s">
        <v>239</v>
      </c>
      <c r="C38" s="166" t="s">
        <v>123</v>
      </c>
      <c r="D38" s="128">
        <v>-10.986000000000001</v>
      </c>
      <c r="E38" s="129">
        <v>-2.3980000000000001</v>
      </c>
      <c r="F38" s="130">
        <v>-0.34599999999999997</v>
      </c>
      <c r="G38" s="48">
        <v>0</v>
      </c>
      <c r="H38" s="49"/>
      <c r="I38" s="49"/>
      <c r="J38" s="45"/>
      <c r="K38" s="46"/>
    </row>
    <row r="39" spans="1:11" ht="27.75" customHeight="1" x14ac:dyDescent="0.25">
      <c r="A39" s="17" t="s">
        <v>124</v>
      </c>
      <c r="B39" s="46"/>
      <c r="C39" s="167">
        <v>0</v>
      </c>
      <c r="D39" s="128">
        <v>-9.5470000000000006</v>
      </c>
      <c r="E39" s="129">
        <v>-1.9450000000000001</v>
      </c>
      <c r="F39" s="130">
        <v>-0.27200000000000002</v>
      </c>
      <c r="G39" s="48">
        <v>0</v>
      </c>
      <c r="H39" s="49"/>
      <c r="I39" s="49"/>
      <c r="J39" s="45"/>
      <c r="K39" s="46"/>
    </row>
    <row r="40" spans="1:11" ht="27.75" customHeight="1" x14ac:dyDescent="0.25">
      <c r="A40" s="17" t="s">
        <v>125</v>
      </c>
      <c r="B40" s="46" t="s">
        <v>240</v>
      </c>
      <c r="C40" s="167">
        <v>0</v>
      </c>
      <c r="D40" s="128">
        <v>-10.986000000000001</v>
      </c>
      <c r="E40" s="129">
        <v>-2.3980000000000001</v>
      </c>
      <c r="F40" s="130">
        <v>-0.34599999999999997</v>
      </c>
      <c r="G40" s="48">
        <v>0</v>
      </c>
      <c r="H40" s="49"/>
      <c r="I40" s="49"/>
      <c r="J40" s="44">
        <v>0.622</v>
      </c>
      <c r="K40" s="46"/>
    </row>
    <row r="41" spans="1:11" ht="27.75" customHeight="1" x14ac:dyDescent="0.25">
      <c r="A41" s="17" t="s">
        <v>127</v>
      </c>
      <c r="B41" s="46" t="s">
        <v>241</v>
      </c>
      <c r="C41" s="167">
        <v>0</v>
      </c>
      <c r="D41" s="128">
        <v>-10.986000000000001</v>
      </c>
      <c r="E41" s="129">
        <v>-2.3980000000000001</v>
      </c>
      <c r="F41" s="130">
        <v>-0.34599999999999997</v>
      </c>
      <c r="G41" s="48">
        <v>0</v>
      </c>
      <c r="H41" s="49"/>
      <c r="I41" s="49"/>
      <c r="J41" s="45"/>
      <c r="K41" s="46"/>
    </row>
    <row r="42" spans="1:11" ht="27.75" customHeight="1" x14ac:dyDescent="0.25">
      <c r="A42" s="17" t="s">
        <v>129</v>
      </c>
      <c r="B42" s="46" t="s">
        <v>242</v>
      </c>
      <c r="C42" s="167">
        <v>0</v>
      </c>
      <c r="D42" s="128">
        <v>-9.5470000000000006</v>
      </c>
      <c r="E42" s="129">
        <v>-1.9450000000000001</v>
      </c>
      <c r="F42" s="130">
        <v>-0.27200000000000002</v>
      </c>
      <c r="G42" s="48">
        <v>0</v>
      </c>
      <c r="H42" s="49"/>
      <c r="I42" s="49"/>
      <c r="J42" s="44">
        <v>0.53900000000000003</v>
      </c>
      <c r="K42" s="46"/>
    </row>
    <row r="43" spans="1:11" ht="27.75" customHeight="1" x14ac:dyDescent="0.25">
      <c r="A43" s="17" t="s">
        <v>131</v>
      </c>
      <c r="B43" s="46" t="s">
        <v>243</v>
      </c>
      <c r="C43" s="167">
        <v>0</v>
      </c>
      <c r="D43" s="128">
        <v>-9.5470000000000006</v>
      </c>
      <c r="E43" s="129">
        <v>-1.9450000000000001</v>
      </c>
      <c r="F43" s="130">
        <v>-0.27200000000000002</v>
      </c>
      <c r="G43" s="48">
        <v>0</v>
      </c>
      <c r="H43" s="49"/>
      <c r="I43" s="49"/>
      <c r="J43" s="45"/>
      <c r="K43" s="46"/>
    </row>
    <row r="44" spans="1:11" ht="27.75" customHeight="1" x14ac:dyDescent="0.25">
      <c r="A44" s="17" t="s">
        <v>133</v>
      </c>
      <c r="B44" s="46" t="s">
        <v>244</v>
      </c>
      <c r="C44" s="167">
        <v>0</v>
      </c>
      <c r="D44" s="128">
        <v>-7.2830000000000004</v>
      </c>
      <c r="E44" s="129">
        <v>-1.105</v>
      </c>
      <c r="F44" s="130">
        <v>-0.13</v>
      </c>
      <c r="G44" s="48">
        <v>95.24</v>
      </c>
      <c r="H44" s="49"/>
      <c r="I44" s="49"/>
      <c r="J44" s="44">
        <v>0.45100000000000001</v>
      </c>
      <c r="K44" s="46"/>
    </row>
    <row r="45" spans="1:11" ht="27.75" customHeight="1" x14ac:dyDescent="0.25">
      <c r="A45" s="17" t="s">
        <v>135</v>
      </c>
      <c r="B45" s="46" t="s">
        <v>245</v>
      </c>
      <c r="C45" s="167">
        <v>0</v>
      </c>
      <c r="D45" s="128">
        <v>-7.2830000000000004</v>
      </c>
      <c r="E45" s="129">
        <v>-1.105</v>
      </c>
      <c r="F45" s="130">
        <v>-0.13</v>
      </c>
      <c r="G45" s="48">
        <v>95.24</v>
      </c>
      <c r="H45" s="49"/>
      <c r="I45" s="49"/>
      <c r="J45" s="45"/>
      <c r="K45" s="46"/>
    </row>
    <row r="46" spans="1:11" ht="27.75" customHeight="1" x14ac:dyDescent="0.25">
      <c r="C46" s="3"/>
    </row>
  </sheetData>
  <mergeCells count="16">
    <mergeCell ref="C5:D5"/>
    <mergeCell ref="G5:H5"/>
    <mergeCell ref="I10:K10"/>
    <mergeCell ref="B1:D1"/>
    <mergeCell ref="E1:K1"/>
    <mergeCell ref="A2:K2"/>
    <mergeCell ref="A4:E4"/>
    <mergeCell ref="G4:K4"/>
    <mergeCell ref="G9:H9"/>
    <mergeCell ref="G10:H10"/>
    <mergeCell ref="C6:D6"/>
    <mergeCell ref="G6:H6"/>
    <mergeCell ref="C7:D7"/>
    <mergeCell ref="G7:H7"/>
    <mergeCell ref="B8:E8"/>
    <mergeCell ref="G8:H8"/>
  </mergeCells>
  <hyperlinks>
    <hyperlink ref="A1" location="Overview!A1" display="Back to Overview" xr:uid="{2402AB32-7F06-4F24-8859-2C9FD9FBBC74}"/>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882"/>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UKPN EPN Area (GSP Group _A)"</f>
        <v>Southern Electric Power Distribution plc - Effective from 1 April 2026 - Final Nodal/Zonal charges in UKPN EPN Area (GSP Group _A)</v>
      </c>
      <c r="B2" s="429"/>
      <c r="C2" s="429"/>
      <c r="D2" s="430"/>
    </row>
    <row r="3" spans="1:7" ht="60.75" customHeight="1" x14ac:dyDescent="0.25">
      <c r="A3" s="21" t="s">
        <v>801</v>
      </c>
      <c r="B3" s="21" t="s">
        <v>802</v>
      </c>
      <c r="C3" s="21" t="s">
        <v>803</v>
      </c>
      <c r="D3" s="21" t="s">
        <v>804</v>
      </c>
    </row>
    <row r="4" spans="1:7" ht="21.6" customHeight="1" x14ac:dyDescent="0.25">
      <c r="A4" s="7" t="s">
        <v>805</v>
      </c>
      <c r="B4" s="8" t="s">
        <v>806</v>
      </c>
      <c r="C4" s="186">
        <v>0</v>
      </c>
      <c r="D4" s="186">
        <v>14.804899768723736</v>
      </c>
    </row>
    <row r="5" spans="1:7" ht="21.75" customHeight="1" x14ac:dyDescent="0.25">
      <c r="A5" s="7" t="s">
        <v>807</v>
      </c>
      <c r="B5" s="8" t="s">
        <v>808</v>
      </c>
      <c r="C5" s="186">
        <v>8.1105027708349766</v>
      </c>
      <c r="D5" s="186">
        <v>3.6583290314475208</v>
      </c>
    </row>
    <row r="6" spans="1:7" ht="21.75" customHeight="1" x14ac:dyDescent="0.25">
      <c r="A6" s="7" t="s">
        <v>809</v>
      </c>
      <c r="B6" s="8" t="s">
        <v>810</v>
      </c>
      <c r="C6" s="186">
        <v>-8.5073754865920871E-3</v>
      </c>
      <c r="D6" s="186">
        <v>6.9280925374515734</v>
      </c>
    </row>
    <row r="7" spans="1:7" ht="21.75" customHeight="1" x14ac:dyDescent="0.25">
      <c r="A7" s="7" t="s">
        <v>811</v>
      </c>
      <c r="B7" s="8" t="s">
        <v>812</v>
      </c>
      <c r="C7" s="186">
        <v>0.94192906395024534</v>
      </c>
      <c r="D7" s="186">
        <v>3.898489246801617</v>
      </c>
    </row>
    <row r="8" spans="1:7" ht="21.75" customHeight="1" x14ac:dyDescent="0.25">
      <c r="A8" s="7" t="s">
        <v>813</v>
      </c>
      <c r="B8" s="8" t="s">
        <v>814</v>
      </c>
      <c r="C8" s="186">
        <v>4.0320361312030126</v>
      </c>
      <c r="D8" s="186">
        <v>7.7782289865460523</v>
      </c>
    </row>
    <row r="9" spans="1:7" ht="21.75" customHeight="1" x14ac:dyDescent="0.25">
      <c r="A9" s="7" t="s">
        <v>815</v>
      </c>
      <c r="B9" s="8" t="s">
        <v>816</v>
      </c>
      <c r="C9" s="186">
        <v>8.6355592801813347E-2</v>
      </c>
      <c r="D9" s="186">
        <v>6.5095037348915881</v>
      </c>
    </row>
    <row r="10" spans="1:7" ht="21.75" customHeight="1" x14ac:dyDescent="0.25">
      <c r="A10" s="7" t="s">
        <v>817</v>
      </c>
      <c r="B10" s="8" t="s">
        <v>816</v>
      </c>
      <c r="C10" s="186">
        <v>0.24009028158870033</v>
      </c>
      <c r="D10" s="186">
        <v>1.9403992674141186</v>
      </c>
    </row>
    <row r="11" spans="1:7" ht="21.75" customHeight="1" x14ac:dyDescent="0.25">
      <c r="A11" s="7" t="s">
        <v>818</v>
      </c>
      <c r="B11" s="8" t="s">
        <v>819</v>
      </c>
      <c r="C11" s="186">
        <v>0.31770666322737767</v>
      </c>
      <c r="D11" s="186">
        <v>1.2414567368820151</v>
      </c>
    </row>
    <row r="12" spans="1:7" ht="21.75" customHeight="1" x14ac:dyDescent="0.25">
      <c r="A12" s="7" t="s">
        <v>820</v>
      </c>
      <c r="B12" s="8" t="s">
        <v>821</v>
      </c>
      <c r="C12" s="186">
        <v>3.7545803968947848</v>
      </c>
      <c r="D12" s="186">
        <v>-1.2017111330178367</v>
      </c>
    </row>
    <row r="13" spans="1:7" ht="21.75" customHeight="1" x14ac:dyDescent="0.25">
      <c r="A13" s="7" t="s">
        <v>822</v>
      </c>
      <c r="B13" s="8" t="s">
        <v>823</v>
      </c>
      <c r="C13" s="186">
        <v>7.4500814372625212E-3</v>
      </c>
      <c r="D13" s="186">
        <v>5.7393274858366734</v>
      </c>
    </row>
    <row r="14" spans="1:7" ht="21.75" customHeight="1" x14ac:dyDescent="0.25">
      <c r="A14" s="7" t="s">
        <v>824</v>
      </c>
      <c r="B14" s="8" t="s">
        <v>823</v>
      </c>
      <c r="C14" s="186">
        <v>0.2424368810647955</v>
      </c>
      <c r="D14" s="186">
        <v>5.4567854194372636</v>
      </c>
    </row>
    <row r="15" spans="1:7" ht="21.75" customHeight="1" x14ac:dyDescent="0.25">
      <c r="A15" s="7" t="s">
        <v>825</v>
      </c>
      <c r="B15" s="8" t="s">
        <v>826</v>
      </c>
      <c r="C15" s="186">
        <v>1.5181706054770818</v>
      </c>
      <c r="D15" s="186">
        <v>0.42522744700004428</v>
      </c>
    </row>
    <row r="16" spans="1:7" ht="21.75" customHeight="1" x14ac:dyDescent="0.25">
      <c r="A16" s="7" t="s">
        <v>827</v>
      </c>
      <c r="B16" s="8" t="s">
        <v>828</v>
      </c>
      <c r="C16" s="186">
        <v>1.367169286989902E-3</v>
      </c>
      <c r="D16" s="186">
        <v>5.9646606225389363</v>
      </c>
    </row>
    <row r="17" spans="1:4" ht="21.75" customHeight="1" x14ac:dyDescent="0.25">
      <c r="A17" s="7" t="s">
        <v>829</v>
      </c>
      <c r="B17" s="8" t="s">
        <v>830</v>
      </c>
      <c r="C17" s="186">
        <v>0.87988483282924579</v>
      </c>
      <c r="D17" s="186">
        <v>5.1196034120727862</v>
      </c>
    </row>
    <row r="18" spans="1:4" ht="21.75" customHeight="1" x14ac:dyDescent="0.25">
      <c r="A18" s="7" t="s">
        <v>831</v>
      </c>
      <c r="B18" s="8" t="s">
        <v>832</v>
      </c>
      <c r="C18" s="186">
        <v>0</v>
      </c>
      <c r="D18" s="186">
        <v>5.2426940572407768</v>
      </c>
    </row>
    <row r="19" spans="1:4" ht="21.75" customHeight="1" x14ac:dyDescent="0.25">
      <c r="A19" s="7" t="s">
        <v>833</v>
      </c>
      <c r="B19" s="8" t="s">
        <v>832</v>
      </c>
      <c r="C19" s="186">
        <v>0</v>
      </c>
      <c r="D19" s="186">
        <v>5.2481145846890298</v>
      </c>
    </row>
    <row r="20" spans="1:4" ht="21.75" customHeight="1" x14ac:dyDescent="0.25">
      <c r="A20" s="7" t="s">
        <v>834</v>
      </c>
      <c r="B20" s="8" t="s">
        <v>835</v>
      </c>
      <c r="C20" s="186">
        <v>1.3392509115785154E-2</v>
      </c>
      <c r="D20" s="186">
        <v>22.532973044320034</v>
      </c>
    </row>
    <row r="21" spans="1:4" ht="21.75" customHeight="1" x14ac:dyDescent="0.25">
      <c r="A21" s="7" t="s">
        <v>836</v>
      </c>
      <c r="B21" s="8" t="s">
        <v>837</v>
      </c>
      <c r="C21" s="186">
        <v>1.8484009514447142</v>
      </c>
      <c r="D21" s="186">
        <v>6.8879420647829317</v>
      </c>
    </row>
    <row r="22" spans="1:4" ht="21.75" customHeight="1" x14ac:dyDescent="0.25">
      <c r="A22" s="7" t="s">
        <v>838</v>
      </c>
      <c r="B22" s="8" t="s">
        <v>839</v>
      </c>
      <c r="C22" s="186">
        <v>0.2526712304868956</v>
      </c>
      <c r="D22" s="186">
        <v>9.0211124872354791</v>
      </c>
    </row>
    <row r="23" spans="1:4" ht="21.75" customHeight="1" x14ac:dyDescent="0.25">
      <c r="A23" s="7" t="s">
        <v>840</v>
      </c>
      <c r="B23" s="8" t="s">
        <v>841</v>
      </c>
      <c r="C23" s="186">
        <v>-2.6856382522471231E-2</v>
      </c>
      <c r="D23" s="186">
        <v>2.9604549411465859</v>
      </c>
    </row>
    <row r="24" spans="1:4" ht="21.75" customHeight="1" x14ac:dyDescent="0.25">
      <c r="A24" s="7" t="s">
        <v>842</v>
      </c>
      <c r="B24" s="8" t="s">
        <v>843</v>
      </c>
      <c r="C24" s="186">
        <v>9.0073119944336089E-2</v>
      </c>
      <c r="D24" s="186">
        <v>9.4863366678797476</v>
      </c>
    </row>
    <row r="25" spans="1:4" ht="21.75" customHeight="1" x14ac:dyDescent="0.25">
      <c r="A25" s="7" t="s">
        <v>844</v>
      </c>
      <c r="B25" s="8" t="s">
        <v>845</v>
      </c>
      <c r="C25" s="186">
        <v>7.1760960342198161E-3</v>
      </c>
      <c r="D25" s="186">
        <v>6.7646889722325616</v>
      </c>
    </row>
    <row r="26" spans="1:4" ht="21.75" customHeight="1" x14ac:dyDescent="0.25">
      <c r="A26" s="7" t="s">
        <v>846</v>
      </c>
      <c r="B26" s="8" t="s">
        <v>847</v>
      </c>
      <c r="C26" s="186">
        <v>0.84770705756868392</v>
      </c>
      <c r="D26" s="186">
        <v>6.4024383706862587</v>
      </c>
    </row>
    <row r="27" spans="1:4" ht="27.75" customHeight="1" x14ac:dyDescent="0.25">
      <c r="A27" s="7" t="s">
        <v>848</v>
      </c>
      <c r="B27" s="8" t="s">
        <v>849</v>
      </c>
      <c r="C27" s="186">
        <v>9.9856496383319782E-2</v>
      </c>
      <c r="D27" s="186">
        <v>-0.44889873250074941</v>
      </c>
    </row>
    <row r="28" spans="1:4" ht="27.75" customHeight="1" x14ac:dyDescent="0.25">
      <c r="A28" s="7" t="s">
        <v>850</v>
      </c>
      <c r="B28" s="8" t="s">
        <v>851</v>
      </c>
      <c r="C28" s="186">
        <v>9.316185111467612E-2</v>
      </c>
      <c r="D28" s="186">
        <v>4.4814013847029655</v>
      </c>
    </row>
    <row r="29" spans="1:4" ht="27.75" customHeight="1" x14ac:dyDescent="0.25">
      <c r="A29" s="7" t="s">
        <v>852</v>
      </c>
      <c r="B29" s="8" t="s">
        <v>853</v>
      </c>
      <c r="C29" s="186">
        <v>0.30198234114034217</v>
      </c>
      <c r="D29" s="186">
        <v>12.839333894692555</v>
      </c>
    </row>
    <row r="30" spans="1:4" ht="27.75" customHeight="1" x14ac:dyDescent="0.25">
      <c r="A30" s="7" t="s">
        <v>854</v>
      </c>
      <c r="B30" s="8" t="s">
        <v>855</v>
      </c>
      <c r="C30" s="186">
        <v>2.9364145617724324E-2</v>
      </c>
      <c r="D30" s="186">
        <v>0.52047221388261566</v>
      </c>
    </row>
    <row r="31" spans="1:4" ht="27.75" customHeight="1" x14ac:dyDescent="0.25">
      <c r="A31" s="7" t="s">
        <v>856</v>
      </c>
      <c r="B31" s="8" t="s">
        <v>857</v>
      </c>
      <c r="C31" s="186">
        <v>0.1170093589785562</v>
      </c>
      <c r="D31" s="186">
        <v>-0.83440293857568681</v>
      </c>
    </row>
    <row r="32" spans="1:4" ht="27.75" customHeight="1" x14ac:dyDescent="0.25">
      <c r="A32" s="7" t="s">
        <v>858</v>
      </c>
      <c r="B32" s="8" t="s">
        <v>859</v>
      </c>
      <c r="C32" s="186">
        <v>1.9331314335495686</v>
      </c>
      <c r="D32" s="186">
        <v>15.486294286669128</v>
      </c>
    </row>
    <row r="33" spans="1:4" ht="27.75" customHeight="1" x14ac:dyDescent="0.25">
      <c r="A33" s="7" t="s">
        <v>860</v>
      </c>
      <c r="B33" s="8" t="s">
        <v>861</v>
      </c>
      <c r="C33" s="186">
        <v>0.69591731898930775</v>
      </c>
      <c r="D33" s="186">
        <v>2.6820046837668223</v>
      </c>
    </row>
    <row r="34" spans="1:4" ht="27.75" customHeight="1" x14ac:dyDescent="0.25">
      <c r="A34" s="7" t="s">
        <v>862</v>
      </c>
      <c r="B34" s="8" t="s">
        <v>863</v>
      </c>
      <c r="C34" s="186">
        <v>3.8519546727841849</v>
      </c>
      <c r="D34" s="186">
        <v>-3.6603263750332227</v>
      </c>
    </row>
    <row r="35" spans="1:4" ht="27.75" customHeight="1" x14ac:dyDescent="0.25">
      <c r="A35" s="7" t="s">
        <v>864</v>
      </c>
      <c r="B35" s="8" t="s">
        <v>865</v>
      </c>
      <c r="C35" s="186">
        <v>1.5635619441591126</v>
      </c>
      <c r="D35" s="186">
        <v>13.008370956662251</v>
      </c>
    </row>
    <row r="36" spans="1:4" ht="27.75" customHeight="1" x14ac:dyDescent="0.25">
      <c r="A36" s="7" t="s">
        <v>866</v>
      </c>
      <c r="B36" s="8" t="s">
        <v>867</v>
      </c>
      <c r="C36" s="186">
        <v>0.37430972347233488</v>
      </c>
      <c r="D36" s="186">
        <v>51.898260269312935</v>
      </c>
    </row>
    <row r="37" spans="1:4" ht="27.75" customHeight="1" x14ac:dyDescent="0.25">
      <c r="A37" s="7" t="s">
        <v>868</v>
      </c>
      <c r="B37" s="8" t="s">
        <v>869</v>
      </c>
      <c r="C37" s="186">
        <v>0.78784745169533488</v>
      </c>
      <c r="D37" s="186">
        <v>5.2777740960397184</v>
      </c>
    </row>
    <row r="38" spans="1:4" ht="27.75" customHeight="1" x14ac:dyDescent="0.25">
      <c r="A38" s="7" t="s">
        <v>870</v>
      </c>
      <c r="B38" s="8" t="s">
        <v>871</v>
      </c>
      <c r="C38" s="186">
        <v>8.8987044279640493E-2</v>
      </c>
      <c r="D38" s="186">
        <v>14.14194714737059</v>
      </c>
    </row>
    <row r="39" spans="1:4" ht="27.75" customHeight="1" x14ac:dyDescent="0.25">
      <c r="A39" s="7" t="s">
        <v>872</v>
      </c>
      <c r="B39" s="8" t="s">
        <v>873</v>
      </c>
      <c r="C39" s="186">
        <v>1.3347517455110562</v>
      </c>
      <c r="D39" s="186">
        <v>20.409673340126922</v>
      </c>
    </row>
    <row r="40" spans="1:4" ht="27.75" customHeight="1" x14ac:dyDescent="0.25">
      <c r="A40" s="7" t="s">
        <v>874</v>
      </c>
      <c r="B40" s="8" t="s">
        <v>875</v>
      </c>
      <c r="C40" s="186">
        <v>0</v>
      </c>
      <c r="D40" s="186">
        <v>8.309193423548713</v>
      </c>
    </row>
    <row r="41" spans="1:4" ht="27.75" customHeight="1" x14ac:dyDescent="0.25">
      <c r="A41" s="7" t="s">
        <v>876</v>
      </c>
      <c r="B41" s="8" t="s">
        <v>875</v>
      </c>
      <c r="C41" s="186">
        <v>0</v>
      </c>
      <c r="D41" s="186">
        <v>9.5008125762350719</v>
      </c>
    </row>
    <row r="42" spans="1:4" ht="27.75" customHeight="1" x14ac:dyDescent="0.25">
      <c r="A42" s="7" t="s">
        <v>877</v>
      </c>
      <c r="B42" s="8" t="s">
        <v>878</v>
      </c>
      <c r="C42" s="186">
        <v>-4.8721902332862929E-2</v>
      </c>
      <c r="D42" s="186">
        <v>5.4409804670137945</v>
      </c>
    </row>
    <row r="43" spans="1:4" ht="27.75" customHeight="1" x14ac:dyDescent="0.25">
      <c r="A43" s="7" t="s">
        <v>879</v>
      </c>
      <c r="B43" s="8" t="s">
        <v>880</v>
      </c>
      <c r="C43" s="186">
        <v>1.4638534126372313</v>
      </c>
      <c r="D43" s="186">
        <v>11.283501567158428</v>
      </c>
    </row>
    <row r="44" spans="1:4" ht="27.75" customHeight="1" x14ac:dyDescent="0.25">
      <c r="A44" s="7" t="s">
        <v>881</v>
      </c>
      <c r="B44" s="8" t="s">
        <v>882</v>
      </c>
      <c r="C44" s="186">
        <v>-3.0901603613044407E-2</v>
      </c>
      <c r="D44" s="186">
        <v>22.075167855757471</v>
      </c>
    </row>
    <row r="45" spans="1:4" ht="27.75" customHeight="1" x14ac:dyDescent="0.25">
      <c r="A45" s="7" t="s">
        <v>883</v>
      </c>
      <c r="B45" s="8" t="s">
        <v>884</v>
      </c>
      <c r="C45" s="186">
        <v>-3.370114390821221E-2</v>
      </c>
      <c r="D45" s="186">
        <v>9.5933575112169471</v>
      </c>
    </row>
    <row r="46" spans="1:4" ht="27.75" customHeight="1" x14ac:dyDescent="0.25">
      <c r="A46" s="7" t="s">
        <v>885</v>
      </c>
      <c r="B46" s="8" t="s">
        <v>886</v>
      </c>
      <c r="C46" s="186">
        <v>7.4633910776221529E-2</v>
      </c>
      <c r="D46" s="186">
        <v>15.095375579214773</v>
      </c>
    </row>
    <row r="47" spans="1:4" ht="27.75" customHeight="1" x14ac:dyDescent="0.25">
      <c r="A47" s="7" t="s">
        <v>887</v>
      </c>
      <c r="B47" s="8" t="s">
        <v>888</v>
      </c>
      <c r="C47" s="186">
        <v>4.0103172766938169</v>
      </c>
      <c r="D47" s="186">
        <v>7.8270604767989127</v>
      </c>
    </row>
    <row r="48" spans="1:4" ht="27.75" customHeight="1" x14ac:dyDescent="0.25">
      <c r="A48" s="7" t="s">
        <v>889</v>
      </c>
      <c r="B48" s="8" t="s">
        <v>890</v>
      </c>
      <c r="C48" s="186">
        <v>1.968470152453333</v>
      </c>
      <c r="D48" s="186">
        <v>14.209414704675591</v>
      </c>
    </row>
    <row r="49" spans="1:4" ht="27.75" customHeight="1" x14ac:dyDescent="0.25">
      <c r="A49" s="7" t="s">
        <v>891</v>
      </c>
      <c r="B49" s="8" t="s">
        <v>892</v>
      </c>
      <c r="C49" s="186">
        <v>-0.42706705916476417</v>
      </c>
      <c r="D49" s="186">
        <v>18.314396264849417</v>
      </c>
    </row>
    <row r="50" spans="1:4" ht="27.75" customHeight="1" x14ac:dyDescent="0.25">
      <c r="A50" s="7" t="s">
        <v>893</v>
      </c>
      <c r="B50" s="8" t="s">
        <v>892</v>
      </c>
      <c r="C50" s="186">
        <v>2.1096022279984239</v>
      </c>
      <c r="D50" s="186">
        <v>15.869067497512933</v>
      </c>
    </row>
    <row r="51" spans="1:4" ht="27.75" customHeight="1" x14ac:dyDescent="0.25">
      <c r="A51" s="7" t="s">
        <v>894</v>
      </c>
      <c r="B51" s="8" t="s">
        <v>895</v>
      </c>
      <c r="C51" s="186">
        <v>2.6562479943736141</v>
      </c>
      <c r="D51" s="186">
        <v>11.568804119570705</v>
      </c>
    </row>
    <row r="52" spans="1:4" ht="27.75" customHeight="1" x14ac:dyDescent="0.25">
      <c r="A52" s="7" t="s">
        <v>896</v>
      </c>
      <c r="B52" s="8" t="s">
        <v>897</v>
      </c>
      <c r="C52" s="186">
        <v>1.838598438763448</v>
      </c>
      <c r="D52" s="186">
        <v>-4.6452860641718328</v>
      </c>
    </row>
    <row r="53" spans="1:4" ht="27.75" customHeight="1" x14ac:dyDescent="0.25">
      <c r="A53" s="7" t="s">
        <v>898</v>
      </c>
      <c r="B53" s="8" t="s">
        <v>899</v>
      </c>
      <c r="C53" s="186">
        <v>2.8775950807605941</v>
      </c>
      <c r="D53" s="186">
        <v>4.2574237220273634</v>
      </c>
    </row>
    <row r="54" spans="1:4" ht="27.75" customHeight="1" x14ac:dyDescent="0.25">
      <c r="A54" s="7" t="s">
        <v>900</v>
      </c>
      <c r="B54" s="8" t="s">
        <v>901</v>
      </c>
      <c r="C54" s="186">
        <v>0.76349689920600605</v>
      </c>
      <c r="D54" s="186">
        <v>1.3480705647257296</v>
      </c>
    </row>
    <row r="55" spans="1:4" ht="27.75" customHeight="1" x14ac:dyDescent="0.25">
      <c r="A55" s="7" t="s">
        <v>902</v>
      </c>
      <c r="B55" s="8" t="s">
        <v>903</v>
      </c>
      <c r="C55" s="186">
        <v>5.4333937133172194E-2</v>
      </c>
      <c r="D55" s="186">
        <v>-0.22899983239397165</v>
      </c>
    </row>
    <row r="56" spans="1:4" ht="27.75" customHeight="1" x14ac:dyDescent="0.25">
      <c r="A56" s="7" t="s">
        <v>904</v>
      </c>
      <c r="B56" s="8" t="s">
        <v>905</v>
      </c>
      <c r="C56" s="186">
        <v>-2.7896275138006785E-2</v>
      </c>
      <c r="D56" s="186">
        <v>6.1604939082592403E-2</v>
      </c>
    </row>
    <row r="57" spans="1:4" ht="27.75" customHeight="1" x14ac:dyDescent="0.25">
      <c r="A57" s="7" t="s">
        <v>906</v>
      </c>
      <c r="B57" s="8" t="s">
        <v>905</v>
      </c>
      <c r="C57" s="186">
        <v>-0.61870859281283774</v>
      </c>
      <c r="D57" s="186">
        <v>13.645044597269106</v>
      </c>
    </row>
    <row r="58" spans="1:4" ht="27.75" customHeight="1" x14ac:dyDescent="0.25">
      <c r="A58" s="7" t="s">
        <v>907</v>
      </c>
      <c r="B58" s="8" t="s">
        <v>908</v>
      </c>
      <c r="C58" s="186">
        <v>1.3046843970907667</v>
      </c>
      <c r="D58" s="186">
        <v>1.0994540959568253</v>
      </c>
    </row>
    <row r="59" spans="1:4" ht="27.75" customHeight="1" x14ac:dyDescent="0.25">
      <c r="A59" s="7" t="s">
        <v>909</v>
      </c>
      <c r="B59" s="8" t="s">
        <v>910</v>
      </c>
      <c r="C59" s="186">
        <v>3.6671270724591176</v>
      </c>
      <c r="D59" s="186">
        <v>-7.1211203228344173</v>
      </c>
    </row>
    <row r="60" spans="1:4" ht="27.75" customHeight="1" x14ac:dyDescent="0.25">
      <c r="A60" s="7" t="s">
        <v>911</v>
      </c>
      <c r="B60" s="8" t="s">
        <v>910</v>
      </c>
      <c r="C60" s="186">
        <v>0.38240038364685552</v>
      </c>
      <c r="D60" s="186">
        <v>-7.2319123934789209</v>
      </c>
    </row>
    <row r="61" spans="1:4" ht="27.75" customHeight="1" x14ac:dyDescent="0.25">
      <c r="A61" s="7" t="s">
        <v>912</v>
      </c>
      <c r="B61" s="8" t="s">
        <v>913</v>
      </c>
      <c r="C61" s="186">
        <v>0.81024992002686669</v>
      </c>
      <c r="D61" s="186">
        <v>-7.7402785713469466</v>
      </c>
    </row>
    <row r="62" spans="1:4" ht="27.75" customHeight="1" x14ac:dyDescent="0.25">
      <c r="A62" s="7" t="s">
        <v>914</v>
      </c>
      <c r="B62" s="8" t="s">
        <v>915</v>
      </c>
      <c r="C62" s="186">
        <v>0.1462092539084367</v>
      </c>
      <c r="D62" s="186">
        <v>0.66629003372551576</v>
      </c>
    </row>
    <row r="63" spans="1:4" ht="27.75" customHeight="1" x14ac:dyDescent="0.25">
      <c r="A63" s="7" t="s">
        <v>916</v>
      </c>
      <c r="B63" s="8" t="s">
        <v>917</v>
      </c>
      <c r="C63" s="186">
        <v>0.24932358990183268</v>
      </c>
      <c r="D63" s="186">
        <v>2.5773121201748297</v>
      </c>
    </row>
    <row r="64" spans="1:4" ht="27.75" customHeight="1" x14ac:dyDescent="0.25">
      <c r="A64" s="7" t="s">
        <v>918</v>
      </c>
      <c r="B64" s="8" t="s">
        <v>919</v>
      </c>
      <c r="C64" s="186">
        <v>3.9616301329178358E-2</v>
      </c>
      <c r="D64" s="186">
        <v>1.0852391919702031</v>
      </c>
    </row>
    <row r="65" spans="1:4" ht="27.75" customHeight="1" x14ac:dyDescent="0.25">
      <c r="A65" s="7" t="s">
        <v>920</v>
      </c>
      <c r="B65" s="8" t="s">
        <v>921</v>
      </c>
      <c r="C65" s="186">
        <v>5.0400803680834147E-2</v>
      </c>
      <c r="D65" s="186">
        <v>7.5312342362875979</v>
      </c>
    </row>
    <row r="66" spans="1:4" ht="27.75" customHeight="1" x14ac:dyDescent="0.25">
      <c r="A66" s="7" t="s">
        <v>922</v>
      </c>
      <c r="B66" s="8" t="s">
        <v>923</v>
      </c>
      <c r="C66" s="186">
        <v>0</v>
      </c>
      <c r="D66" s="186">
        <v>2.9157237018464649E-2</v>
      </c>
    </row>
    <row r="67" spans="1:4" ht="27.75" customHeight="1" x14ac:dyDescent="0.25">
      <c r="A67" s="7" t="s">
        <v>924</v>
      </c>
      <c r="B67" s="8" t="s">
        <v>925</v>
      </c>
      <c r="C67" s="186">
        <v>0.24889895888833924</v>
      </c>
      <c r="D67" s="186">
        <v>-1.2788144505883326E-2</v>
      </c>
    </row>
    <row r="68" spans="1:4" ht="27.75" customHeight="1" x14ac:dyDescent="0.25">
      <c r="A68" s="7" t="s">
        <v>926</v>
      </c>
      <c r="B68" s="8" t="s">
        <v>927</v>
      </c>
      <c r="C68" s="186">
        <v>1.5779780648375108</v>
      </c>
      <c r="D68" s="186">
        <v>-0.4631180056528294</v>
      </c>
    </row>
    <row r="69" spans="1:4" ht="27.75" customHeight="1" x14ac:dyDescent="0.25">
      <c r="A69" s="7" t="s">
        <v>928</v>
      </c>
      <c r="B69" s="8" t="s">
        <v>927</v>
      </c>
      <c r="C69" s="186">
        <v>0.10618166822238595</v>
      </c>
      <c r="D69" s="186">
        <v>-1.2517881868464864E-3</v>
      </c>
    </row>
    <row r="70" spans="1:4" ht="27.75" customHeight="1" x14ac:dyDescent="0.25">
      <c r="A70" s="7" t="s">
        <v>929</v>
      </c>
      <c r="B70" s="8" t="s">
        <v>930</v>
      </c>
      <c r="C70" s="186">
        <v>2.4194663616367</v>
      </c>
      <c r="D70" s="186">
        <v>28.48362764520963</v>
      </c>
    </row>
    <row r="71" spans="1:4" ht="27.75" customHeight="1" x14ac:dyDescent="0.25">
      <c r="A71" s="7" t="s">
        <v>931</v>
      </c>
      <c r="B71" s="8" t="s">
        <v>932</v>
      </c>
      <c r="C71" s="186">
        <v>5.1416653023886569</v>
      </c>
      <c r="D71" s="186">
        <v>6.5273918104457165</v>
      </c>
    </row>
    <row r="72" spans="1:4" ht="27.75" customHeight="1" x14ac:dyDescent="0.25">
      <c r="A72" s="7" t="s">
        <v>933</v>
      </c>
      <c r="B72" s="8" t="s">
        <v>934</v>
      </c>
      <c r="C72" s="186">
        <v>2.7798447523967669</v>
      </c>
      <c r="D72" s="186">
        <v>12.802413410877872</v>
      </c>
    </row>
    <row r="73" spans="1:4" ht="27.75" customHeight="1" x14ac:dyDescent="0.25">
      <c r="A73" s="7" t="s">
        <v>935</v>
      </c>
      <c r="B73" s="8" t="s">
        <v>936</v>
      </c>
      <c r="C73" s="186">
        <v>3.5085284358124182</v>
      </c>
      <c r="D73" s="186">
        <v>5.2689733507697394</v>
      </c>
    </row>
    <row r="74" spans="1:4" ht="27.75" customHeight="1" x14ac:dyDescent="0.25">
      <c r="A74" s="7" t="s">
        <v>937</v>
      </c>
      <c r="B74" s="8" t="s">
        <v>938</v>
      </c>
      <c r="C74" s="186">
        <v>1.7361545889010284</v>
      </c>
      <c r="D74" s="186">
        <v>4.318781970936497</v>
      </c>
    </row>
    <row r="75" spans="1:4" ht="27.75" customHeight="1" x14ac:dyDescent="0.25">
      <c r="A75" s="7" t="s">
        <v>939</v>
      </c>
      <c r="B75" s="8" t="s">
        <v>940</v>
      </c>
      <c r="C75" s="186">
        <v>1.3007178605114207</v>
      </c>
      <c r="D75" s="186">
        <v>15.489349425919405</v>
      </c>
    </row>
    <row r="76" spans="1:4" ht="27.75" customHeight="1" x14ac:dyDescent="0.25">
      <c r="A76" s="7" t="s">
        <v>941</v>
      </c>
      <c r="B76" s="8" t="s">
        <v>942</v>
      </c>
      <c r="C76" s="186">
        <v>0.47067888779749956</v>
      </c>
      <c r="D76" s="186">
        <v>10.836820293751595</v>
      </c>
    </row>
    <row r="77" spans="1:4" ht="27.75" customHeight="1" x14ac:dyDescent="0.25">
      <c r="A77" s="7" t="s">
        <v>943</v>
      </c>
      <c r="B77" s="8" t="s">
        <v>944</v>
      </c>
      <c r="C77" s="186">
        <v>0.45694150388017785</v>
      </c>
      <c r="D77" s="186">
        <v>7.0698421555451576</v>
      </c>
    </row>
    <row r="78" spans="1:4" ht="27.75" customHeight="1" x14ac:dyDescent="0.25">
      <c r="A78" s="7" t="s">
        <v>945</v>
      </c>
      <c r="B78" s="8" t="s">
        <v>946</v>
      </c>
      <c r="C78" s="186">
        <v>2.1836242526169086E-2</v>
      </c>
      <c r="D78" s="186">
        <v>3.3713123816577713</v>
      </c>
    </row>
    <row r="79" spans="1:4" ht="27.75" customHeight="1" x14ac:dyDescent="0.25">
      <c r="A79" s="7" t="s">
        <v>947</v>
      </c>
      <c r="B79" s="8" t="s">
        <v>948</v>
      </c>
      <c r="C79" s="186">
        <v>1.1244059527756207E-2</v>
      </c>
      <c r="D79" s="186">
        <v>1.2619408760846216</v>
      </c>
    </row>
    <row r="80" spans="1:4" ht="27.75" customHeight="1" x14ac:dyDescent="0.25">
      <c r="A80" s="7" t="s">
        <v>949</v>
      </c>
      <c r="B80" s="8" t="s">
        <v>950</v>
      </c>
      <c r="C80" s="186">
        <v>0.99468644415744523</v>
      </c>
      <c r="D80" s="186">
        <v>1.163131622810176</v>
      </c>
    </row>
    <row r="81" spans="1:4" ht="27.75" customHeight="1" x14ac:dyDescent="0.25">
      <c r="A81" s="7" t="s">
        <v>951</v>
      </c>
      <c r="B81" s="8" t="s">
        <v>952</v>
      </c>
      <c r="C81" s="186">
        <v>-1.5855121803554476E-2</v>
      </c>
      <c r="D81" s="186">
        <v>-6.2894533173079747E-2</v>
      </c>
    </row>
    <row r="82" spans="1:4" ht="27.75" customHeight="1" x14ac:dyDescent="0.25">
      <c r="A82" s="7" t="s">
        <v>953</v>
      </c>
      <c r="B82" s="8" t="s">
        <v>954</v>
      </c>
      <c r="C82" s="186">
        <v>0</v>
      </c>
      <c r="D82" s="186">
        <v>0.61507690067203136</v>
      </c>
    </row>
    <row r="83" spans="1:4" ht="27.75" customHeight="1" x14ac:dyDescent="0.25">
      <c r="A83" s="7" t="s">
        <v>955</v>
      </c>
      <c r="B83" s="8" t="s">
        <v>956</v>
      </c>
      <c r="C83" s="186">
        <v>1.8622345354944658</v>
      </c>
      <c r="D83" s="186">
        <v>16.31552837698294</v>
      </c>
    </row>
    <row r="84" spans="1:4" ht="27.75" customHeight="1" x14ac:dyDescent="0.25">
      <c r="A84" s="7" t="s">
        <v>957</v>
      </c>
      <c r="B84" s="8" t="s">
        <v>958</v>
      </c>
      <c r="C84" s="186">
        <v>0.30797553771403768</v>
      </c>
      <c r="D84" s="186">
        <v>19.731778434651115</v>
      </c>
    </row>
    <row r="85" spans="1:4" ht="27.75" customHeight="1" x14ac:dyDescent="0.25">
      <c r="A85" s="7" t="s">
        <v>959</v>
      </c>
      <c r="B85" s="8" t="s">
        <v>960</v>
      </c>
      <c r="C85" s="186">
        <v>0</v>
      </c>
      <c r="D85" s="186">
        <v>-0.67278943576106442</v>
      </c>
    </row>
    <row r="86" spans="1:4" ht="27.75" customHeight="1" x14ac:dyDescent="0.25">
      <c r="A86" s="7" t="s">
        <v>961</v>
      </c>
      <c r="B86" s="8" t="s">
        <v>962</v>
      </c>
      <c r="C86" s="186">
        <v>0.33070928780991699</v>
      </c>
      <c r="D86" s="186">
        <v>-0.20543886682085932</v>
      </c>
    </row>
    <row r="87" spans="1:4" ht="27.75" customHeight="1" x14ac:dyDescent="0.25">
      <c r="A87" s="7" t="s">
        <v>963</v>
      </c>
      <c r="B87" s="8" t="s">
        <v>964</v>
      </c>
      <c r="C87" s="186">
        <v>0.73690277297503104</v>
      </c>
      <c r="D87" s="186">
        <v>17.213210092588174</v>
      </c>
    </row>
    <row r="88" spans="1:4" ht="27.75" customHeight="1" x14ac:dyDescent="0.25">
      <c r="A88" s="7" t="s">
        <v>965</v>
      </c>
      <c r="B88" s="8" t="s">
        <v>966</v>
      </c>
      <c r="C88" s="186">
        <v>6.6837392318261344</v>
      </c>
      <c r="D88" s="186">
        <v>4.1556216063752007</v>
      </c>
    </row>
    <row r="89" spans="1:4" ht="27.75" customHeight="1" x14ac:dyDescent="0.25">
      <c r="A89" s="7" t="s">
        <v>967</v>
      </c>
      <c r="B89" s="8" t="s">
        <v>968</v>
      </c>
      <c r="C89" s="186">
        <v>1.7587600625153612</v>
      </c>
      <c r="D89" s="186">
        <v>2.2738877739695331</v>
      </c>
    </row>
    <row r="90" spans="1:4" ht="27.75" customHeight="1" x14ac:dyDescent="0.25">
      <c r="A90" s="7" t="s">
        <v>969</v>
      </c>
      <c r="B90" s="8" t="s">
        <v>970</v>
      </c>
      <c r="C90" s="186">
        <v>0.12254411869228136</v>
      </c>
      <c r="D90" s="186">
        <v>0.67502621882339908</v>
      </c>
    </row>
    <row r="91" spans="1:4" ht="27.75" customHeight="1" x14ac:dyDescent="0.25">
      <c r="A91" s="7" t="s">
        <v>971</v>
      </c>
      <c r="B91" s="8" t="s">
        <v>972</v>
      </c>
      <c r="C91" s="186">
        <v>1.1339168312533279</v>
      </c>
      <c r="D91" s="186">
        <v>3.3308359080372947</v>
      </c>
    </row>
    <row r="92" spans="1:4" ht="27.75" customHeight="1" x14ac:dyDescent="0.25">
      <c r="A92" s="7" t="s">
        <v>973</v>
      </c>
      <c r="B92" s="8" t="s">
        <v>974</v>
      </c>
      <c r="C92" s="186">
        <v>0.30666727772295677</v>
      </c>
      <c r="D92" s="186">
        <v>5.1866218306849436</v>
      </c>
    </row>
    <row r="93" spans="1:4" ht="27.75" customHeight="1" x14ac:dyDescent="0.25">
      <c r="A93" s="7" t="s">
        <v>975</v>
      </c>
      <c r="B93" s="8" t="s">
        <v>976</v>
      </c>
      <c r="C93" s="186">
        <v>1.1233423188486</v>
      </c>
      <c r="D93" s="186">
        <v>19.505838851911612</v>
      </c>
    </row>
    <row r="94" spans="1:4" ht="27.75" customHeight="1" x14ac:dyDescent="0.25">
      <c r="A94" s="7" t="s">
        <v>977</v>
      </c>
      <c r="B94" s="8" t="s">
        <v>978</v>
      </c>
      <c r="C94" s="186">
        <v>1.3795093413165889</v>
      </c>
      <c r="D94" s="186">
        <v>11.586991664223262</v>
      </c>
    </row>
    <row r="95" spans="1:4" ht="27.75" customHeight="1" x14ac:dyDescent="0.25">
      <c r="A95" s="7" t="s">
        <v>979</v>
      </c>
      <c r="B95" s="8" t="s">
        <v>980</v>
      </c>
      <c r="C95" s="186">
        <v>1.675835917054836</v>
      </c>
      <c r="D95" s="186">
        <v>13.789465820568994</v>
      </c>
    </row>
    <row r="96" spans="1:4" ht="27.75" customHeight="1" x14ac:dyDescent="0.25">
      <c r="A96" s="7" t="s">
        <v>981</v>
      </c>
      <c r="B96" s="8" t="s">
        <v>982</v>
      </c>
      <c r="C96" s="186">
        <v>0.19142098987075404</v>
      </c>
      <c r="D96" s="186">
        <v>4.8016422605996709</v>
      </c>
    </row>
    <row r="97" spans="1:4" ht="27.75" customHeight="1" x14ac:dyDescent="0.25">
      <c r="A97" s="7" t="s">
        <v>983</v>
      </c>
      <c r="B97" s="8" t="s">
        <v>984</v>
      </c>
      <c r="C97" s="186">
        <v>2.6519049019302674</v>
      </c>
      <c r="D97" s="186">
        <v>10.885388917043318</v>
      </c>
    </row>
    <row r="98" spans="1:4" ht="27.75" customHeight="1" x14ac:dyDescent="0.25">
      <c r="A98" s="7" t="s">
        <v>985</v>
      </c>
      <c r="B98" s="8" t="s">
        <v>986</v>
      </c>
      <c r="C98" s="186">
        <v>0.17748617877013406</v>
      </c>
      <c r="D98" s="186">
        <v>7.7686481844485122</v>
      </c>
    </row>
    <row r="99" spans="1:4" ht="27.75" customHeight="1" x14ac:dyDescent="0.25">
      <c r="A99" s="7" t="s">
        <v>987</v>
      </c>
      <c r="B99" s="8" t="s">
        <v>988</v>
      </c>
      <c r="C99" s="186">
        <v>1.4716540787005989</v>
      </c>
      <c r="D99" s="186">
        <v>12.431278601581061</v>
      </c>
    </row>
    <row r="100" spans="1:4" ht="27.75" customHeight="1" x14ac:dyDescent="0.25">
      <c r="A100" s="7" t="s">
        <v>989</v>
      </c>
      <c r="B100" s="8" t="s">
        <v>990</v>
      </c>
      <c r="C100" s="186">
        <v>1.6235427220609697</v>
      </c>
      <c r="D100" s="186">
        <v>5.4895733537120446</v>
      </c>
    </row>
    <row r="101" spans="1:4" ht="27.75" customHeight="1" x14ac:dyDescent="0.25">
      <c r="A101" s="7" t="s">
        <v>991</v>
      </c>
      <c r="B101" s="8" t="s">
        <v>992</v>
      </c>
      <c r="C101" s="186">
        <v>1.5713806947547257</v>
      </c>
      <c r="D101" s="186">
        <v>17.731921214022794</v>
      </c>
    </row>
    <row r="102" spans="1:4" ht="27.75" customHeight="1" x14ac:dyDescent="0.25">
      <c r="A102" s="7" t="s">
        <v>993</v>
      </c>
      <c r="B102" s="8" t="s">
        <v>994</v>
      </c>
      <c r="C102" s="186">
        <v>0.24934856222038301</v>
      </c>
      <c r="D102" s="186">
        <v>2.8269647839777132</v>
      </c>
    </row>
    <row r="103" spans="1:4" ht="27.75" customHeight="1" x14ac:dyDescent="0.25">
      <c r="A103" s="7" t="s">
        <v>995</v>
      </c>
      <c r="B103" s="8" t="s">
        <v>996</v>
      </c>
      <c r="C103" s="186">
        <v>3.7349487644913739</v>
      </c>
      <c r="D103" s="186">
        <v>8.6218554352670189</v>
      </c>
    </row>
    <row r="104" spans="1:4" ht="27.75" customHeight="1" x14ac:dyDescent="0.25">
      <c r="A104" s="7" t="s">
        <v>997</v>
      </c>
      <c r="B104" s="8" t="s">
        <v>996</v>
      </c>
      <c r="C104" s="186">
        <v>0.53676001451831779</v>
      </c>
      <c r="D104" s="186">
        <v>0.7552603473934697</v>
      </c>
    </row>
    <row r="105" spans="1:4" ht="27.75" customHeight="1" x14ac:dyDescent="0.25">
      <c r="A105" s="7" t="s">
        <v>998</v>
      </c>
      <c r="B105" s="8" t="s">
        <v>999</v>
      </c>
      <c r="C105" s="186">
        <v>4.8513833357614518</v>
      </c>
      <c r="D105" s="186">
        <v>13.95389039310065</v>
      </c>
    </row>
    <row r="106" spans="1:4" ht="27.75" customHeight="1" x14ac:dyDescent="0.25">
      <c r="A106" s="7" t="s">
        <v>1000</v>
      </c>
      <c r="B106" s="8" t="s">
        <v>1001</v>
      </c>
      <c r="C106" s="186">
        <v>0.18510922480943498</v>
      </c>
      <c r="D106" s="186">
        <v>1.0736626388742641</v>
      </c>
    </row>
    <row r="107" spans="1:4" ht="27.75" customHeight="1" x14ac:dyDescent="0.25">
      <c r="A107" s="7" t="s">
        <v>1002</v>
      </c>
      <c r="B107" s="8" t="s">
        <v>1003</v>
      </c>
      <c r="C107" s="186">
        <v>2.9415493538695348</v>
      </c>
      <c r="D107" s="186">
        <v>1.5740675086713676</v>
      </c>
    </row>
    <row r="108" spans="1:4" ht="27.75" customHeight="1" x14ac:dyDescent="0.25">
      <c r="A108" s="7" t="s">
        <v>1004</v>
      </c>
      <c r="B108" s="8" t="s">
        <v>1005</v>
      </c>
      <c r="C108" s="186">
        <v>0</v>
      </c>
      <c r="D108" s="186">
        <v>-0.43399261998400485</v>
      </c>
    </row>
    <row r="109" spans="1:4" ht="27.75" customHeight="1" x14ac:dyDescent="0.25">
      <c r="A109" s="7" t="s">
        <v>1006</v>
      </c>
      <c r="B109" s="8" t="s">
        <v>1007</v>
      </c>
      <c r="C109" s="186">
        <v>8.2760050361910338</v>
      </c>
      <c r="D109" s="186">
        <v>48.344448935684831</v>
      </c>
    </row>
    <row r="110" spans="1:4" ht="27.75" customHeight="1" x14ac:dyDescent="0.25">
      <c r="A110" s="7" t="s">
        <v>1008</v>
      </c>
      <c r="B110" s="8" t="s">
        <v>1009</v>
      </c>
      <c r="C110" s="186">
        <v>1.7578169041042142</v>
      </c>
      <c r="D110" s="186">
        <v>35.838343651534935</v>
      </c>
    </row>
    <row r="111" spans="1:4" ht="27.75" customHeight="1" x14ac:dyDescent="0.25">
      <c r="A111" s="7" t="s">
        <v>1010</v>
      </c>
      <c r="B111" s="8" t="s">
        <v>1011</v>
      </c>
      <c r="C111" s="186">
        <v>1.4425958891816379</v>
      </c>
      <c r="D111" s="186">
        <v>-5.2385104133606808E-2</v>
      </c>
    </row>
    <row r="112" spans="1:4" ht="27.75" customHeight="1" x14ac:dyDescent="0.25">
      <c r="A112" s="7" t="s">
        <v>1012</v>
      </c>
      <c r="B112" s="8" t="s">
        <v>1013</v>
      </c>
      <c r="C112" s="186">
        <v>0.41693443384494544</v>
      </c>
      <c r="D112" s="186">
        <v>8.0214631275596453</v>
      </c>
    </row>
    <row r="113" spans="1:4" ht="27.75" customHeight="1" x14ac:dyDescent="0.25">
      <c r="A113" s="7" t="s">
        <v>1014</v>
      </c>
      <c r="B113" s="8" t="s">
        <v>1015</v>
      </c>
      <c r="C113" s="186">
        <v>0.40205837436023667</v>
      </c>
      <c r="D113" s="186">
        <v>0.82233264142476759</v>
      </c>
    </row>
    <row r="114" spans="1:4" ht="27.75" customHeight="1" x14ac:dyDescent="0.25">
      <c r="A114" s="7" t="s">
        <v>1016</v>
      </c>
      <c r="B114" s="8" t="s">
        <v>1017</v>
      </c>
      <c r="C114" s="186">
        <v>4.8958296128906982</v>
      </c>
      <c r="D114" s="186">
        <v>2.3716473110688194</v>
      </c>
    </row>
    <row r="115" spans="1:4" ht="27.75" customHeight="1" x14ac:dyDescent="0.25">
      <c r="A115" s="7" t="s">
        <v>1018</v>
      </c>
      <c r="B115" s="8" t="s">
        <v>1019</v>
      </c>
      <c r="C115" s="186">
        <v>7.7197344847748442E-2</v>
      </c>
      <c r="D115" s="186">
        <v>-0.2449600116222875</v>
      </c>
    </row>
    <row r="116" spans="1:4" ht="27.75" customHeight="1" x14ac:dyDescent="0.25">
      <c r="A116" s="7" t="s">
        <v>1020</v>
      </c>
      <c r="B116" s="8" t="s">
        <v>1021</v>
      </c>
      <c r="C116" s="186">
        <v>9.7776714832364442E-2</v>
      </c>
      <c r="D116" s="186">
        <v>-0.28568422444483882</v>
      </c>
    </row>
    <row r="117" spans="1:4" ht="27.75" customHeight="1" x14ac:dyDescent="0.25">
      <c r="A117" s="7" t="s">
        <v>1022</v>
      </c>
      <c r="B117" s="8" t="s">
        <v>1023</v>
      </c>
      <c r="C117" s="186">
        <v>0.31629085973272619</v>
      </c>
      <c r="D117" s="186">
        <v>16.528753058186137</v>
      </c>
    </row>
    <row r="118" spans="1:4" ht="27.75" customHeight="1" x14ac:dyDescent="0.25">
      <c r="A118" s="7" t="s">
        <v>1024</v>
      </c>
      <c r="B118" s="8" t="s">
        <v>1025</v>
      </c>
      <c r="C118" s="186">
        <v>0.58904817338439497</v>
      </c>
      <c r="D118" s="186">
        <v>-0.40882978842142503</v>
      </c>
    </row>
    <row r="119" spans="1:4" ht="27.75" customHeight="1" x14ac:dyDescent="0.25">
      <c r="A119" s="7" t="s">
        <v>1026</v>
      </c>
      <c r="B119" s="8" t="s">
        <v>1027</v>
      </c>
      <c r="C119" s="186">
        <v>4.2283699079013211</v>
      </c>
      <c r="D119" s="186">
        <v>18.19102610888983</v>
      </c>
    </row>
    <row r="120" spans="1:4" ht="27.75" customHeight="1" x14ac:dyDescent="0.25">
      <c r="A120" s="7" t="s">
        <v>1028</v>
      </c>
      <c r="B120" s="8" t="s">
        <v>1029</v>
      </c>
      <c r="C120" s="186">
        <v>1.5004539226576337</v>
      </c>
      <c r="D120" s="186">
        <v>27.259803679173665</v>
      </c>
    </row>
    <row r="121" spans="1:4" ht="27.75" customHeight="1" x14ac:dyDescent="0.25">
      <c r="A121" s="7" t="s">
        <v>1030</v>
      </c>
      <c r="B121" s="8" t="s">
        <v>1031</v>
      </c>
      <c r="C121" s="186">
        <v>0.74180572639271114</v>
      </c>
      <c r="D121" s="186">
        <v>18.073965160117076</v>
      </c>
    </row>
    <row r="122" spans="1:4" ht="27.75" customHeight="1" x14ac:dyDescent="0.25">
      <c r="A122" s="7" t="s">
        <v>1032</v>
      </c>
      <c r="B122" s="8" t="s">
        <v>1033</v>
      </c>
      <c r="C122" s="186">
        <v>0.17637958697573358</v>
      </c>
      <c r="D122" s="186">
        <v>6.8244659462339735E-2</v>
      </c>
    </row>
    <row r="123" spans="1:4" ht="27.75" customHeight="1" x14ac:dyDescent="0.25">
      <c r="A123" s="7" t="s">
        <v>1034</v>
      </c>
      <c r="B123" s="8" t="s">
        <v>1035</v>
      </c>
      <c r="C123" s="186">
        <v>0.18215170122569116</v>
      </c>
      <c r="D123" s="186">
        <v>10.015241170894626</v>
      </c>
    </row>
    <row r="124" spans="1:4" ht="27.75" customHeight="1" x14ac:dyDescent="0.25">
      <c r="A124" s="7" t="s">
        <v>1036</v>
      </c>
      <c r="B124" s="8" t="s">
        <v>1037</v>
      </c>
      <c r="C124" s="186">
        <v>0</v>
      </c>
      <c r="D124" s="186">
        <v>0.61717276172292845</v>
      </c>
    </row>
    <row r="125" spans="1:4" ht="27.75" customHeight="1" x14ac:dyDescent="0.25">
      <c r="A125" s="7" t="s">
        <v>1038</v>
      </c>
      <c r="B125" s="8" t="s">
        <v>1037</v>
      </c>
      <c r="C125" s="186">
        <v>0</v>
      </c>
      <c r="D125" s="186">
        <v>0.61696453324243927</v>
      </c>
    </row>
    <row r="126" spans="1:4" ht="27.75" customHeight="1" x14ac:dyDescent="0.25">
      <c r="A126" s="7" t="s">
        <v>1039</v>
      </c>
      <c r="B126" s="8" t="s">
        <v>1040</v>
      </c>
      <c r="C126" s="186">
        <v>-0.54805216786742728</v>
      </c>
      <c r="D126" s="186">
        <v>28.221054432909551</v>
      </c>
    </row>
    <row r="127" spans="1:4" ht="27.75" customHeight="1" x14ac:dyDescent="0.25">
      <c r="A127" s="7" t="s">
        <v>1041</v>
      </c>
      <c r="B127" s="8" t="s">
        <v>1042</v>
      </c>
      <c r="C127" s="186">
        <v>0.33045899751035274</v>
      </c>
      <c r="D127" s="186">
        <v>-0.52685968838640174</v>
      </c>
    </row>
    <row r="128" spans="1:4" ht="27.75" customHeight="1" x14ac:dyDescent="0.25">
      <c r="A128" s="7" t="s">
        <v>1043</v>
      </c>
      <c r="B128" s="8" t="s">
        <v>1044</v>
      </c>
      <c r="C128" s="186">
        <v>-1.3903255854306653E-3</v>
      </c>
      <c r="D128" s="186">
        <v>0.98008029663671692</v>
      </c>
    </row>
    <row r="129" spans="1:4" ht="27.75" customHeight="1" x14ac:dyDescent="0.25">
      <c r="A129" s="7" t="s">
        <v>1045</v>
      </c>
      <c r="B129" s="8" t="s">
        <v>1046</v>
      </c>
      <c r="C129" s="186">
        <v>0.92589854938675686</v>
      </c>
      <c r="D129" s="186">
        <v>1.9848977729379023</v>
      </c>
    </row>
    <row r="130" spans="1:4" ht="27.75" customHeight="1" x14ac:dyDescent="0.25">
      <c r="A130" s="7" t="s">
        <v>1047</v>
      </c>
      <c r="B130" s="8" t="s">
        <v>1048</v>
      </c>
      <c r="C130" s="186">
        <v>5.0287086182062799</v>
      </c>
      <c r="D130" s="186">
        <v>1.2110281330155561</v>
      </c>
    </row>
    <row r="131" spans="1:4" ht="27.75" customHeight="1" x14ac:dyDescent="0.25">
      <c r="A131" s="7" t="s">
        <v>1049</v>
      </c>
      <c r="B131" s="8" t="s">
        <v>1050</v>
      </c>
      <c r="C131" s="186">
        <v>0.30387305199806658</v>
      </c>
      <c r="D131" s="186">
        <v>6.4395421330711882</v>
      </c>
    </row>
    <row r="132" spans="1:4" ht="27.75" customHeight="1" x14ac:dyDescent="0.25">
      <c r="A132" s="7" t="s">
        <v>1051</v>
      </c>
      <c r="B132" s="8" t="s">
        <v>1052</v>
      </c>
      <c r="C132" s="186">
        <v>0.85219890815636923</v>
      </c>
      <c r="D132" s="186">
        <v>2.1390585774755819</v>
      </c>
    </row>
    <row r="133" spans="1:4" ht="27.75" customHeight="1" x14ac:dyDescent="0.25">
      <c r="A133" s="7" t="s">
        <v>1053</v>
      </c>
      <c r="B133" s="8" t="s">
        <v>1054</v>
      </c>
      <c r="C133" s="186">
        <v>5.981567525144468E-3</v>
      </c>
      <c r="D133" s="186">
        <v>21.665788056134851</v>
      </c>
    </row>
    <row r="134" spans="1:4" ht="27.75" customHeight="1" x14ac:dyDescent="0.25">
      <c r="A134" s="7" t="s">
        <v>1055</v>
      </c>
      <c r="B134" s="8" t="s">
        <v>1056</v>
      </c>
      <c r="C134" s="186">
        <v>6.4662596162232719E-4</v>
      </c>
      <c r="D134" s="186">
        <v>5.6840799020773209</v>
      </c>
    </row>
    <row r="135" spans="1:4" ht="27.75" customHeight="1" x14ac:dyDescent="0.25">
      <c r="A135" s="7" t="s">
        <v>1057</v>
      </c>
      <c r="B135" s="8" t="s">
        <v>1058</v>
      </c>
      <c r="C135" s="186">
        <v>0.35850143050520678</v>
      </c>
      <c r="D135" s="186">
        <v>6.8908407415562642</v>
      </c>
    </row>
    <row r="136" spans="1:4" ht="27.75" customHeight="1" x14ac:dyDescent="0.25">
      <c r="A136" s="7" t="s">
        <v>1059</v>
      </c>
      <c r="B136" s="8" t="s">
        <v>1060</v>
      </c>
      <c r="C136" s="186">
        <v>8.7719643266882557</v>
      </c>
      <c r="D136" s="186">
        <v>-11.793373146306616</v>
      </c>
    </row>
    <row r="137" spans="1:4" ht="27.75" customHeight="1" x14ac:dyDescent="0.25">
      <c r="A137" s="7" t="s">
        <v>1061</v>
      </c>
      <c r="B137" s="8" t="s">
        <v>1062</v>
      </c>
      <c r="C137" s="186">
        <v>2.8003336081898182</v>
      </c>
      <c r="D137" s="186">
        <v>18.319894304136824</v>
      </c>
    </row>
    <row r="138" spans="1:4" ht="27.75" customHeight="1" x14ac:dyDescent="0.25">
      <c r="A138" s="7" t="s">
        <v>1063</v>
      </c>
      <c r="B138" s="8" t="s">
        <v>1064</v>
      </c>
      <c r="C138" s="186">
        <v>0.31385793908892745</v>
      </c>
      <c r="D138" s="186">
        <v>3.2063137527218757</v>
      </c>
    </row>
    <row r="139" spans="1:4" ht="27.75" customHeight="1" x14ac:dyDescent="0.25">
      <c r="A139" s="7" t="s">
        <v>1065</v>
      </c>
      <c r="B139" s="8" t="s">
        <v>1066</v>
      </c>
      <c r="C139" s="186">
        <v>-8.7967579324388593E-3</v>
      </c>
      <c r="D139" s="186">
        <v>7.2209153993995452</v>
      </c>
    </row>
    <row r="140" spans="1:4" ht="27.75" customHeight="1" x14ac:dyDescent="0.25">
      <c r="A140" s="7" t="s">
        <v>1067</v>
      </c>
      <c r="B140" s="8" t="s">
        <v>1068</v>
      </c>
      <c r="C140" s="186">
        <v>0.25507503898226325</v>
      </c>
      <c r="D140" s="186">
        <v>1.0481612991414233</v>
      </c>
    </row>
    <row r="141" spans="1:4" ht="27.75" customHeight="1" x14ac:dyDescent="0.25">
      <c r="A141" s="7" t="s">
        <v>1069</v>
      </c>
      <c r="B141" s="8" t="s">
        <v>1070</v>
      </c>
      <c r="C141" s="186">
        <v>-0.2403964173399076</v>
      </c>
      <c r="D141" s="186">
        <v>1.5112188370594701</v>
      </c>
    </row>
    <row r="142" spans="1:4" ht="27.75" customHeight="1" x14ac:dyDescent="0.25">
      <c r="A142" s="7" t="s">
        <v>1071</v>
      </c>
      <c r="B142" s="8" t="s">
        <v>1072</v>
      </c>
      <c r="C142" s="186">
        <v>0.11263864319103077</v>
      </c>
      <c r="D142" s="186">
        <v>3.4984213707434222</v>
      </c>
    </row>
    <row r="143" spans="1:4" ht="27.75" customHeight="1" x14ac:dyDescent="0.25">
      <c r="A143" s="7" t="s">
        <v>1073</v>
      </c>
      <c r="B143" s="8" t="s">
        <v>1074</v>
      </c>
      <c r="C143" s="186">
        <v>0.27227999111231366</v>
      </c>
      <c r="D143" s="186">
        <v>9.3983518272819886</v>
      </c>
    </row>
    <row r="144" spans="1:4" ht="27.75" customHeight="1" x14ac:dyDescent="0.25">
      <c r="A144" s="7" t="s">
        <v>1075</v>
      </c>
      <c r="B144" s="8" t="s">
        <v>1076</v>
      </c>
      <c r="C144" s="186">
        <v>3.4463495602176791E-2</v>
      </c>
      <c r="D144" s="186">
        <v>0.30337607349604967</v>
      </c>
    </row>
    <row r="145" spans="1:4" ht="27.75" customHeight="1" x14ac:dyDescent="0.25">
      <c r="A145" s="7" t="s">
        <v>1077</v>
      </c>
      <c r="B145" s="8" t="s">
        <v>1078</v>
      </c>
      <c r="C145" s="186">
        <v>6.6508084833689016E-2</v>
      </c>
      <c r="D145" s="186">
        <v>1.9919453556627318</v>
      </c>
    </row>
    <row r="146" spans="1:4" ht="27.75" customHeight="1" x14ac:dyDescent="0.25">
      <c r="A146" s="7" t="s">
        <v>1079</v>
      </c>
      <c r="B146" s="8" t="s">
        <v>1080</v>
      </c>
      <c r="C146" s="186">
        <v>2.5657457087212165</v>
      </c>
      <c r="D146" s="186">
        <v>27.029976767859139</v>
      </c>
    </row>
    <row r="147" spans="1:4" ht="27.75" customHeight="1" x14ac:dyDescent="0.25">
      <c r="A147" s="7" t="s">
        <v>1081</v>
      </c>
      <c r="B147" s="8" t="s">
        <v>1082</v>
      </c>
      <c r="C147" s="186">
        <v>0.39915359940723483</v>
      </c>
      <c r="D147" s="186">
        <v>1.095600716012034</v>
      </c>
    </row>
    <row r="148" spans="1:4" ht="27.75" customHeight="1" x14ac:dyDescent="0.25">
      <c r="A148" s="7" t="s">
        <v>1083</v>
      </c>
      <c r="B148" s="8" t="s">
        <v>1084</v>
      </c>
      <c r="C148" s="186">
        <v>1.6409579980226496</v>
      </c>
      <c r="D148" s="186">
        <v>-0.11319204723493345</v>
      </c>
    </row>
    <row r="149" spans="1:4" ht="27.75" customHeight="1" x14ac:dyDescent="0.25">
      <c r="A149" s="7" t="s">
        <v>1085</v>
      </c>
      <c r="B149" s="8" t="s">
        <v>1086</v>
      </c>
      <c r="C149" s="186">
        <v>0.75283449664351032</v>
      </c>
      <c r="D149" s="186">
        <v>-2.5604657630350154</v>
      </c>
    </row>
    <row r="150" spans="1:4" ht="27.75" customHeight="1" x14ac:dyDescent="0.25">
      <c r="A150" s="7" t="s">
        <v>1087</v>
      </c>
      <c r="B150" s="8" t="s">
        <v>1088</v>
      </c>
      <c r="C150" s="186">
        <v>3.7983428580054143E-2</v>
      </c>
      <c r="D150" s="186">
        <v>-1.9503098397577463</v>
      </c>
    </row>
    <row r="151" spans="1:4" ht="27.75" customHeight="1" x14ac:dyDescent="0.25">
      <c r="A151" s="7" t="s">
        <v>1089</v>
      </c>
      <c r="B151" s="8" t="s">
        <v>1090</v>
      </c>
      <c r="C151" s="186">
        <v>2.3335355887663556E-2</v>
      </c>
      <c r="D151" s="186">
        <v>-1.9478992621046634</v>
      </c>
    </row>
    <row r="152" spans="1:4" ht="27.75" customHeight="1" x14ac:dyDescent="0.25">
      <c r="A152" s="7" t="s">
        <v>1091</v>
      </c>
      <c r="B152" s="8" t="s">
        <v>1092</v>
      </c>
      <c r="C152" s="186">
        <v>0.46163049361786418</v>
      </c>
      <c r="D152" s="186">
        <v>6.827769259768659</v>
      </c>
    </row>
    <row r="153" spans="1:4" ht="27.75" customHeight="1" x14ac:dyDescent="0.25">
      <c r="A153" s="7" t="s">
        <v>1093</v>
      </c>
      <c r="B153" s="8" t="s">
        <v>1094</v>
      </c>
      <c r="C153" s="186">
        <v>4.2009358785460318</v>
      </c>
      <c r="D153" s="186">
        <v>3.69682260267325</v>
      </c>
    </row>
    <row r="154" spans="1:4" ht="27.75" customHeight="1" x14ac:dyDescent="0.25">
      <c r="A154" s="7" t="s">
        <v>1095</v>
      </c>
      <c r="B154" s="8" t="s">
        <v>1096</v>
      </c>
      <c r="C154" s="186">
        <v>0.11027480138459532</v>
      </c>
      <c r="D154" s="186">
        <v>0.63604473740700551</v>
      </c>
    </row>
    <row r="155" spans="1:4" ht="27.75" customHeight="1" x14ac:dyDescent="0.25">
      <c r="A155" s="7" t="s">
        <v>1097</v>
      </c>
      <c r="B155" s="8" t="s">
        <v>1098</v>
      </c>
      <c r="C155" s="186">
        <v>-1.895185139076762E-3</v>
      </c>
      <c r="D155" s="186">
        <v>9.0392976640994096</v>
      </c>
    </row>
    <row r="156" spans="1:4" ht="27.75" customHeight="1" x14ac:dyDescent="0.25">
      <c r="A156" s="7" t="s">
        <v>1099</v>
      </c>
      <c r="B156" s="8" t="s">
        <v>1100</v>
      </c>
      <c r="C156" s="186">
        <v>1.8612912513811226</v>
      </c>
      <c r="D156" s="186">
        <v>2.8170882406665014</v>
      </c>
    </row>
    <row r="157" spans="1:4" ht="27.75" customHeight="1" x14ac:dyDescent="0.25">
      <c r="A157" s="7" t="s">
        <v>1101</v>
      </c>
      <c r="B157" s="8" t="s">
        <v>1102</v>
      </c>
      <c r="C157" s="186">
        <v>2.3819541832008588</v>
      </c>
      <c r="D157" s="186">
        <v>2.6974826364256073</v>
      </c>
    </row>
    <row r="158" spans="1:4" ht="27.75" customHeight="1" x14ac:dyDescent="0.25">
      <c r="A158" s="7" t="s">
        <v>1103</v>
      </c>
      <c r="B158" s="8" t="s">
        <v>1104</v>
      </c>
      <c r="C158" s="186">
        <v>1.3846191111410198</v>
      </c>
      <c r="D158" s="186">
        <v>13.178491245936263</v>
      </c>
    </row>
    <row r="159" spans="1:4" ht="27.75" customHeight="1" x14ac:dyDescent="0.25">
      <c r="A159" s="7" t="s">
        <v>1105</v>
      </c>
      <c r="B159" s="8" t="s">
        <v>1106</v>
      </c>
      <c r="C159" s="186">
        <v>4.0253768286181666</v>
      </c>
      <c r="D159" s="186">
        <v>22.546590193049887</v>
      </c>
    </row>
    <row r="160" spans="1:4" ht="27.75" customHeight="1" x14ac:dyDescent="0.25">
      <c r="A160" s="7" t="s">
        <v>1107</v>
      </c>
      <c r="B160" s="8" t="s">
        <v>1108</v>
      </c>
      <c r="C160" s="186">
        <v>2.8509845272794392</v>
      </c>
      <c r="D160" s="186">
        <v>5.5216483473878064</v>
      </c>
    </row>
    <row r="161" spans="1:4" ht="27.75" customHeight="1" x14ac:dyDescent="0.25">
      <c r="A161" s="7" t="s">
        <v>1109</v>
      </c>
      <c r="B161" s="8" t="s">
        <v>1110</v>
      </c>
      <c r="C161" s="186">
        <v>1.7186999802627001</v>
      </c>
      <c r="D161" s="186">
        <v>4.3623519177762766</v>
      </c>
    </row>
    <row r="162" spans="1:4" ht="27.75" customHeight="1" x14ac:dyDescent="0.25">
      <c r="A162" s="7" t="s">
        <v>1111</v>
      </c>
      <c r="B162" s="8" t="s">
        <v>1112</v>
      </c>
      <c r="C162" s="186">
        <v>1.6417569419564306</v>
      </c>
      <c r="D162" s="186">
        <v>5.021281033177635</v>
      </c>
    </row>
    <row r="163" spans="1:4" ht="27.75" customHeight="1" x14ac:dyDescent="0.25">
      <c r="A163" s="7" t="s">
        <v>1113</v>
      </c>
      <c r="B163" s="8" t="s">
        <v>1114</v>
      </c>
      <c r="C163" s="186">
        <v>0.11315704736115167</v>
      </c>
      <c r="D163" s="186">
        <v>3.7775386472996915</v>
      </c>
    </row>
    <row r="164" spans="1:4" ht="27.75" customHeight="1" x14ac:dyDescent="0.25">
      <c r="A164" s="7" t="s">
        <v>1115</v>
      </c>
      <c r="B164" s="8" t="s">
        <v>1114</v>
      </c>
      <c r="C164" s="186">
        <v>0.23451617329684982</v>
      </c>
      <c r="D164" s="186">
        <v>3.7754113643367639</v>
      </c>
    </row>
    <row r="165" spans="1:4" ht="27.75" customHeight="1" x14ac:dyDescent="0.25">
      <c r="A165" s="7" t="s">
        <v>1116</v>
      </c>
      <c r="B165" s="8" t="s">
        <v>1117</v>
      </c>
      <c r="C165" s="186">
        <v>0.43091541403733047</v>
      </c>
      <c r="D165" s="186">
        <v>2.7494539069436041</v>
      </c>
    </row>
    <row r="166" spans="1:4" ht="27.75" customHeight="1" x14ac:dyDescent="0.25">
      <c r="A166" s="7" t="s">
        <v>1118</v>
      </c>
      <c r="B166" s="8" t="s">
        <v>1119</v>
      </c>
      <c r="C166" s="186">
        <v>1.7720543686135644</v>
      </c>
      <c r="D166" s="186">
        <v>11.155821765968852</v>
      </c>
    </row>
    <row r="167" spans="1:4" ht="27.75" customHeight="1" x14ac:dyDescent="0.25">
      <c r="A167" s="7" t="s">
        <v>1120</v>
      </c>
      <c r="B167" s="8" t="s">
        <v>1121</v>
      </c>
      <c r="C167" s="186">
        <v>-0.1782190006211028</v>
      </c>
      <c r="D167" s="186">
        <v>2.6945571613640036</v>
      </c>
    </row>
    <row r="168" spans="1:4" ht="27.75" customHeight="1" x14ac:dyDescent="0.25">
      <c r="A168" s="7" t="s">
        <v>1122</v>
      </c>
      <c r="B168" s="8" t="s">
        <v>1123</v>
      </c>
      <c r="C168" s="186">
        <v>4.8216905454056675</v>
      </c>
      <c r="D168" s="186">
        <v>26.118376992011907</v>
      </c>
    </row>
    <row r="169" spans="1:4" ht="27.75" customHeight="1" x14ac:dyDescent="0.25">
      <c r="A169" s="7" t="s">
        <v>1124</v>
      </c>
      <c r="B169" s="8" t="s">
        <v>1123</v>
      </c>
      <c r="C169" s="186">
        <v>1.2398165693055221</v>
      </c>
      <c r="D169" s="186">
        <v>12.505933401915826</v>
      </c>
    </row>
    <row r="170" spans="1:4" ht="27.75" customHeight="1" x14ac:dyDescent="0.25">
      <c r="A170" s="7" t="s">
        <v>1125</v>
      </c>
      <c r="B170" s="8" t="s">
        <v>1126</v>
      </c>
      <c r="C170" s="186">
        <v>0.18306804496347748</v>
      </c>
      <c r="D170" s="186">
        <v>7.3737756630364863</v>
      </c>
    </row>
    <row r="171" spans="1:4" ht="27.75" customHeight="1" x14ac:dyDescent="0.25">
      <c r="A171" s="7" t="s">
        <v>1127</v>
      </c>
      <c r="B171" s="8" t="s">
        <v>1128</v>
      </c>
      <c r="C171" s="186">
        <v>0</v>
      </c>
      <c r="D171" s="186">
        <v>1.6513994341515925</v>
      </c>
    </row>
    <row r="172" spans="1:4" ht="27.75" customHeight="1" x14ac:dyDescent="0.25">
      <c r="A172" s="7" t="s">
        <v>1129</v>
      </c>
      <c r="B172" s="8" t="s">
        <v>1128</v>
      </c>
      <c r="C172" s="186">
        <v>0</v>
      </c>
      <c r="D172" s="186">
        <v>1.1158584681305401</v>
      </c>
    </row>
    <row r="173" spans="1:4" ht="27.75" customHeight="1" x14ac:dyDescent="0.25">
      <c r="A173" s="7" t="s">
        <v>1130</v>
      </c>
      <c r="B173" s="8" t="s">
        <v>1131</v>
      </c>
      <c r="C173" s="186">
        <v>0.20124698407258565</v>
      </c>
      <c r="D173" s="186">
        <v>7.9386565707615908</v>
      </c>
    </row>
    <row r="174" spans="1:4" ht="27.75" customHeight="1" x14ac:dyDescent="0.25">
      <c r="A174" s="7" t="s">
        <v>1132</v>
      </c>
      <c r="B174" s="8" t="s">
        <v>1133</v>
      </c>
      <c r="C174" s="186">
        <v>5.1026075740490162</v>
      </c>
      <c r="D174" s="186">
        <v>-0.68399758849619607</v>
      </c>
    </row>
    <row r="175" spans="1:4" ht="27.75" customHeight="1" x14ac:dyDescent="0.25">
      <c r="A175" s="7" t="s">
        <v>1134</v>
      </c>
      <c r="B175" s="8" t="s">
        <v>1135</v>
      </c>
      <c r="C175" s="186">
        <v>3.2629815946969649</v>
      </c>
      <c r="D175" s="186">
        <v>1.1972759235536901</v>
      </c>
    </row>
    <row r="176" spans="1:4" ht="27.75" customHeight="1" x14ac:dyDescent="0.25">
      <c r="A176" s="7" t="s">
        <v>1136</v>
      </c>
      <c r="B176" s="8" t="s">
        <v>1137</v>
      </c>
      <c r="C176" s="186">
        <v>5.8535677379359976</v>
      </c>
      <c r="D176" s="186">
        <v>0.31522583169639307</v>
      </c>
    </row>
    <row r="177" spans="1:4" ht="27.75" customHeight="1" x14ac:dyDescent="0.25">
      <c r="A177" s="7" t="s">
        <v>1138</v>
      </c>
      <c r="B177" s="8" t="s">
        <v>1139</v>
      </c>
      <c r="C177" s="186">
        <v>3.0801492656220835</v>
      </c>
      <c r="D177" s="186">
        <v>-0.447914612621928</v>
      </c>
    </row>
    <row r="178" spans="1:4" ht="27.75" customHeight="1" x14ac:dyDescent="0.25">
      <c r="A178" s="7" t="s">
        <v>1140</v>
      </c>
      <c r="B178" s="8" t="s">
        <v>1141</v>
      </c>
      <c r="C178" s="186">
        <v>5.5620101408111307</v>
      </c>
      <c r="D178" s="186">
        <v>0.37753754058613831</v>
      </c>
    </row>
    <row r="179" spans="1:4" ht="27.75" customHeight="1" x14ac:dyDescent="0.25">
      <c r="A179" s="7" t="s">
        <v>1142</v>
      </c>
      <c r="B179" s="8" t="s">
        <v>1143</v>
      </c>
      <c r="C179" s="186">
        <v>11.374719786688933</v>
      </c>
      <c r="D179" s="186">
        <v>4.3429799780299003</v>
      </c>
    </row>
    <row r="180" spans="1:4" ht="27.75" customHeight="1" x14ac:dyDescent="0.25">
      <c r="A180" s="7" t="s">
        <v>1144</v>
      </c>
      <c r="B180" s="8" t="s">
        <v>1145</v>
      </c>
      <c r="C180" s="186">
        <v>0</v>
      </c>
      <c r="D180" s="186">
        <v>3.3718004873767864</v>
      </c>
    </row>
    <row r="181" spans="1:4" ht="27.75" customHeight="1" x14ac:dyDescent="0.25">
      <c r="A181" s="7" t="s">
        <v>1146</v>
      </c>
      <c r="B181" s="8" t="s">
        <v>1145</v>
      </c>
      <c r="C181" s="186">
        <v>0</v>
      </c>
      <c r="D181" s="186">
        <v>3.3790633105213983</v>
      </c>
    </row>
    <row r="182" spans="1:4" ht="27.75" customHeight="1" x14ac:dyDescent="0.25">
      <c r="A182" s="7" t="s">
        <v>1147</v>
      </c>
      <c r="B182" s="8" t="s">
        <v>1148</v>
      </c>
      <c r="C182" s="186">
        <v>0.36787073479218513</v>
      </c>
      <c r="D182" s="186">
        <v>7.0061683535378059</v>
      </c>
    </row>
    <row r="183" spans="1:4" ht="27.75" customHeight="1" x14ac:dyDescent="0.25">
      <c r="A183" s="7" t="s">
        <v>1149</v>
      </c>
      <c r="B183" s="8" t="s">
        <v>1150</v>
      </c>
      <c r="C183" s="186">
        <v>0</v>
      </c>
      <c r="D183" s="186">
        <v>5.2778083089351509E-2</v>
      </c>
    </row>
    <row r="184" spans="1:4" ht="27.75" customHeight="1" x14ac:dyDescent="0.25">
      <c r="A184" s="7" t="s">
        <v>1151</v>
      </c>
      <c r="B184" s="8" t="s">
        <v>1150</v>
      </c>
      <c r="C184" s="186">
        <v>0</v>
      </c>
      <c r="D184" s="186">
        <v>0.13067353524262912</v>
      </c>
    </row>
    <row r="185" spans="1:4" ht="27.75" customHeight="1" x14ac:dyDescent="0.25">
      <c r="A185" s="7" t="s">
        <v>1152</v>
      </c>
      <c r="B185" s="8" t="s">
        <v>1150</v>
      </c>
      <c r="C185" s="186">
        <v>0</v>
      </c>
      <c r="D185" s="186">
        <v>0.15135234576697068</v>
      </c>
    </row>
    <row r="186" spans="1:4" ht="27.75" customHeight="1" x14ac:dyDescent="0.25">
      <c r="A186" s="7" t="s">
        <v>1153</v>
      </c>
      <c r="B186" s="8" t="s">
        <v>1154</v>
      </c>
      <c r="C186" s="186">
        <v>0</v>
      </c>
      <c r="D186" s="186">
        <v>4.5503091692274868E-3</v>
      </c>
    </row>
    <row r="187" spans="1:4" ht="27.75" customHeight="1" x14ac:dyDescent="0.25">
      <c r="A187" s="7" t="s">
        <v>1155</v>
      </c>
      <c r="B187" s="8" t="s">
        <v>1156</v>
      </c>
      <c r="C187" s="186">
        <v>0</v>
      </c>
      <c r="D187" s="186">
        <v>-9.5464045679589382E-2</v>
      </c>
    </row>
    <row r="188" spans="1:4" ht="27.75" customHeight="1" x14ac:dyDescent="0.25">
      <c r="A188" s="7" t="s">
        <v>1157</v>
      </c>
      <c r="B188" s="8" t="s">
        <v>1156</v>
      </c>
      <c r="C188" s="186">
        <v>0</v>
      </c>
      <c r="D188" s="186">
        <v>-5.1201054635192755E-2</v>
      </c>
    </row>
    <row r="189" spans="1:4" ht="27.75" customHeight="1" x14ac:dyDescent="0.25">
      <c r="A189" s="7" t="s">
        <v>1158</v>
      </c>
      <c r="B189" s="8" t="s">
        <v>1159</v>
      </c>
      <c r="C189" s="186">
        <v>16.492777726454708</v>
      </c>
      <c r="D189" s="186">
        <v>-12.016807410397224</v>
      </c>
    </row>
    <row r="190" spans="1:4" ht="27.75" customHeight="1" x14ac:dyDescent="0.25">
      <c r="A190" s="7" t="s">
        <v>1160</v>
      </c>
      <c r="B190" s="8" t="s">
        <v>1161</v>
      </c>
      <c r="C190" s="186">
        <v>0</v>
      </c>
      <c r="D190" s="186">
        <v>-0.32197015379564342</v>
      </c>
    </row>
    <row r="191" spans="1:4" ht="27.75" customHeight="1" x14ac:dyDescent="0.25">
      <c r="A191" s="7" t="s">
        <v>1162</v>
      </c>
      <c r="B191" s="8" t="s">
        <v>1163</v>
      </c>
      <c r="C191" s="186">
        <v>0</v>
      </c>
      <c r="D191" s="186">
        <v>-0.12134079779557118</v>
      </c>
    </row>
    <row r="192" spans="1:4" ht="27.75" customHeight="1" x14ac:dyDescent="0.25">
      <c r="A192" s="7" t="s">
        <v>1164</v>
      </c>
      <c r="B192" s="8" t="s">
        <v>1163</v>
      </c>
      <c r="C192" s="186">
        <v>0</v>
      </c>
      <c r="D192" s="186">
        <v>-0.12152602735123395</v>
      </c>
    </row>
    <row r="193" spans="1:4" ht="27.75" customHeight="1" x14ac:dyDescent="0.25">
      <c r="A193" s="7" t="s">
        <v>1165</v>
      </c>
      <c r="B193" s="8" t="s">
        <v>1166</v>
      </c>
      <c r="C193" s="186">
        <v>-0.30973255054132842</v>
      </c>
      <c r="D193" s="186">
        <v>0.12258061505811473</v>
      </c>
    </row>
    <row r="194" spans="1:4" ht="27.75" customHeight="1" x14ac:dyDescent="0.25">
      <c r="A194" s="7" t="s">
        <v>1167</v>
      </c>
      <c r="B194" s="8" t="s">
        <v>1168</v>
      </c>
      <c r="C194" s="186">
        <v>0.20733537004520619</v>
      </c>
      <c r="D194" s="186">
        <v>4.3436844785613076</v>
      </c>
    </row>
    <row r="195" spans="1:4" ht="27.75" customHeight="1" x14ac:dyDescent="0.25">
      <c r="A195" s="7" t="s">
        <v>1169</v>
      </c>
      <c r="B195" s="8" t="s">
        <v>1170</v>
      </c>
      <c r="C195" s="186">
        <v>0</v>
      </c>
      <c r="D195" s="186">
        <v>1.110559126202018</v>
      </c>
    </row>
    <row r="196" spans="1:4" ht="27.75" customHeight="1" x14ac:dyDescent="0.25">
      <c r="A196" s="7" t="s">
        <v>1171</v>
      </c>
      <c r="B196" s="8" t="s">
        <v>1172</v>
      </c>
      <c r="C196" s="186">
        <v>-1.1347429938419298</v>
      </c>
      <c r="D196" s="186">
        <v>4.2939237820266634</v>
      </c>
    </row>
    <row r="197" spans="1:4" ht="27.75" customHeight="1" x14ac:dyDescent="0.25">
      <c r="A197" s="7" t="s">
        <v>1173</v>
      </c>
      <c r="B197" s="8" t="s">
        <v>1174</v>
      </c>
      <c r="C197" s="186">
        <v>13.908800107399397</v>
      </c>
      <c r="D197" s="186">
        <v>-2.1084600786054284</v>
      </c>
    </row>
    <row r="198" spans="1:4" ht="27.75" customHeight="1" x14ac:dyDescent="0.25">
      <c r="A198" s="7" t="s">
        <v>1175</v>
      </c>
      <c r="B198" s="8" t="s">
        <v>1176</v>
      </c>
      <c r="C198" s="186">
        <v>0.64041795811737257</v>
      </c>
      <c r="D198" s="186">
        <v>8.947896461575608</v>
      </c>
    </row>
    <row r="199" spans="1:4" ht="27.75" customHeight="1" x14ac:dyDescent="0.25">
      <c r="A199" s="7" t="s">
        <v>1177</v>
      </c>
      <c r="B199" s="8" t="s">
        <v>1178</v>
      </c>
      <c r="C199" s="186">
        <v>2.7932800708651957</v>
      </c>
      <c r="D199" s="186">
        <v>8.6148916341101902</v>
      </c>
    </row>
    <row r="200" spans="1:4" ht="27.75" customHeight="1" x14ac:dyDescent="0.25">
      <c r="A200" s="7" t="s">
        <v>1179</v>
      </c>
      <c r="B200" s="8" t="s">
        <v>1180</v>
      </c>
      <c r="C200" s="186">
        <v>21.877080816962749</v>
      </c>
      <c r="D200" s="186">
        <v>-0.15784775574155363</v>
      </c>
    </row>
    <row r="201" spans="1:4" ht="27.75" customHeight="1" x14ac:dyDescent="0.25">
      <c r="A201" s="7" t="s">
        <v>1181</v>
      </c>
      <c r="B201" s="8" t="s">
        <v>1182</v>
      </c>
      <c r="C201" s="186">
        <v>0.72371755188604425</v>
      </c>
      <c r="D201" s="186">
        <v>-0.20374542698616338</v>
      </c>
    </row>
    <row r="202" spans="1:4" ht="27.75" customHeight="1" x14ac:dyDescent="0.25">
      <c r="A202" s="7" t="s">
        <v>1183</v>
      </c>
      <c r="B202" s="8" t="s">
        <v>1184</v>
      </c>
      <c r="C202" s="186">
        <v>0.68126032158335337</v>
      </c>
      <c r="D202" s="186">
        <v>0.77395249588043147</v>
      </c>
    </row>
    <row r="203" spans="1:4" ht="27.75" customHeight="1" x14ac:dyDescent="0.25">
      <c r="A203" s="7" t="s">
        <v>1185</v>
      </c>
      <c r="B203" s="8" t="s">
        <v>1186</v>
      </c>
      <c r="C203" s="186">
        <v>1.2786607928457192</v>
      </c>
      <c r="D203" s="186">
        <v>1.2219092293818017</v>
      </c>
    </row>
    <row r="204" spans="1:4" ht="27.75" customHeight="1" x14ac:dyDescent="0.25">
      <c r="A204" s="7" t="s">
        <v>1187</v>
      </c>
      <c r="B204" s="8" t="s">
        <v>1188</v>
      </c>
      <c r="C204" s="186">
        <v>2.4548579192020608</v>
      </c>
      <c r="D204" s="186">
        <v>2.5614498521063092</v>
      </c>
    </row>
    <row r="205" spans="1:4" ht="27.75" customHeight="1" x14ac:dyDescent="0.25">
      <c r="A205" s="7" t="s">
        <v>1189</v>
      </c>
      <c r="B205" s="8" t="s">
        <v>1190</v>
      </c>
      <c r="C205" s="186">
        <v>1.6966946907659635</v>
      </c>
      <c r="D205" s="186">
        <v>2.9600576277304</v>
      </c>
    </row>
    <row r="206" spans="1:4" ht="27.75" customHeight="1" x14ac:dyDescent="0.25">
      <c r="A206" s="7" t="s">
        <v>1191</v>
      </c>
      <c r="B206" s="8" t="s">
        <v>1192</v>
      </c>
      <c r="C206" s="186">
        <v>-0.76227234590666926</v>
      </c>
      <c r="D206" s="186">
        <v>3.0757212261327176</v>
      </c>
    </row>
    <row r="207" spans="1:4" ht="27.75" customHeight="1" x14ac:dyDescent="0.25">
      <c r="A207" s="7" t="s">
        <v>1193</v>
      </c>
      <c r="B207" s="8" t="s">
        <v>1194</v>
      </c>
      <c r="C207" s="186">
        <v>8.7232202450384992</v>
      </c>
      <c r="D207" s="186">
        <v>-4.2237846331148416</v>
      </c>
    </row>
    <row r="208" spans="1:4" ht="27.75" customHeight="1" x14ac:dyDescent="0.25">
      <c r="A208" s="7" t="s">
        <v>1195</v>
      </c>
      <c r="B208" s="8" t="s">
        <v>1196</v>
      </c>
      <c r="C208" s="186">
        <v>2.7352715857634093</v>
      </c>
      <c r="D208" s="186">
        <v>-0.98528433916347491</v>
      </c>
    </row>
    <row r="209" spans="1:4" ht="27.75" customHeight="1" x14ac:dyDescent="0.25">
      <c r="A209" s="7" t="s">
        <v>1197</v>
      </c>
      <c r="B209" s="8" t="s">
        <v>1198</v>
      </c>
      <c r="C209" s="186">
        <v>9.9907114534702899</v>
      </c>
      <c r="D209" s="186">
        <v>1.0695307010397717</v>
      </c>
    </row>
    <row r="210" spans="1:4" ht="27.75" customHeight="1" x14ac:dyDescent="0.25">
      <c r="A210" s="7" t="s">
        <v>1199</v>
      </c>
      <c r="B210" s="8" t="s">
        <v>1200</v>
      </c>
      <c r="C210" s="186">
        <v>10.289783833424737</v>
      </c>
      <c r="D210" s="186">
        <v>3.396349601338545</v>
      </c>
    </row>
    <row r="211" spans="1:4" ht="27.75" customHeight="1" x14ac:dyDescent="0.25">
      <c r="A211" s="7" t="s">
        <v>1201</v>
      </c>
      <c r="B211" s="8" t="s">
        <v>1202</v>
      </c>
      <c r="C211" s="186">
        <v>0</v>
      </c>
      <c r="D211" s="186">
        <v>0.14563286601443987</v>
      </c>
    </row>
    <row r="212" spans="1:4" ht="27.75" customHeight="1" x14ac:dyDescent="0.25">
      <c r="A212" s="7" t="s">
        <v>1203</v>
      </c>
      <c r="B212" s="8" t="s">
        <v>1202</v>
      </c>
      <c r="C212" s="186">
        <v>0</v>
      </c>
      <c r="D212" s="186">
        <v>0.1456336791164502</v>
      </c>
    </row>
    <row r="213" spans="1:4" ht="27.75" customHeight="1" x14ac:dyDescent="0.25">
      <c r="A213" s="7" t="s">
        <v>1204</v>
      </c>
      <c r="B213" s="8" t="s">
        <v>1205</v>
      </c>
      <c r="C213" s="186">
        <v>1.4242290535746032</v>
      </c>
      <c r="D213" s="186">
        <v>8.3307990643552507</v>
      </c>
    </row>
    <row r="214" spans="1:4" ht="27.75" customHeight="1" x14ac:dyDescent="0.25">
      <c r="A214" s="7" t="s">
        <v>1206</v>
      </c>
      <c r="B214" s="8" t="s">
        <v>1207</v>
      </c>
      <c r="C214" s="186">
        <v>15.209745022395332</v>
      </c>
      <c r="D214" s="186">
        <v>1.8830918920825668</v>
      </c>
    </row>
    <row r="215" spans="1:4" ht="27.75" customHeight="1" x14ac:dyDescent="0.25">
      <c r="A215" s="7" t="s">
        <v>1208</v>
      </c>
      <c r="B215" s="8" t="s">
        <v>1209</v>
      </c>
      <c r="C215" s="186">
        <v>7.4890055502766</v>
      </c>
      <c r="D215" s="186">
        <v>-0.90772762547232455</v>
      </c>
    </row>
    <row r="216" spans="1:4" ht="27.75" customHeight="1" x14ac:dyDescent="0.25">
      <c r="A216" s="7" t="s">
        <v>1210</v>
      </c>
      <c r="B216" s="8" t="s">
        <v>1211</v>
      </c>
      <c r="C216" s="186">
        <v>0</v>
      </c>
      <c r="D216" s="186">
        <v>-0.33115459369898737</v>
      </c>
    </row>
    <row r="217" spans="1:4" ht="27.75" customHeight="1" x14ac:dyDescent="0.25">
      <c r="A217" s="7" t="s">
        <v>1212</v>
      </c>
      <c r="B217" s="8" t="s">
        <v>1211</v>
      </c>
      <c r="C217" s="186">
        <v>0</v>
      </c>
      <c r="D217" s="186">
        <v>-0.33199820631391308</v>
      </c>
    </row>
    <row r="218" spans="1:4" ht="27.75" customHeight="1" x14ac:dyDescent="0.25">
      <c r="A218" s="7" t="s">
        <v>1213</v>
      </c>
      <c r="B218" s="8" t="s">
        <v>1214</v>
      </c>
      <c r="C218" s="186">
        <v>3.0327324712899284E-2</v>
      </c>
      <c r="D218" s="186">
        <v>1.5018667355931419</v>
      </c>
    </row>
    <row r="219" spans="1:4" ht="27.75" customHeight="1" x14ac:dyDescent="0.25">
      <c r="A219" s="7" t="s">
        <v>1215</v>
      </c>
      <c r="B219" s="8" t="s">
        <v>1216</v>
      </c>
      <c r="C219" s="186">
        <v>0</v>
      </c>
      <c r="D219" s="186">
        <v>1.2568782330272581</v>
      </c>
    </row>
    <row r="220" spans="1:4" ht="27.75" customHeight="1" x14ac:dyDescent="0.25">
      <c r="A220" s="7" t="s">
        <v>1217</v>
      </c>
      <c r="B220" s="8" t="s">
        <v>1218</v>
      </c>
      <c r="C220" s="186">
        <v>0</v>
      </c>
      <c r="D220" s="186">
        <v>0.83186018415164509</v>
      </c>
    </row>
    <row r="221" spans="1:4" ht="27.75" customHeight="1" x14ac:dyDescent="0.25">
      <c r="A221" s="7" t="s">
        <v>1219</v>
      </c>
      <c r="B221" s="8" t="s">
        <v>1220</v>
      </c>
      <c r="C221" s="186">
        <v>2.5590123687230606</v>
      </c>
      <c r="D221" s="186">
        <v>-0.12291075652654876</v>
      </c>
    </row>
    <row r="222" spans="1:4" ht="27.75" customHeight="1" x14ac:dyDescent="0.25">
      <c r="A222" s="7" t="s">
        <v>1221</v>
      </c>
      <c r="B222" s="8" t="s">
        <v>1222</v>
      </c>
      <c r="C222" s="186">
        <v>0</v>
      </c>
      <c r="D222" s="186">
        <v>0</v>
      </c>
    </row>
    <row r="223" spans="1:4" ht="27.75" customHeight="1" x14ac:dyDescent="0.25">
      <c r="A223" s="7" t="s">
        <v>1223</v>
      </c>
      <c r="B223" s="8" t="s">
        <v>1224</v>
      </c>
      <c r="C223" s="186">
        <v>0</v>
      </c>
      <c r="D223" s="186">
        <v>0.32304235435252726</v>
      </c>
    </row>
    <row r="224" spans="1:4" ht="27.75" customHeight="1" x14ac:dyDescent="0.25">
      <c r="A224" s="7" t="s">
        <v>1225</v>
      </c>
      <c r="B224" s="8" t="s">
        <v>1226</v>
      </c>
      <c r="C224" s="186">
        <v>-5.8187750898010364</v>
      </c>
      <c r="D224" s="186">
        <v>2.24919478917717</v>
      </c>
    </row>
    <row r="225" spans="1:4" ht="27.75" customHeight="1" x14ac:dyDescent="0.25">
      <c r="A225" s="7" t="s">
        <v>1227</v>
      </c>
      <c r="B225" s="8" t="s">
        <v>1226</v>
      </c>
      <c r="C225" s="186">
        <v>-5.818619561678597</v>
      </c>
      <c r="D225" s="186">
        <v>2.2491703337675233</v>
      </c>
    </row>
    <row r="226" spans="1:4" ht="27.75" customHeight="1" x14ac:dyDescent="0.25">
      <c r="A226" s="7" t="s">
        <v>1228</v>
      </c>
      <c r="B226" s="8" t="s">
        <v>1229</v>
      </c>
      <c r="C226" s="186">
        <v>5.6020942448771871</v>
      </c>
      <c r="D226" s="186">
        <v>-0.70931196329481827</v>
      </c>
    </row>
    <row r="227" spans="1:4" ht="27.75" customHeight="1" x14ac:dyDescent="0.25">
      <c r="A227" s="7" t="s">
        <v>1230</v>
      </c>
      <c r="B227" s="8" t="s">
        <v>1231</v>
      </c>
      <c r="C227" s="186">
        <v>4.1827446488717265E-2</v>
      </c>
      <c r="D227" s="186">
        <v>-6.7210726135857837E-2</v>
      </c>
    </row>
    <row r="228" spans="1:4" ht="27.75" customHeight="1" x14ac:dyDescent="0.25">
      <c r="A228" s="7" t="s">
        <v>1232</v>
      </c>
      <c r="B228" s="8" t="s">
        <v>1231</v>
      </c>
      <c r="C228" s="186">
        <v>4.1745982551986416E-2</v>
      </c>
      <c r="D228" s="186">
        <v>-6.5825161230078019E-2</v>
      </c>
    </row>
    <row r="229" spans="1:4" ht="27.75" customHeight="1" x14ac:dyDescent="0.25">
      <c r="A229" s="7" t="s">
        <v>1233</v>
      </c>
      <c r="B229" s="8" t="s">
        <v>1234</v>
      </c>
      <c r="C229" s="186">
        <v>22.159147044139434</v>
      </c>
      <c r="D229" s="186">
        <v>-4.8810428034149416</v>
      </c>
    </row>
    <row r="230" spans="1:4" ht="27.75" customHeight="1" x14ac:dyDescent="0.25">
      <c r="A230" s="7" t="s">
        <v>1235</v>
      </c>
      <c r="B230" s="8" t="s">
        <v>1236</v>
      </c>
      <c r="C230" s="186">
        <v>27.27300858316454</v>
      </c>
      <c r="D230" s="186">
        <v>-6.6575942591453474</v>
      </c>
    </row>
    <row r="231" spans="1:4" ht="27.75" customHeight="1" x14ac:dyDescent="0.25">
      <c r="A231" s="7" t="s">
        <v>1237</v>
      </c>
      <c r="B231" s="8" t="s">
        <v>1238</v>
      </c>
      <c r="C231" s="186">
        <v>14.232961880655225</v>
      </c>
      <c r="D231" s="186">
        <v>-2.5755343558322834</v>
      </c>
    </row>
    <row r="232" spans="1:4" ht="27.75" customHeight="1" x14ac:dyDescent="0.25">
      <c r="A232" s="7" t="s">
        <v>1239</v>
      </c>
      <c r="B232" s="8" t="s">
        <v>1240</v>
      </c>
      <c r="C232" s="186">
        <v>5.0015774862349343</v>
      </c>
      <c r="D232" s="186">
        <v>8.0977988194666874</v>
      </c>
    </row>
    <row r="233" spans="1:4" ht="27.75" customHeight="1" x14ac:dyDescent="0.25">
      <c r="A233" s="7" t="s">
        <v>1241</v>
      </c>
      <c r="B233" s="8" t="s">
        <v>1242</v>
      </c>
      <c r="C233" s="186">
        <v>3.0110272513475653</v>
      </c>
      <c r="D233" s="186">
        <v>-0.4145171904247007</v>
      </c>
    </row>
    <row r="234" spans="1:4" ht="27.75" customHeight="1" x14ac:dyDescent="0.25">
      <c r="A234" s="7" t="s">
        <v>1243</v>
      </c>
      <c r="B234" s="8" t="s">
        <v>1244</v>
      </c>
      <c r="C234" s="186">
        <v>3.698970393907866</v>
      </c>
      <c r="D234" s="186">
        <v>1.2453199324970456</v>
      </c>
    </row>
    <row r="235" spans="1:4" ht="27.75" customHeight="1" x14ac:dyDescent="0.25">
      <c r="A235" s="7" t="s">
        <v>1245</v>
      </c>
      <c r="B235" s="8" t="s">
        <v>1246</v>
      </c>
      <c r="C235" s="186">
        <v>0</v>
      </c>
      <c r="D235" s="186">
        <v>-1.2752882343144774</v>
      </c>
    </row>
    <row r="236" spans="1:4" ht="27.75" customHeight="1" x14ac:dyDescent="0.25">
      <c r="A236" s="7" t="s">
        <v>1247</v>
      </c>
      <c r="B236" s="8" t="s">
        <v>1248</v>
      </c>
      <c r="C236" s="186">
        <v>-4.2828506887563869</v>
      </c>
      <c r="D236" s="186">
        <v>1.9467401351583549</v>
      </c>
    </row>
    <row r="237" spans="1:4" ht="27.75" customHeight="1" x14ac:dyDescent="0.25">
      <c r="A237" s="7" t="s">
        <v>1249</v>
      </c>
      <c r="B237" s="8" t="s">
        <v>1250</v>
      </c>
      <c r="C237" s="186">
        <v>2.4388973116904991</v>
      </c>
      <c r="D237" s="186">
        <v>5.0620815646926056</v>
      </c>
    </row>
    <row r="238" spans="1:4" ht="27.75" customHeight="1" x14ac:dyDescent="0.25">
      <c r="A238" s="7" t="s">
        <v>1251</v>
      </c>
      <c r="B238" s="8" t="s">
        <v>1252</v>
      </c>
      <c r="C238" s="186">
        <v>1.2217135153470999</v>
      </c>
      <c r="D238" s="186">
        <v>2.1289716762525237</v>
      </c>
    </row>
    <row r="239" spans="1:4" ht="27.75" customHeight="1" x14ac:dyDescent="0.25">
      <c r="A239" s="7" t="s">
        <v>1253</v>
      </c>
      <c r="B239" s="8" t="s">
        <v>1254</v>
      </c>
      <c r="C239" s="186">
        <v>-1.2214645844774652</v>
      </c>
      <c r="D239" s="186">
        <v>26.742076793307483</v>
      </c>
    </row>
    <row r="240" spans="1:4" ht="27.75" customHeight="1" x14ac:dyDescent="0.25">
      <c r="A240" s="7" t="s">
        <v>1255</v>
      </c>
      <c r="B240" s="8" t="s">
        <v>1254</v>
      </c>
      <c r="C240" s="186">
        <v>-1.7629053403359554</v>
      </c>
      <c r="D240" s="186">
        <v>25.517730811681545</v>
      </c>
    </row>
    <row r="241" spans="1:4" ht="27.75" customHeight="1" x14ac:dyDescent="0.25">
      <c r="A241" s="7" t="s">
        <v>1256</v>
      </c>
      <c r="B241" s="8" t="s">
        <v>1257</v>
      </c>
      <c r="C241" s="186">
        <v>7.0337798708134933</v>
      </c>
      <c r="D241" s="186">
        <v>14.492923597104816</v>
      </c>
    </row>
    <row r="242" spans="1:4" ht="27.75" customHeight="1" x14ac:dyDescent="0.25">
      <c r="A242" s="7" t="s">
        <v>1258</v>
      </c>
      <c r="B242" s="8" t="s">
        <v>1259</v>
      </c>
      <c r="C242" s="186">
        <v>0</v>
      </c>
      <c r="D242" s="186">
        <v>1.8723447458517899</v>
      </c>
    </row>
    <row r="243" spans="1:4" ht="27.75" customHeight="1" x14ac:dyDescent="0.25">
      <c r="A243" s="7" t="s">
        <v>1260</v>
      </c>
      <c r="B243" s="8" t="s">
        <v>1259</v>
      </c>
      <c r="C243" s="186">
        <v>0</v>
      </c>
      <c r="D243" s="186">
        <v>2.0475161473975687</v>
      </c>
    </row>
    <row r="244" spans="1:4" ht="27.75" customHeight="1" x14ac:dyDescent="0.25">
      <c r="A244" s="7" t="s">
        <v>1261</v>
      </c>
      <c r="B244" s="8" t="s">
        <v>1262</v>
      </c>
      <c r="C244" s="186">
        <v>0</v>
      </c>
      <c r="D244" s="186">
        <v>4.271191229197699</v>
      </c>
    </row>
    <row r="245" spans="1:4" ht="27.75" customHeight="1" x14ac:dyDescent="0.25">
      <c r="A245" s="7" t="s">
        <v>1263</v>
      </c>
      <c r="B245" s="8" t="s">
        <v>1262</v>
      </c>
      <c r="C245" s="186">
        <v>0</v>
      </c>
      <c r="D245" s="186">
        <v>4.2651294527665371</v>
      </c>
    </row>
    <row r="246" spans="1:4" ht="27.75" customHeight="1" x14ac:dyDescent="0.25">
      <c r="A246" s="7" t="s">
        <v>1264</v>
      </c>
      <c r="B246" s="8" t="s">
        <v>1265</v>
      </c>
      <c r="C246" s="186">
        <v>8.4424209906489498</v>
      </c>
      <c r="D246" s="186">
        <v>8.3461017589393975</v>
      </c>
    </row>
    <row r="247" spans="1:4" ht="27.75" customHeight="1" x14ac:dyDescent="0.25">
      <c r="A247" s="7" t="s">
        <v>1266</v>
      </c>
      <c r="B247" s="8" t="s">
        <v>1267</v>
      </c>
      <c r="C247" s="186">
        <v>1.3319548670442698</v>
      </c>
      <c r="D247" s="186">
        <v>5.2421604493102372</v>
      </c>
    </row>
    <row r="248" spans="1:4" ht="27.75" customHeight="1" x14ac:dyDescent="0.25">
      <c r="A248" s="7" t="s">
        <v>1268</v>
      </c>
      <c r="B248" s="8" t="s">
        <v>1267</v>
      </c>
      <c r="C248" s="186">
        <v>1.332354213277066</v>
      </c>
      <c r="D248" s="186">
        <v>5.24307468717981</v>
      </c>
    </row>
    <row r="249" spans="1:4" ht="27.75" customHeight="1" x14ac:dyDescent="0.25">
      <c r="A249" s="7" t="s">
        <v>1269</v>
      </c>
      <c r="B249" s="8" t="s">
        <v>1270</v>
      </c>
      <c r="C249" s="186">
        <v>9.7764045908287534E-4</v>
      </c>
      <c r="D249" s="186">
        <v>6.6769689589378638</v>
      </c>
    </row>
    <row r="250" spans="1:4" ht="27.75" customHeight="1" x14ac:dyDescent="0.25">
      <c r="A250" s="7" t="s">
        <v>1271</v>
      </c>
      <c r="B250" s="8" t="s">
        <v>1272</v>
      </c>
      <c r="C250" s="186">
        <v>9.7753578608636015E-4</v>
      </c>
      <c r="D250" s="186">
        <v>6.6769087084595977</v>
      </c>
    </row>
    <row r="251" spans="1:4" ht="27.75" customHeight="1" x14ac:dyDescent="0.25">
      <c r="A251" s="7" t="s">
        <v>1273</v>
      </c>
      <c r="B251" s="8" t="s">
        <v>1274</v>
      </c>
      <c r="C251" s="186">
        <v>3.6744245004405549</v>
      </c>
      <c r="D251" s="186">
        <v>5.8102561205802097</v>
      </c>
    </row>
    <row r="252" spans="1:4" ht="27.75" customHeight="1" x14ac:dyDescent="0.25">
      <c r="A252" s="7" t="s">
        <v>1275</v>
      </c>
      <c r="B252" s="8" t="s">
        <v>1276</v>
      </c>
      <c r="C252" s="186">
        <v>2.5855338211327608</v>
      </c>
      <c r="D252" s="186">
        <v>4.2774430448209619</v>
      </c>
    </row>
    <row r="253" spans="1:4" ht="27.75" customHeight="1" x14ac:dyDescent="0.25">
      <c r="A253" s="7" t="s">
        <v>1277</v>
      </c>
      <c r="B253" s="8" t="s">
        <v>1278</v>
      </c>
      <c r="C253" s="186">
        <v>-9.9474689310570675E-3</v>
      </c>
      <c r="D253" s="186">
        <v>6.303686332524145</v>
      </c>
    </row>
    <row r="254" spans="1:4" ht="27.75" customHeight="1" x14ac:dyDescent="0.25">
      <c r="A254" s="7" t="s">
        <v>1279</v>
      </c>
      <c r="B254" s="8" t="s">
        <v>1280</v>
      </c>
      <c r="C254" s="186">
        <v>0</v>
      </c>
      <c r="D254" s="186">
        <v>-4.1692479982345848E-2</v>
      </c>
    </row>
    <row r="255" spans="1:4" ht="27.75" customHeight="1" x14ac:dyDescent="0.25">
      <c r="A255" s="7" t="s">
        <v>1281</v>
      </c>
      <c r="B255" s="8" t="s">
        <v>1280</v>
      </c>
      <c r="C255" s="186">
        <v>0</v>
      </c>
      <c r="D255" s="186">
        <v>-1.2663880524028008</v>
      </c>
    </row>
    <row r="256" spans="1:4" ht="27.75" customHeight="1" x14ac:dyDescent="0.25">
      <c r="A256" s="7" t="s">
        <v>1282</v>
      </c>
      <c r="B256" s="8" t="s">
        <v>1283</v>
      </c>
      <c r="C256" s="186">
        <v>0</v>
      </c>
      <c r="D256" s="186">
        <v>4.2516097765850089</v>
      </c>
    </row>
    <row r="257" spans="1:4" ht="27.75" customHeight="1" x14ac:dyDescent="0.25">
      <c r="A257" s="7" t="s">
        <v>1284</v>
      </c>
      <c r="B257" s="8" t="s">
        <v>1283</v>
      </c>
      <c r="C257" s="186">
        <v>0</v>
      </c>
      <c r="D257" s="186">
        <v>4.0933415768386121</v>
      </c>
    </row>
    <row r="258" spans="1:4" ht="27.75" customHeight="1" x14ac:dyDescent="0.25">
      <c r="A258" s="7" t="s">
        <v>1285</v>
      </c>
      <c r="B258" s="8" t="s">
        <v>1286</v>
      </c>
      <c r="C258" s="186">
        <v>0</v>
      </c>
      <c r="D258" s="186">
        <v>1.81251680933679</v>
      </c>
    </row>
    <row r="259" spans="1:4" ht="27.75" customHeight="1" x14ac:dyDescent="0.25">
      <c r="A259" s="7" t="s">
        <v>1287</v>
      </c>
      <c r="B259" s="8" t="s">
        <v>1286</v>
      </c>
      <c r="C259" s="186">
        <v>0</v>
      </c>
      <c r="D259" s="186">
        <v>1.80546497270734</v>
      </c>
    </row>
    <row r="260" spans="1:4" ht="27.75" customHeight="1" x14ac:dyDescent="0.25">
      <c r="A260" s="7" t="s">
        <v>1288</v>
      </c>
      <c r="B260" s="8" t="s">
        <v>1289</v>
      </c>
      <c r="C260" s="186">
        <v>1.1321828709799451</v>
      </c>
      <c r="D260" s="186">
        <v>-0.56276499563318894</v>
      </c>
    </row>
    <row r="261" spans="1:4" ht="27.75" customHeight="1" x14ac:dyDescent="0.25">
      <c r="A261" s="7" t="s">
        <v>1290</v>
      </c>
      <c r="B261" s="8" t="s">
        <v>1291</v>
      </c>
      <c r="C261" s="186">
        <v>7.9392406234292417E-2</v>
      </c>
      <c r="D261" s="186">
        <v>2.7297576699889965</v>
      </c>
    </row>
    <row r="262" spans="1:4" ht="27.75" customHeight="1" x14ac:dyDescent="0.25">
      <c r="A262" s="7" t="s">
        <v>1292</v>
      </c>
      <c r="B262" s="8" t="s">
        <v>1293</v>
      </c>
      <c r="C262" s="186">
        <v>7.9392406234292417E-2</v>
      </c>
      <c r="D262" s="186">
        <v>2.7297812910875923</v>
      </c>
    </row>
    <row r="263" spans="1:4" ht="27.75" customHeight="1" x14ac:dyDescent="0.25">
      <c r="A263" s="7" t="s">
        <v>1294</v>
      </c>
      <c r="B263" s="8" t="s">
        <v>1295</v>
      </c>
      <c r="C263" s="186">
        <v>2.3745168769181754E-3</v>
      </c>
      <c r="D263" s="186">
        <v>0.88319703505847647</v>
      </c>
    </row>
    <row r="264" spans="1:4" ht="27.75" customHeight="1" x14ac:dyDescent="0.25">
      <c r="A264" s="7" t="s">
        <v>1296</v>
      </c>
      <c r="B264" s="8" t="s">
        <v>1295</v>
      </c>
      <c r="C264" s="186">
        <v>3.7976378691227208E-3</v>
      </c>
      <c r="D264" s="186">
        <v>0.88238294160887976</v>
      </c>
    </row>
    <row r="265" spans="1:4" ht="27.75" customHeight="1" x14ac:dyDescent="0.25">
      <c r="A265" s="7" t="s">
        <v>1297</v>
      </c>
      <c r="B265" s="8" t="s">
        <v>1298</v>
      </c>
      <c r="C265" s="186">
        <v>0.40989151153961101</v>
      </c>
      <c r="D265" s="186">
        <v>0.47083858809147455</v>
      </c>
    </row>
    <row r="266" spans="1:4" ht="27.75" customHeight="1" x14ac:dyDescent="0.25">
      <c r="A266" s="7" t="s">
        <v>1299</v>
      </c>
      <c r="B266" s="8" t="s">
        <v>1300</v>
      </c>
      <c r="C266" s="186">
        <v>0</v>
      </c>
      <c r="D266" s="186">
        <v>2.7857286433520452</v>
      </c>
    </row>
    <row r="267" spans="1:4" ht="27.75" customHeight="1" x14ac:dyDescent="0.25">
      <c r="A267" s="7" t="s">
        <v>1301</v>
      </c>
      <c r="B267" s="8" t="s">
        <v>1302</v>
      </c>
      <c r="C267" s="186">
        <v>9.5053381659813461</v>
      </c>
      <c r="D267" s="186">
        <v>-4.6049275220578716</v>
      </c>
    </row>
    <row r="268" spans="1:4" ht="27.75" customHeight="1" x14ac:dyDescent="0.25">
      <c r="A268" s="7" t="s">
        <v>1303</v>
      </c>
      <c r="B268" s="8" t="s">
        <v>1302</v>
      </c>
      <c r="C268" s="186">
        <v>11.671537477241946</v>
      </c>
      <c r="D268" s="186">
        <v>-4.4041359438996555</v>
      </c>
    </row>
    <row r="269" spans="1:4" ht="27.75" customHeight="1" x14ac:dyDescent="0.25">
      <c r="A269" s="7" t="s">
        <v>1304</v>
      </c>
      <c r="B269" s="8" t="s">
        <v>1305</v>
      </c>
      <c r="C269" s="186">
        <v>-3.0700008492867252</v>
      </c>
      <c r="D269" s="186">
        <v>0.38953158979661262</v>
      </c>
    </row>
    <row r="270" spans="1:4" ht="27.75" customHeight="1" x14ac:dyDescent="0.25">
      <c r="A270" s="7" t="s">
        <v>1306</v>
      </c>
      <c r="B270" s="8" t="s">
        <v>1307</v>
      </c>
      <c r="C270" s="186">
        <v>-2.5539992988656071</v>
      </c>
      <c r="D270" s="186">
        <v>0.63036553535616169</v>
      </c>
    </row>
    <row r="271" spans="1:4" ht="27.75" customHeight="1" x14ac:dyDescent="0.25">
      <c r="A271" s="7" t="s">
        <v>1308</v>
      </c>
      <c r="B271" s="8" t="s">
        <v>1309</v>
      </c>
      <c r="C271" s="186">
        <v>13.321257610159368</v>
      </c>
      <c r="D271" s="186">
        <v>-1.5345472113078196</v>
      </c>
    </row>
    <row r="272" spans="1:4" ht="27.75" customHeight="1" x14ac:dyDescent="0.25">
      <c r="A272" s="7" t="s">
        <v>1310</v>
      </c>
      <c r="B272" s="8" t="s">
        <v>1311</v>
      </c>
      <c r="C272" s="186">
        <v>0.68805882939926899</v>
      </c>
      <c r="D272" s="186">
        <v>0.81730019751216232</v>
      </c>
    </row>
    <row r="273" spans="1:4" ht="27.75" customHeight="1" x14ac:dyDescent="0.25">
      <c r="A273" s="7" t="s">
        <v>1312</v>
      </c>
      <c r="B273" s="8" t="s">
        <v>1311</v>
      </c>
      <c r="C273" s="186">
        <v>0.81096024851499815</v>
      </c>
      <c r="D273" s="186">
        <v>0.62788138140162619</v>
      </c>
    </row>
    <row r="274" spans="1:4" ht="27.75" customHeight="1" x14ac:dyDescent="0.25">
      <c r="A274" s="7" t="s">
        <v>1313</v>
      </c>
      <c r="B274" s="8" t="s">
        <v>1314</v>
      </c>
      <c r="C274" s="186">
        <v>-1.9829497112520866</v>
      </c>
      <c r="D274" s="186">
        <v>1.3263878759541154</v>
      </c>
    </row>
    <row r="275" spans="1:4" ht="27.75" customHeight="1" x14ac:dyDescent="0.25">
      <c r="A275" s="7" t="s">
        <v>1315</v>
      </c>
      <c r="B275" s="8" t="s">
        <v>1316</v>
      </c>
      <c r="C275" s="186">
        <v>0.27438745271108644</v>
      </c>
      <c r="D275" s="186">
        <v>2.839384453815331</v>
      </c>
    </row>
    <row r="276" spans="1:4" ht="27.75" customHeight="1" x14ac:dyDescent="0.25">
      <c r="A276" s="7" t="s">
        <v>1317</v>
      </c>
      <c r="B276" s="8" t="s">
        <v>1318</v>
      </c>
      <c r="C276" s="186">
        <v>0.27489472447810942</v>
      </c>
      <c r="D276" s="186">
        <v>2.8609484942864301</v>
      </c>
    </row>
    <row r="277" spans="1:4" ht="27.75" customHeight="1" x14ac:dyDescent="0.25">
      <c r="A277" s="7" t="s">
        <v>1319</v>
      </c>
      <c r="B277" s="8" t="s">
        <v>1318</v>
      </c>
      <c r="C277" s="186">
        <v>0.27489472447810942</v>
      </c>
      <c r="D277" s="186">
        <v>2.8609484942864301</v>
      </c>
    </row>
    <row r="278" spans="1:4" ht="27.75" customHeight="1" x14ac:dyDescent="0.25">
      <c r="A278" s="7" t="s">
        <v>1320</v>
      </c>
      <c r="B278" s="8" t="s">
        <v>1321</v>
      </c>
      <c r="C278" s="186">
        <v>0</v>
      </c>
      <c r="D278" s="186">
        <v>-0.83347675033956525</v>
      </c>
    </row>
    <row r="279" spans="1:4" ht="27.75" customHeight="1" x14ac:dyDescent="0.25">
      <c r="A279" s="7" t="s">
        <v>1322</v>
      </c>
      <c r="B279" s="8" t="s">
        <v>1321</v>
      </c>
      <c r="C279" s="186">
        <v>0</v>
      </c>
      <c r="D279" s="186">
        <v>-0.97638017491773432</v>
      </c>
    </row>
    <row r="280" spans="1:4" ht="27.75" customHeight="1" x14ac:dyDescent="0.25">
      <c r="A280" s="7" t="s">
        <v>1323</v>
      </c>
      <c r="B280" s="8" t="s">
        <v>1324</v>
      </c>
      <c r="C280" s="186">
        <v>0</v>
      </c>
      <c r="D280" s="186">
        <v>2.8839611076612415E-3</v>
      </c>
    </row>
    <row r="281" spans="1:4" ht="27.75" customHeight="1" x14ac:dyDescent="0.25">
      <c r="A281" s="7" t="s">
        <v>1325</v>
      </c>
      <c r="B281" s="8" t="s">
        <v>1324</v>
      </c>
      <c r="C281" s="186">
        <v>0</v>
      </c>
      <c r="D281" s="186">
        <v>2.8839752044536923E-3</v>
      </c>
    </row>
    <row r="282" spans="1:4" ht="27.75" customHeight="1" x14ac:dyDescent="0.25">
      <c r="A282" s="7" t="s">
        <v>1326</v>
      </c>
      <c r="B282" s="8" t="s">
        <v>1327</v>
      </c>
      <c r="C282" s="186">
        <v>0</v>
      </c>
      <c r="D282" s="186">
        <v>1.3799314758956746E-2</v>
      </c>
    </row>
    <row r="283" spans="1:4" ht="27.75" customHeight="1" x14ac:dyDescent="0.25">
      <c r="A283" s="7" t="s">
        <v>1328</v>
      </c>
      <c r="B283" s="8" t="s">
        <v>1329</v>
      </c>
      <c r="C283" s="186">
        <v>0</v>
      </c>
      <c r="D283" s="186">
        <v>2.4019684210445553</v>
      </c>
    </row>
    <row r="284" spans="1:4" ht="27.75" customHeight="1" x14ac:dyDescent="0.25">
      <c r="A284" s="7" t="s">
        <v>1330</v>
      </c>
      <c r="B284" s="8" t="s">
        <v>1331</v>
      </c>
      <c r="C284" s="186">
        <v>0</v>
      </c>
      <c r="D284" s="186">
        <v>1.8427747273610149</v>
      </c>
    </row>
    <row r="285" spans="1:4" ht="27.75" customHeight="1" x14ac:dyDescent="0.25">
      <c r="A285" s="7" t="s">
        <v>1332</v>
      </c>
      <c r="B285" s="8" t="s">
        <v>1333</v>
      </c>
      <c r="C285" s="186">
        <v>0.62901081354452026</v>
      </c>
      <c r="D285" s="186">
        <v>0.19926281337722029</v>
      </c>
    </row>
    <row r="286" spans="1:4" ht="27.75" customHeight="1" x14ac:dyDescent="0.25">
      <c r="A286" s="7" t="s">
        <v>1334</v>
      </c>
      <c r="B286" s="8" t="s">
        <v>1333</v>
      </c>
      <c r="C286" s="186">
        <v>0.62924523232330298</v>
      </c>
      <c r="D286" s="186">
        <v>0.19949903001190128</v>
      </c>
    </row>
    <row r="287" spans="1:4" ht="27.75" customHeight="1" x14ac:dyDescent="0.25">
      <c r="A287" s="7" t="s">
        <v>1335</v>
      </c>
      <c r="B287" s="8" t="s">
        <v>1336</v>
      </c>
      <c r="C287" s="186">
        <v>0</v>
      </c>
      <c r="D287" s="186">
        <v>0.28746140976119561</v>
      </c>
    </row>
    <row r="288" spans="1:4" ht="27.75" customHeight="1" x14ac:dyDescent="0.25">
      <c r="A288" s="7" t="s">
        <v>1337</v>
      </c>
      <c r="B288" s="8" t="s">
        <v>1338</v>
      </c>
      <c r="C288" s="186">
        <v>0</v>
      </c>
      <c r="D288" s="186">
        <v>5.1729443910363611E-4</v>
      </c>
    </row>
    <row r="289" spans="1:4" ht="27.75" customHeight="1" x14ac:dyDescent="0.25">
      <c r="A289" s="7" t="s">
        <v>1339</v>
      </c>
      <c r="B289" s="8" t="s">
        <v>1340</v>
      </c>
      <c r="C289" s="186">
        <v>0.237164715893875</v>
      </c>
      <c r="D289" s="186">
        <v>0</v>
      </c>
    </row>
    <row r="290" spans="1:4" ht="27.75" customHeight="1" x14ac:dyDescent="0.25">
      <c r="A290" s="7" t="s">
        <v>1341</v>
      </c>
      <c r="B290" s="8" t="s">
        <v>1342</v>
      </c>
      <c r="C290" s="186">
        <v>1.4047788702412336</v>
      </c>
      <c r="D290" s="186">
        <v>-0.19269566222657999</v>
      </c>
    </row>
    <row r="291" spans="1:4" ht="27.75" customHeight="1" x14ac:dyDescent="0.25">
      <c r="A291" s="7" t="s">
        <v>1343</v>
      </c>
      <c r="B291" s="8" t="s">
        <v>1344</v>
      </c>
      <c r="C291" s="186">
        <v>0</v>
      </c>
      <c r="D291" s="186">
        <v>2.0796873337556487</v>
      </c>
    </row>
    <row r="292" spans="1:4" ht="27.75" customHeight="1" x14ac:dyDescent="0.25">
      <c r="A292" s="7" t="s">
        <v>1345</v>
      </c>
      <c r="B292" s="8" t="s">
        <v>1346</v>
      </c>
      <c r="C292" s="186">
        <v>3.1752867262299671</v>
      </c>
      <c r="D292" s="186">
        <v>1.8540160311057625</v>
      </c>
    </row>
    <row r="293" spans="1:4" ht="27.75" customHeight="1" x14ac:dyDescent="0.25">
      <c r="A293" s="7" t="s">
        <v>1347</v>
      </c>
      <c r="B293" s="8" t="s">
        <v>1348</v>
      </c>
      <c r="C293" s="186">
        <v>3.173799288586399</v>
      </c>
      <c r="D293" s="186">
        <v>1.8526928883818177</v>
      </c>
    </row>
    <row r="294" spans="1:4" ht="27.75" customHeight="1" x14ac:dyDescent="0.25">
      <c r="A294" s="7" t="s">
        <v>1349</v>
      </c>
      <c r="B294" s="8" t="s">
        <v>1350</v>
      </c>
      <c r="C294" s="186">
        <v>2.7784992270662414</v>
      </c>
      <c r="D294" s="186">
        <v>-3.3290785082163238E-2</v>
      </c>
    </row>
    <row r="295" spans="1:4" ht="27.75" customHeight="1" x14ac:dyDescent="0.25">
      <c r="A295" s="7" t="s">
        <v>1351</v>
      </c>
      <c r="B295" s="8" t="s">
        <v>1352</v>
      </c>
      <c r="C295" s="186">
        <v>0.89865771715931686</v>
      </c>
      <c r="D295" s="186">
        <v>0.29416986960188563</v>
      </c>
    </row>
    <row r="296" spans="1:4" ht="27.75" customHeight="1" x14ac:dyDescent="0.25">
      <c r="A296" s="7" t="s">
        <v>1353</v>
      </c>
      <c r="B296" s="8" t="s">
        <v>1354</v>
      </c>
      <c r="C296" s="186">
        <v>2.3045978471060033</v>
      </c>
      <c r="D296" s="186">
        <v>0.25075357239168999</v>
      </c>
    </row>
    <row r="297" spans="1:4" ht="27.75" customHeight="1" x14ac:dyDescent="0.25">
      <c r="A297" s="7" t="s">
        <v>1355</v>
      </c>
      <c r="B297" s="8" t="s">
        <v>1356</v>
      </c>
      <c r="C297" s="186">
        <v>0.42846078994948655</v>
      </c>
      <c r="D297" s="186">
        <v>0.65856040967279461</v>
      </c>
    </row>
    <row r="298" spans="1:4" ht="27.75" customHeight="1" x14ac:dyDescent="0.25">
      <c r="A298" s="7" t="s">
        <v>1357</v>
      </c>
      <c r="B298" s="8" t="s">
        <v>1358</v>
      </c>
      <c r="C298" s="186">
        <v>0.43841420346924864</v>
      </c>
      <c r="D298" s="186">
        <v>0.28578431057031256</v>
      </c>
    </row>
    <row r="299" spans="1:4" ht="27.75" customHeight="1" x14ac:dyDescent="0.25">
      <c r="A299" s="7" t="s">
        <v>1359</v>
      </c>
      <c r="B299" s="8" t="s">
        <v>1360</v>
      </c>
      <c r="C299" s="186">
        <v>0.86285570496682218</v>
      </c>
      <c r="D299" s="186">
        <v>0.33843962210388745</v>
      </c>
    </row>
    <row r="300" spans="1:4" ht="27.75" customHeight="1" x14ac:dyDescent="0.25">
      <c r="A300" s="7" t="s">
        <v>1361</v>
      </c>
      <c r="B300" s="8" t="s">
        <v>1362</v>
      </c>
      <c r="C300" s="186">
        <v>0</v>
      </c>
      <c r="D300" s="186">
        <v>6.8445174685000771E-4</v>
      </c>
    </row>
    <row r="301" spans="1:4" ht="27.75" customHeight="1" x14ac:dyDescent="0.25">
      <c r="A301" s="7" t="s">
        <v>1363</v>
      </c>
      <c r="B301" s="8" t="s">
        <v>1364</v>
      </c>
      <c r="C301" s="186">
        <v>-0.4691006040432113</v>
      </c>
      <c r="D301" s="186">
        <v>1.0768468566088365</v>
      </c>
    </row>
    <row r="302" spans="1:4" ht="27.75" customHeight="1" x14ac:dyDescent="0.25">
      <c r="A302" s="7" t="s">
        <v>1365</v>
      </c>
      <c r="B302" s="8" t="s">
        <v>1366</v>
      </c>
      <c r="C302" s="186">
        <v>-0.47458286810879424</v>
      </c>
      <c r="D302" s="186">
        <v>1.0842381910366272</v>
      </c>
    </row>
    <row r="303" spans="1:4" ht="27.75" customHeight="1" x14ac:dyDescent="0.25">
      <c r="A303" s="7" t="s">
        <v>1367</v>
      </c>
      <c r="B303" s="8" t="s">
        <v>1368</v>
      </c>
      <c r="C303" s="186">
        <v>-0.47306241532534965</v>
      </c>
      <c r="D303" s="186">
        <v>1.0120450149171234</v>
      </c>
    </row>
    <row r="304" spans="1:4" ht="27.75" customHeight="1" x14ac:dyDescent="0.25">
      <c r="A304" s="7" t="s">
        <v>1369</v>
      </c>
      <c r="B304" s="8" t="s">
        <v>1370</v>
      </c>
      <c r="C304" s="186">
        <v>13.359862735131518</v>
      </c>
      <c r="D304" s="186">
        <v>-1.7077818009656811</v>
      </c>
    </row>
    <row r="305" spans="1:4" ht="27.75" customHeight="1" x14ac:dyDescent="0.25">
      <c r="A305" s="7" t="s">
        <v>1371</v>
      </c>
      <c r="B305" s="8" t="s">
        <v>1372</v>
      </c>
      <c r="C305" s="186">
        <v>-0.16590525030953993</v>
      </c>
      <c r="D305" s="186">
        <v>0.42067993032818013</v>
      </c>
    </row>
    <row r="306" spans="1:4" ht="27.75" customHeight="1" x14ac:dyDescent="0.25">
      <c r="A306" s="7" t="s">
        <v>1373</v>
      </c>
      <c r="B306" s="8" t="s">
        <v>1374</v>
      </c>
      <c r="C306" s="186">
        <v>-0.16922389146406785</v>
      </c>
      <c r="D306" s="186">
        <v>0.42215954342891571</v>
      </c>
    </row>
    <row r="307" spans="1:4" ht="27.75" customHeight="1" x14ac:dyDescent="0.25">
      <c r="A307" s="7" t="s">
        <v>1375</v>
      </c>
      <c r="B307" s="8" t="s">
        <v>1376</v>
      </c>
      <c r="C307" s="186">
        <v>0</v>
      </c>
      <c r="D307" s="186">
        <v>2.9989586382552469</v>
      </c>
    </row>
    <row r="308" spans="1:4" ht="27.75" customHeight="1" x14ac:dyDescent="0.25">
      <c r="A308" s="7" t="s">
        <v>1377</v>
      </c>
      <c r="B308" s="8" t="s">
        <v>1376</v>
      </c>
      <c r="C308" s="186">
        <v>0</v>
      </c>
      <c r="D308" s="186">
        <v>1.7079361471142918</v>
      </c>
    </row>
    <row r="309" spans="1:4" ht="27.75" customHeight="1" x14ac:dyDescent="0.25">
      <c r="A309" s="7" t="s">
        <v>1378</v>
      </c>
      <c r="B309" s="8" t="s">
        <v>1379</v>
      </c>
      <c r="C309" s="186">
        <v>3.9050452578172594</v>
      </c>
      <c r="D309" s="186">
        <v>3.3527643951903832</v>
      </c>
    </row>
    <row r="310" spans="1:4" ht="27.75" customHeight="1" x14ac:dyDescent="0.25">
      <c r="A310" s="7" t="s">
        <v>1380</v>
      </c>
      <c r="B310" s="8" t="s">
        <v>1381</v>
      </c>
      <c r="C310" s="186">
        <v>0</v>
      </c>
      <c r="D310" s="186">
        <v>3.3218946279526045</v>
      </c>
    </row>
    <row r="311" spans="1:4" ht="27.75" customHeight="1" x14ac:dyDescent="0.25">
      <c r="A311" s="7" t="s">
        <v>1382</v>
      </c>
      <c r="B311" s="8" t="s">
        <v>1383</v>
      </c>
      <c r="C311" s="186">
        <v>0</v>
      </c>
      <c r="D311" s="186">
        <v>0.13493444413302871</v>
      </c>
    </row>
    <row r="312" spans="1:4" ht="27.75" customHeight="1" x14ac:dyDescent="0.25">
      <c r="A312" s="7" t="s">
        <v>1384</v>
      </c>
      <c r="B312" s="8" t="s">
        <v>1385</v>
      </c>
      <c r="C312" s="186">
        <v>4.3982075800773963E-2</v>
      </c>
      <c r="D312" s="186">
        <v>-4.3795263419304934E-3</v>
      </c>
    </row>
    <row r="313" spans="1:4" ht="27.75" customHeight="1" x14ac:dyDescent="0.25">
      <c r="A313" s="7" t="s">
        <v>1386</v>
      </c>
      <c r="B313" s="8" t="s">
        <v>1387</v>
      </c>
      <c r="C313" s="186">
        <v>3.2721800911859473</v>
      </c>
      <c r="D313" s="186">
        <v>2.2078890270845579</v>
      </c>
    </row>
    <row r="314" spans="1:4" ht="27.75" customHeight="1" x14ac:dyDescent="0.25">
      <c r="A314" s="7" t="s">
        <v>1388</v>
      </c>
      <c r="B314" s="8" t="s">
        <v>1389</v>
      </c>
      <c r="C314" s="186">
        <v>20.474769294294902</v>
      </c>
      <c r="D314" s="186">
        <v>1.64418880323727</v>
      </c>
    </row>
    <row r="315" spans="1:4" ht="27.75" customHeight="1" x14ac:dyDescent="0.25">
      <c r="A315" s="7" t="s">
        <v>1390</v>
      </c>
      <c r="B315" s="8" t="s">
        <v>1391</v>
      </c>
      <c r="C315" s="186">
        <v>1.7029369724842072</v>
      </c>
      <c r="D315" s="186">
        <v>4.3459640688003454</v>
      </c>
    </row>
    <row r="316" spans="1:4" ht="27.75" customHeight="1" x14ac:dyDescent="0.25">
      <c r="A316" s="7" t="s">
        <v>1392</v>
      </c>
      <c r="B316" s="8" t="s">
        <v>1393</v>
      </c>
      <c r="C316" s="186">
        <v>0.11700936752724707</v>
      </c>
      <c r="D316" s="186">
        <v>-0.83440177046670994</v>
      </c>
    </row>
    <row r="317" spans="1:4" ht="27.75" customHeight="1" x14ac:dyDescent="0.25">
      <c r="A317" s="7" t="s">
        <v>1394</v>
      </c>
      <c r="B317" s="8" t="s">
        <v>1395</v>
      </c>
      <c r="C317" s="186">
        <v>0.34970483987898815</v>
      </c>
      <c r="D317" s="186">
        <v>-0.18129239327963981</v>
      </c>
    </row>
    <row r="318" spans="1:4" ht="27.75" customHeight="1" x14ac:dyDescent="0.25">
      <c r="A318" s="7" t="s">
        <v>1396</v>
      </c>
      <c r="B318" s="8" t="s">
        <v>1397</v>
      </c>
      <c r="C318" s="186">
        <v>7.2469676467044</v>
      </c>
      <c r="D318" s="186">
        <v>2.0461470186881114</v>
      </c>
    </row>
    <row r="319" spans="1:4" ht="27.75" customHeight="1" x14ac:dyDescent="0.25">
      <c r="A319" s="7" t="s">
        <v>1398</v>
      </c>
      <c r="B319" s="8" t="s">
        <v>1399</v>
      </c>
      <c r="C319" s="186">
        <v>28.471443875975687</v>
      </c>
      <c r="D319" s="186">
        <v>2.4496277969367952</v>
      </c>
    </row>
    <row r="320" spans="1:4" ht="27.75" customHeight="1" x14ac:dyDescent="0.25">
      <c r="A320" s="7" t="s">
        <v>1400</v>
      </c>
      <c r="B320" s="8" t="s">
        <v>1401</v>
      </c>
      <c r="C320" s="186">
        <v>31.220941018016468</v>
      </c>
      <c r="D320" s="186">
        <v>-13.825777766805498</v>
      </c>
    </row>
    <row r="321" spans="1:4" ht="27.75" customHeight="1" x14ac:dyDescent="0.25">
      <c r="A321" s="7" t="s">
        <v>1402</v>
      </c>
      <c r="B321" s="8" t="s">
        <v>1403</v>
      </c>
      <c r="C321" s="186">
        <v>-0.47360349822058739</v>
      </c>
      <c r="D321" s="186">
        <v>1.0978459654797315</v>
      </c>
    </row>
    <row r="322" spans="1:4" ht="27.75" customHeight="1" x14ac:dyDescent="0.25">
      <c r="A322" s="7" t="s">
        <v>1404</v>
      </c>
      <c r="B322" s="8" t="s">
        <v>1405</v>
      </c>
      <c r="C322" s="186">
        <v>0.84600904815591149</v>
      </c>
      <c r="D322" s="186">
        <v>0.48405324101848662</v>
      </c>
    </row>
    <row r="323" spans="1:4" ht="27.75" customHeight="1" x14ac:dyDescent="0.25">
      <c r="A323" s="7" t="s">
        <v>1406</v>
      </c>
      <c r="B323" s="8" t="s">
        <v>1407</v>
      </c>
      <c r="C323" s="186">
        <v>6.6108646225212873</v>
      </c>
      <c r="D323" s="186">
        <v>-2.254528925646103</v>
      </c>
    </row>
    <row r="324" spans="1:4" ht="27.75" customHeight="1" x14ac:dyDescent="0.25">
      <c r="A324" s="7" t="s">
        <v>1408</v>
      </c>
      <c r="B324" s="8" t="s">
        <v>1409</v>
      </c>
      <c r="C324" s="186">
        <v>-1.9289449108790533</v>
      </c>
      <c r="D324" s="186">
        <v>0.53323926915353081</v>
      </c>
    </row>
    <row r="325" spans="1:4" ht="27.75" customHeight="1" x14ac:dyDescent="0.25">
      <c r="A325" s="7" t="s">
        <v>1410</v>
      </c>
      <c r="B325" s="8" t="s">
        <v>1411</v>
      </c>
      <c r="C325" s="186">
        <v>0.10803477016124591</v>
      </c>
      <c r="D325" s="186">
        <v>6.1071484109702165</v>
      </c>
    </row>
    <row r="326" spans="1:4" ht="27.75" customHeight="1" x14ac:dyDescent="0.25">
      <c r="A326" s="7" t="s">
        <v>1412</v>
      </c>
      <c r="B326" s="8" t="s">
        <v>1413</v>
      </c>
      <c r="C326" s="186">
        <v>0.10756914166753485</v>
      </c>
      <c r="D326" s="186">
        <v>15.407123960248047</v>
      </c>
    </row>
    <row r="327" spans="1:4" ht="27.75" customHeight="1" x14ac:dyDescent="0.25">
      <c r="A327" s="7" t="s">
        <v>1414</v>
      </c>
      <c r="B327" s="8" t="s">
        <v>1415</v>
      </c>
      <c r="C327" s="186">
        <v>-0.47271157705682765</v>
      </c>
      <c r="D327" s="186">
        <v>1.0818474980344082</v>
      </c>
    </row>
    <row r="328" spans="1:4" ht="27.75" customHeight="1" x14ac:dyDescent="0.25">
      <c r="A328" s="7" t="s">
        <v>1416</v>
      </c>
      <c r="B328" s="8" t="s">
        <v>1417</v>
      </c>
      <c r="C328" s="186">
        <v>0.21974499192963248</v>
      </c>
      <c r="D328" s="186">
        <v>-0.19497001914532025</v>
      </c>
    </row>
    <row r="329" spans="1:4" ht="27.75" customHeight="1" x14ac:dyDescent="0.25">
      <c r="A329" s="7" t="s">
        <v>1418</v>
      </c>
      <c r="B329" s="8" t="s">
        <v>1419</v>
      </c>
      <c r="C329" s="186">
        <v>0.16561990525700365</v>
      </c>
      <c r="D329" s="186">
        <v>0.64836089177458645</v>
      </c>
    </row>
    <row r="330" spans="1:4" ht="27.75" customHeight="1" x14ac:dyDescent="0.25">
      <c r="A330" s="7" t="s">
        <v>1420</v>
      </c>
      <c r="B330" s="8" t="s">
        <v>1421</v>
      </c>
      <c r="C330" s="186">
        <v>0.99823239157955701</v>
      </c>
      <c r="D330" s="186">
        <v>13.954967710326281</v>
      </c>
    </row>
    <row r="331" spans="1:4" ht="27.75" customHeight="1" x14ac:dyDescent="0.25">
      <c r="A331" s="7" t="s">
        <v>1422</v>
      </c>
      <c r="B331" s="8" t="s">
        <v>1423</v>
      </c>
      <c r="C331" s="186">
        <v>0.97873483318338139</v>
      </c>
      <c r="D331" s="186">
        <v>13.961912319637918</v>
      </c>
    </row>
    <row r="332" spans="1:4" ht="27.75" customHeight="1" x14ac:dyDescent="0.25">
      <c r="A332" s="7" t="s">
        <v>1424</v>
      </c>
      <c r="B332" s="8" t="s">
        <v>1425</v>
      </c>
      <c r="C332" s="186">
        <v>0.34967480152249153</v>
      </c>
      <c r="D332" s="186">
        <v>-0.1814360683634306</v>
      </c>
    </row>
    <row r="333" spans="1:4" ht="27.75" customHeight="1" x14ac:dyDescent="0.25">
      <c r="A333" s="7" t="s">
        <v>1426</v>
      </c>
      <c r="B333" s="8" t="s">
        <v>1427</v>
      </c>
      <c r="C333" s="186">
        <v>0.69789048137754617</v>
      </c>
      <c r="D333" s="186">
        <v>-0.39335313200296151</v>
      </c>
    </row>
    <row r="334" spans="1:4" ht="27.75" customHeight="1" x14ac:dyDescent="0.25">
      <c r="A334" s="7" t="s">
        <v>1428</v>
      </c>
      <c r="B334" s="8" t="s">
        <v>1429</v>
      </c>
      <c r="C334" s="186">
        <v>13.448402722934546</v>
      </c>
      <c r="D334" s="186">
        <v>-7.8192658732613456</v>
      </c>
    </row>
    <row r="335" spans="1:4" ht="27.75" customHeight="1" x14ac:dyDescent="0.25">
      <c r="A335" s="7" t="s">
        <v>1430</v>
      </c>
      <c r="B335" s="8" t="s">
        <v>1431</v>
      </c>
      <c r="C335" s="186">
        <v>7.6630815530158891</v>
      </c>
      <c r="D335" s="186">
        <v>3.0645787481228699</v>
      </c>
    </row>
    <row r="336" spans="1:4" ht="27.75" customHeight="1" x14ac:dyDescent="0.25">
      <c r="A336" s="7" t="s">
        <v>1432</v>
      </c>
      <c r="B336" s="8" t="s">
        <v>1433</v>
      </c>
      <c r="C336" s="186">
        <v>-0.4852306153836437</v>
      </c>
      <c r="D336" s="186">
        <v>0.46206050695665946</v>
      </c>
    </row>
    <row r="337" spans="1:4" ht="27.75" customHeight="1" x14ac:dyDescent="0.25">
      <c r="A337" s="7" t="s">
        <v>1434</v>
      </c>
      <c r="B337" s="8" t="s">
        <v>1435</v>
      </c>
      <c r="C337" s="186">
        <v>10.133836842892176</v>
      </c>
      <c r="D337" s="186">
        <v>-2.1137388936129895</v>
      </c>
    </row>
    <row r="338" spans="1:4" ht="27.75" customHeight="1" x14ac:dyDescent="0.25">
      <c r="A338" s="7" t="s">
        <v>1436</v>
      </c>
      <c r="B338" s="8" t="s">
        <v>1437</v>
      </c>
      <c r="C338" s="186">
        <v>5.7934432963239697</v>
      </c>
      <c r="D338" s="186">
        <v>-1.2939961738633354</v>
      </c>
    </row>
    <row r="339" spans="1:4" ht="27.75" customHeight="1" x14ac:dyDescent="0.25">
      <c r="A339" s="7" t="s">
        <v>1438</v>
      </c>
      <c r="B339" s="8" t="s">
        <v>1439</v>
      </c>
      <c r="C339" s="186">
        <v>11.410579072847904</v>
      </c>
      <c r="D339" s="186">
        <v>-2.5629445732156295</v>
      </c>
    </row>
    <row r="340" spans="1:4" ht="27.75" customHeight="1" x14ac:dyDescent="0.25">
      <c r="A340" s="7" t="s">
        <v>1440</v>
      </c>
      <c r="B340" s="8" t="s">
        <v>1441</v>
      </c>
      <c r="C340" s="186">
        <v>11.778221567252746</v>
      </c>
      <c r="D340" s="186">
        <v>-1.9393332768919684</v>
      </c>
    </row>
    <row r="341" spans="1:4" ht="27.75" customHeight="1" x14ac:dyDescent="0.25">
      <c r="A341" s="7" t="s">
        <v>1442</v>
      </c>
      <c r="B341" s="8" t="s">
        <v>1443</v>
      </c>
      <c r="C341" s="186">
        <v>23.287147668003122</v>
      </c>
      <c r="D341" s="186">
        <v>-3.4977679007585936</v>
      </c>
    </row>
    <row r="342" spans="1:4" ht="27.75" customHeight="1" x14ac:dyDescent="0.25">
      <c r="A342" s="7" t="s">
        <v>1444</v>
      </c>
      <c r="B342" s="8" t="s">
        <v>1445</v>
      </c>
      <c r="C342" s="186">
        <v>0.14051565209285705</v>
      </c>
      <c r="D342" s="186">
        <v>-1.7503575714215902E-2</v>
      </c>
    </row>
    <row r="343" spans="1:4" ht="27.75" customHeight="1" x14ac:dyDescent="0.25">
      <c r="A343" s="7" t="s">
        <v>1446</v>
      </c>
      <c r="B343" s="8" t="s">
        <v>1447</v>
      </c>
      <c r="C343" s="186">
        <v>1.8785597940361232</v>
      </c>
      <c r="D343" s="186">
        <v>10.21544005989343</v>
      </c>
    </row>
    <row r="344" spans="1:4" ht="27.75" customHeight="1" x14ac:dyDescent="0.25">
      <c r="A344" s="7" t="s">
        <v>1448</v>
      </c>
      <c r="B344" s="8" t="s">
        <v>1449</v>
      </c>
      <c r="C344" s="186">
        <v>1.8908737411821834</v>
      </c>
      <c r="D344" s="186">
        <v>10.267047061628912</v>
      </c>
    </row>
    <row r="345" spans="1:4" ht="27.75" customHeight="1" x14ac:dyDescent="0.25">
      <c r="A345" s="7" t="s">
        <v>1450</v>
      </c>
      <c r="B345" s="8" t="s">
        <v>1451</v>
      </c>
      <c r="C345" s="186">
        <v>6.8808486875088599</v>
      </c>
      <c r="D345" s="186">
        <v>-1.8984483152712546</v>
      </c>
    </row>
    <row r="346" spans="1:4" ht="27.75" customHeight="1" x14ac:dyDescent="0.25">
      <c r="A346" s="7" t="s">
        <v>1452</v>
      </c>
      <c r="B346" s="8" t="s">
        <v>1453</v>
      </c>
      <c r="C346" s="186">
        <v>2.6833660402776789</v>
      </c>
      <c r="D346" s="186">
        <v>1.6530881567003799</v>
      </c>
    </row>
    <row r="347" spans="1:4" ht="27.75" customHeight="1" x14ac:dyDescent="0.25">
      <c r="A347" s="7" t="s">
        <v>1454</v>
      </c>
      <c r="B347" s="8" t="s">
        <v>1455</v>
      </c>
      <c r="C347" s="186">
        <v>2.6848167326598902</v>
      </c>
      <c r="D347" s="186">
        <v>1.8544432098432817</v>
      </c>
    </row>
    <row r="348" spans="1:4" ht="27.75" customHeight="1" x14ac:dyDescent="0.25">
      <c r="A348" s="7" t="s">
        <v>1456</v>
      </c>
      <c r="B348" s="8" t="s">
        <v>1457</v>
      </c>
      <c r="C348" s="186">
        <v>15.810817889090576</v>
      </c>
      <c r="D348" s="186">
        <v>-2.6377694819246424</v>
      </c>
    </row>
    <row r="349" spans="1:4" ht="27.75" customHeight="1" x14ac:dyDescent="0.25">
      <c r="A349" s="7" t="s">
        <v>1458</v>
      </c>
      <c r="B349" s="8" t="s">
        <v>1459</v>
      </c>
      <c r="C349" s="186">
        <v>-0.47306241532534965</v>
      </c>
      <c r="D349" s="186">
        <v>1.0120450149171234</v>
      </c>
    </row>
    <row r="350" spans="1:4" ht="27.75" customHeight="1" x14ac:dyDescent="0.25">
      <c r="A350" s="7" t="s">
        <v>1460</v>
      </c>
      <c r="B350" s="8" t="s">
        <v>1461</v>
      </c>
      <c r="C350" s="186">
        <v>-2.1745901132885894</v>
      </c>
      <c r="D350" s="186">
        <v>0.63301905273598957</v>
      </c>
    </row>
    <row r="351" spans="1:4" ht="27.75" customHeight="1" x14ac:dyDescent="0.25">
      <c r="A351" s="7" t="s">
        <v>1462</v>
      </c>
      <c r="B351" s="8" t="s">
        <v>1463</v>
      </c>
      <c r="C351" s="186">
        <v>10.503349427458261</v>
      </c>
      <c r="D351" s="186">
        <v>4.9274537190773966</v>
      </c>
    </row>
    <row r="352" spans="1:4" ht="27.75" customHeight="1" x14ac:dyDescent="0.25">
      <c r="A352" s="7" t="s">
        <v>1464</v>
      </c>
      <c r="B352" s="8" t="s">
        <v>1465</v>
      </c>
      <c r="C352" s="186">
        <v>0.96260484769711552</v>
      </c>
      <c r="D352" s="186">
        <v>0.2387893897845729</v>
      </c>
    </row>
    <row r="353" spans="1:4" ht="27.75" customHeight="1" x14ac:dyDescent="0.25">
      <c r="A353" s="7" t="s">
        <v>1466</v>
      </c>
      <c r="B353" s="8" t="s">
        <v>1467</v>
      </c>
      <c r="C353" s="186">
        <v>0.91875335383415924</v>
      </c>
      <c r="D353" s="186">
        <v>13.920205796700092</v>
      </c>
    </row>
    <row r="354" spans="1:4" ht="27.75" customHeight="1" x14ac:dyDescent="0.25">
      <c r="A354" s="7" t="s">
        <v>1468</v>
      </c>
      <c r="B354" s="8" t="s">
        <v>1469</v>
      </c>
      <c r="C354" s="186">
        <v>1.5780935934300575</v>
      </c>
      <c r="D354" s="186">
        <v>0.16568754130542399</v>
      </c>
    </row>
    <row r="355" spans="1:4" ht="27.75" customHeight="1" x14ac:dyDescent="0.25">
      <c r="A355" s="7" t="s">
        <v>1470</v>
      </c>
      <c r="B355" s="8" t="s">
        <v>1471</v>
      </c>
      <c r="C355" s="186">
        <v>21.416104268053914</v>
      </c>
      <c r="D355" s="186">
        <v>-6.8914253804518202</v>
      </c>
    </row>
    <row r="356" spans="1:4" ht="27.75" customHeight="1" x14ac:dyDescent="0.25">
      <c r="A356" s="7" t="s">
        <v>1472</v>
      </c>
      <c r="B356" s="8" t="s">
        <v>1473</v>
      </c>
      <c r="C356" s="186">
        <v>16.293269118247355</v>
      </c>
      <c r="D356" s="186">
        <v>-4.6089408497350188</v>
      </c>
    </row>
    <row r="357" spans="1:4" ht="27.75" customHeight="1" x14ac:dyDescent="0.25">
      <c r="A357" s="7" t="s">
        <v>1474</v>
      </c>
      <c r="B357" s="8" t="s">
        <v>1475</v>
      </c>
      <c r="C357" s="186">
        <v>4.0177678389195783</v>
      </c>
      <c r="D357" s="186">
        <v>-1.2224154009217296</v>
      </c>
    </row>
    <row r="358" spans="1:4" ht="27.75" customHeight="1" x14ac:dyDescent="0.25">
      <c r="A358" s="7" t="s">
        <v>1476</v>
      </c>
      <c r="B358" s="8" t="s">
        <v>1477</v>
      </c>
      <c r="C358" s="186">
        <v>6.1129393959869764</v>
      </c>
      <c r="D358" s="186">
        <v>-3.2481112183224576</v>
      </c>
    </row>
    <row r="359" spans="1:4" ht="27.75" customHeight="1" x14ac:dyDescent="0.25">
      <c r="A359" s="7" t="s">
        <v>1478</v>
      </c>
      <c r="B359" s="8" t="s">
        <v>1479</v>
      </c>
      <c r="C359" s="186">
        <v>25.24593887620215</v>
      </c>
      <c r="D359" s="186">
        <v>-1.3447990782532919</v>
      </c>
    </row>
    <row r="360" spans="1:4" ht="27.75" customHeight="1" x14ac:dyDescent="0.25">
      <c r="A360" s="7" t="s">
        <v>1480</v>
      </c>
      <c r="B360" s="8" t="s">
        <v>1481</v>
      </c>
      <c r="C360" s="186">
        <v>5.285624323461267</v>
      </c>
      <c r="D360" s="186">
        <v>7.9409402242351854</v>
      </c>
    </row>
    <row r="361" spans="1:4" ht="27.75" customHeight="1" x14ac:dyDescent="0.25">
      <c r="A361" s="7" t="s">
        <v>1482</v>
      </c>
      <c r="B361" s="8" t="s">
        <v>1483</v>
      </c>
      <c r="C361" s="186">
        <v>1.306016810972098</v>
      </c>
      <c r="D361" s="186">
        <v>0.38076100173788852</v>
      </c>
    </row>
    <row r="362" spans="1:4" ht="27.75" customHeight="1" x14ac:dyDescent="0.25">
      <c r="A362" s="7" t="s">
        <v>1484</v>
      </c>
      <c r="B362" s="8" t="s">
        <v>1485</v>
      </c>
      <c r="C362" s="186">
        <v>0.28164140791074344</v>
      </c>
      <c r="D362" s="186">
        <v>0.30562429776753158</v>
      </c>
    </row>
    <row r="363" spans="1:4" ht="27.75" customHeight="1" x14ac:dyDescent="0.25">
      <c r="A363" s="7" t="s">
        <v>1486</v>
      </c>
      <c r="B363" s="8" t="s">
        <v>1487</v>
      </c>
      <c r="C363" s="186">
        <v>0</v>
      </c>
      <c r="D363" s="186">
        <v>10.292889978989532</v>
      </c>
    </row>
    <row r="364" spans="1:4" ht="27.75" customHeight="1" x14ac:dyDescent="0.25">
      <c r="A364" s="7" t="s">
        <v>1488</v>
      </c>
      <c r="B364" s="8" t="s">
        <v>1489</v>
      </c>
      <c r="C364" s="186">
        <v>1.9996562292813251</v>
      </c>
      <c r="D364" s="186">
        <v>-7.0309553981961981E-2</v>
      </c>
    </row>
    <row r="365" spans="1:4" ht="27.75" customHeight="1" x14ac:dyDescent="0.25">
      <c r="A365" s="7" t="s">
        <v>1490</v>
      </c>
      <c r="B365" s="8" t="s">
        <v>1491</v>
      </c>
      <c r="C365" s="186">
        <v>1.3465036448107757</v>
      </c>
      <c r="D365" s="186">
        <v>1.3686265653542784</v>
      </c>
    </row>
    <row r="366" spans="1:4" ht="27.75" customHeight="1" x14ac:dyDescent="0.25">
      <c r="A366" s="7" t="s">
        <v>1492</v>
      </c>
      <c r="B366" s="8" t="s">
        <v>1493</v>
      </c>
      <c r="C366" s="186">
        <v>4.1729503749296759</v>
      </c>
      <c r="D366" s="186">
        <v>-1.2864894013697465</v>
      </c>
    </row>
    <row r="367" spans="1:4" ht="27.75" customHeight="1" x14ac:dyDescent="0.25">
      <c r="A367" s="7" t="s">
        <v>1494</v>
      </c>
      <c r="B367" s="8" t="s">
        <v>1495</v>
      </c>
      <c r="C367" s="186">
        <v>19.349198229078706</v>
      </c>
      <c r="D367" s="186">
        <v>0.7331042461319548</v>
      </c>
    </row>
    <row r="368" spans="1:4" ht="27.75" customHeight="1" x14ac:dyDescent="0.25">
      <c r="A368" s="7" t="s">
        <v>1496</v>
      </c>
      <c r="B368" s="8" t="s">
        <v>1497</v>
      </c>
      <c r="C368" s="186">
        <v>19.349198229897002</v>
      </c>
      <c r="D368" s="186">
        <v>0.73310424589753254</v>
      </c>
    </row>
    <row r="369" spans="1:4" ht="27.75" customHeight="1" x14ac:dyDescent="0.25">
      <c r="A369" s="7" t="s">
        <v>1498</v>
      </c>
      <c r="B369" s="8" t="s">
        <v>1499</v>
      </c>
      <c r="C369" s="186">
        <v>0</v>
      </c>
      <c r="D369" s="186">
        <v>0.98772779462919047</v>
      </c>
    </row>
    <row r="370" spans="1:4" ht="27.75" customHeight="1" x14ac:dyDescent="0.25">
      <c r="A370" s="7" t="s">
        <v>1500</v>
      </c>
      <c r="B370" s="8" t="s">
        <v>1501</v>
      </c>
      <c r="C370" s="186">
        <v>2.5120415430847922</v>
      </c>
      <c r="D370" s="186">
        <v>-9.9955912806249381E-2</v>
      </c>
    </row>
    <row r="371" spans="1:4" ht="27.75" customHeight="1" x14ac:dyDescent="0.25">
      <c r="A371" s="7" t="s">
        <v>1502</v>
      </c>
      <c r="B371" s="8" t="s">
        <v>1503</v>
      </c>
      <c r="C371" s="186">
        <v>15.268737429032146</v>
      </c>
      <c r="D371" s="186">
        <v>-2.4498271617121583</v>
      </c>
    </row>
    <row r="372" spans="1:4" ht="27.75" customHeight="1" x14ac:dyDescent="0.25">
      <c r="A372" s="7" t="s">
        <v>1504</v>
      </c>
      <c r="B372" s="8" t="s">
        <v>1505</v>
      </c>
      <c r="C372" s="186">
        <v>-0.73950233074107485</v>
      </c>
      <c r="D372" s="186">
        <v>0.12135565837105505</v>
      </c>
    </row>
    <row r="373" spans="1:4" ht="27.75" customHeight="1" x14ac:dyDescent="0.25">
      <c r="A373" s="7" t="s">
        <v>1506</v>
      </c>
      <c r="B373" s="8" t="s">
        <v>1507</v>
      </c>
      <c r="C373" s="186">
        <v>3.3619188410869572</v>
      </c>
      <c r="D373" s="186">
        <v>-0.40229353060980289</v>
      </c>
    </row>
    <row r="374" spans="1:4" ht="27.75" customHeight="1" x14ac:dyDescent="0.25">
      <c r="A374" s="7" t="s">
        <v>1508</v>
      </c>
      <c r="B374" s="8" t="s">
        <v>1509</v>
      </c>
      <c r="C374" s="186">
        <v>28.957265611774602</v>
      </c>
      <c r="D374" s="186">
        <v>-8.7343152727647926</v>
      </c>
    </row>
    <row r="375" spans="1:4" ht="27.75" customHeight="1" x14ac:dyDescent="0.25">
      <c r="A375" s="7" t="s">
        <v>1510</v>
      </c>
      <c r="B375" s="8" t="s">
        <v>1511</v>
      </c>
      <c r="C375" s="186">
        <v>-3.0906050745666596</v>
      </c>
      <c r="D375" s="186">
        <v>1.1896821986700619</v>
      </c>
    </row>
    <row r="376" spans="1:4" ht="27.75" customHeight="1" x14ac:dyDescent="0.25">
      <c r="A376" s="7" t="s">
        <v>1512</v>
      </c>
      <c r="B376" s="8" t="s">
        <v>1513</v>
      </c>
      <c r="C376" s="186">
        <v>0</v>
      </c>
      <c r="D376" s="186">
        <v>4.9867915089936243</v>
      </c>
    </row>
    <row r="377" spans="1:4" ht="27.75" customHeight="1" x14ac:dyDescent="0.25">
      <c r="A377" s="7" t="s">
        <v>1514</v>
      </c>
      <c r="B377" s="8" t="s">
        <v>1515</v>
      </c>
      <c r="C377" s="186">
        <v>-2.1757755893119466</v>
      </c>
      <c r="D377" s="186">
        <v>0.63326864170383279</v>
      </c>
    </row>
    <row r="378" spans="1:4" ht="27.75" customHeight="1" x14ac:dyDescent="0.25">
      <c r="A378" s="7" t="s">
        <v>1516</v>
      </c>
      <c r="B378" s="8" t="s">
        <v>1517</v>
      </c>
      <c r="C378" s="186">
        <v>-0.5409166197555787</v>
      </c>
      <c r="D378" s="186">
        <v>0.41038309412059942</v>
      </c>
    </row>
    <row r="379" spans="1:4" ht="27.75" customHeight="1" x14ac:dyDescent="0.25">
      <c r="A379" s="7" t="s">
        <v>1518</v>
      </c>
      <c r="B379" s="8" t="s">
        <v>1519</v>
      </c>
      <c r="C379" s="186">
        <v>1.4859369795035478</v>
      </c>
      <c r="D379" s="186">
        <v>-8.0822169610271715</v>
      </c>
    </row>
    <row r="380" spans="1:4" ht="27.75" customHeight="1" x14ac:dyDescent="0.25">
      <c r="A380" s="7" t="s">
        <v>1520</v>
      </c>
      <c r="B380" s="8" t="s">
        <v>1521</v>
      </c>
      <c r="C380" s="186">
        <v>9.9140274530364287</v>
      </c>
      <c r="D380" s="186">
        <v>-1.537526835339734</v>
      </c>
    </row>
    <row r="381" spans="1:4" ht="27.75" customHeight="1" x14ac:dyDescent="0.25">
      <c r="A381" s="7" t="s">
        <v>1522</v>
      </c>
      <c r="B381" s="8" t="s">
        <v>1523</v>
      </c>
      <c r="C381" s="186">
        <v>0.9962720476261967</v>
      </c>
      <c r="D381" s="186">
        <v>-0.17073959029838753</v>
      </c>
    </row>
    <row r="382" spans="1:4" ht="27.75" customHeight="1" x14ac:dyDescent="0.25">
      <c r="A382" s="7" t="s">
        <v>1524</v>
      </c>
      <c r="B382" s="8" t="s">
        <v>1525</v>
      </c>
      <c r="C382" s="186">
        <v>2.2623513704534108</v>
      </c>
      <c r="D382" s="186">
        <v>1.6860943139838764</v>
      </c>
    </row>
    <row r="383" spans="1:4" ht="27.75" customHeight="1" x14ac:dyDescent="0.25">
      <c r="A383" s="7" t="s">
        <v>1526</v>
      </c>
      <c r="B383" s="8" t="s">
        <v>1527</v>
      </c>
      <c r="C383" s="186">
        <v>1.9617673228642847</v>
      </c>
      <c r="D383" s="186">
        <v>10.232594292880972</v>
      </c>
    </row>
    <row r="384" spans="1:4" ht="27.75" customHeight="1" x14ac:dyDescent="0.25">
      <c r="A384" s="7" t="s">
        <v>1528</v>
      </c>
      <c r="B384" s="8" t="s">
        <v>1529</v>
      </c>
      <c r="C384" s="186">
        <v>-0.56801333608850668</v>
      </c>
      <c r="D384" s="186">
        <v>0.84226308416278295</v>
      </c>
    </row>
    <row r="385" spans="1:4" ht="27.75" customHeight="1" x14ac:dyDescent="0.25">
      <c r="A385" s="7" t="s">
        <v>1530</v>
      </c>
      <c r="B385" s="8" t="s">
        <v>1531</v>
      </c>
      <c r="C385" s="186">
        <v>1.3492880501378897</v>
      </c>
      <c r="D385" s="186">
        <v>1.7413324707051305</v>
      </c>
    </row>
    <row r="386" spans="1:4" ht="27.75" customHeight="1" x14ac:dyDescent="0.25">
      <c r="A386" s="7" t="s">
        <v>1532</v>
      </c>
      <c r="B386" s="8" t="s">
        <v>1533</v>
      </c>
      <c r="C386" s="186">
        <v>1.3492693187593967</v>
      </c>
      <c r="D386" s="186">
        <v>1.7413163193226384</v>
      </c>
    </row>
    <row r="387" spans="1:4" ht="27.75" customHeight="1" x14ac:dyDescent="0.25">
      <c r="A387" s="7" t="s">
        <v>1534</v>
      </c>
      <c r="B387" s="8" t="s">
        <v>1535</v>
      </c>
      <c r="C387" s="186">
        <v>0.13714605503820404</v>
      </c>
      <c r="D387" s="186">
        <v>-4.9757553578581151E-2</v>
      </c>
    </row>
    <row r="388" spans="1:4" ht="27.75" customHeight="1" x14ac:dyDescent="0.25">
      <c r="A388" s="7" t="s">
        <v>1536</v>
      </c>
      <c r="B388" s="8" t="s">
        <v>1537</v>
      </c>
      <c r="C388" s="186">
        <v>18.800851460944539</v>
      </c>
      <c r="D388" s="186">
        <v>-5.0822658887118566</v>
      </c>
    </row>
    <row r="389" spans="1:4" ht="27.75" customHeight="1" x14ac:dyDescent="0.25">
      <c r="A389" s="7" t="s">
        <v>1538</v>
      </c>
      <c r="B389" s="8" t="s">
        <v>1539</v>
      </c>
      <c r="C389" s="186">
        <v>-0.55519171481980845</v>
      </c>
      <c r="D389" s="186">
        <v>2.1789223636790478</v>
      </c>
    </row>
    <row r="390" spans="1:4" ht="27.75" customHeight="1" x14ac:dyDescent="0.25">
      <c r="A390" s="7" t="s">
        <v>1540</v>
      </c>
      <c r="B390" s="8" t="s">
        <v>1541</v>
      </c>
      <c r="C390" s="186">
        <v>0.23183040106577688</v>
      </c>
      <c r="D390" s="186">
        <v>1.1223729056866562E-2</v>
      </c>
    </row>
    <row r="391" spans="1:4" ht="27.75" customHeight="1" x14ac:dyDescent="0.25">
      <c r="A391" s="7" t="s">
        <v>1542</v>
      </c>
      <c r="B391" s="8" t="s">
        <v>1543</v>
      </c>
      <c r="C391" s="186">
        <v>0</v>
      </c>
      <c r="D391" s="186">
        <v>0.63967963002573702</v>
      </c>
    </row>
    <row r="392" spans="1:4" ht="27.75" customHeight="1" x14ac:dyDescent="0.25">
      <c r="A392" s="7" t="s">
        <v>1544</v>
      </c>
      <c r="B392" s="8" t="s">
        <v>1545</v>
      </c>
      <c r="C392" s="186">
        <v>9.0133922673540146E-2</v>
      </c>
      <c r="D392" s="186">
        <v>-0.7452041335300551</v>
      </c>
    </row>
    <row r="393" spans="1:4" ht="27.75" customHeight="1" x14ac:dyDescent="0.25">
      <c r="A393" s="7" t="s">
        <v>1546</v>
      </c>
      <c r="B393" s="8" t="s">
        <v>1547</v>
      </c>
      <c r="C393" s="186">
        <v>-0.17486181244895355</v>
      </c>
      <c r="D393" s="186">
        <v>0.84933732639059201</v>
      </c>
    </row>
    <row r="394" spans="1:4" ht="27.75" customHeight="1" x14ac:dyDescent="0.25">
      <c r="A394" s="7" t="s">
        <v>1548</v>
      </c>
      <c r="B394" s="8" t="s">
        <v>1549</v>
      </c>
      <c r="C394" s="186">
        <v>-0.47850063139219656</v>
      </c>
      <c r="D394" s="186">
        <v>1.1331328052591676</v>
      </c>
    </row>
    <row r="395" spans="1:4" ht="27.75" customHeight="1" x14ac:dyDescent="0.25">
      <c r="A395" s="7" t="s">
        <v>1550</v>
      </c>
      <c r="B395" s="8" t="s">
        <v>1551</v>
      </c>
      <c r="C395" s="186">
        <v>2.4813833906183023</v>
      </c>
      <c r="D395" s="186">
        <v>4.2407242970763148</v>
      </c>
    </row>
    <row r="396" spans="1:4" ht="27.75" customHeight="1" x14ac:dyDescent="0.25">
      <c r="A396" s="7" t="s">
        <v>1552</v>
      </c>
      <c r="B396" s="8" t="s">
        <v>1553</v>
      </c>
      <c r="C396" s="186">
        <v>10.503304056393938</v>
      </c>
      <c r="D396" s="186">
        <v>4.9274750100267024</v>
      </c>
    </row>
    <row r="397" spans="1:4" ht="27.75" customHeight="1" x14ac:dyDescent="0.25">
      <c r="A397" s="7" t="s">
        <v>1554</v>
      </c>
      <c r="B397" s="8" t="s">
        <v>1555</v>
      </c>
      <c r="C397" s="186">
        <v>1.1205800958875798</v>
      </c>
      <c r="D397" s="186">
        <v>-0.58281523788494172</v>
      </c>
    </row>
    <row r="398" spans="1:4" ht="27.75" customHeight="1" x14ac:dyDescent="0.25">
      <c r="A398" s="7" t="s">
        <v>1556</v>
      </c>
      <c r="B398" s="8" t="s">
        <v>1557</v>
      </c>
      <c r="C398" s="186">
        <v>6.8598026075692484</v>
      </c>
      <c r="D398" s="186">
        <v>-10.16571844935247</v>
      </c>
    </row>
    <row r="399" spans="1:4" ht="27.75" customHeight="1" x14ac:dyDescent="0.25">
      <c r="A399" s="7" t="s">
        <v>1558</v>
      </c>
      <c r="B399" s="8" t="s">
        <v>1559</v>
      </c>
      <c r="C399" s="186">
        <v>1.9548936881529122</v>
      </c>
      <c r="D399" s="186">
        <v>4.6673898890357588</v>
      </c>
    </row>
    <row r="400" spans="1:4" ht="27.75" customHeight="1" x14ac:dyDescent="0.25">
      <c r="A400" s="7" t="s">
        <v>1560</v>
      </c>
      <c r="B400" s="8" t="s">
        <v>1561</v>
      </c>
      <c r="C400" s="186">
        <v>8.9646699357776721E-2</v>
      </c>
      <c r="D400" s="186">
        <v>5.9283688117786077</v>
      </c>
    </row>
    <row r="401" spans="1:4" ht="27.75" customHeight="1" x14ac:dyDescent="0.25">
      <c r="A401" s="7" t="s">
        <v>1562</v>
      </c>
      <c r="B401" s="8" t="s">
        <v>1563</v>
      </c>
      <c r="C401" s="186">
        <v>1.1021698599503291</v>
      </c>
      <c r="D401" s="186">
        <v>3.4505077062810066</v>
      </c>
    </row>
    <row r="402" spans="1:4" ht="27.75" customHeight="1" x14ac:dyDescent="0.25">
      <c r="A402" s="7" t="s">
        <v>1564</v>
      </c>
      <c r="B402" s="8" t="s">
        <v>1565</v>
      </c>
      <c r="C402" s="186">
        <v>10.775581106063173</v>
      </c>
      <c r="D402" s="186">
        <v>-1.3280389128675729</v>
      </c>
    </row>
    <row r="403" spans="1:4" ht="27.75" customHeight="1" x14ac:dyDescent="0.25">
      <c r="A403" s="7" t="s">
        <v>1566</v>
      </c>
      <c r="B403" s="8" t="s">
        <v>1567</v>
      </c>
      <c r="C403" s="186">
        <v>3.5661527043539034</v>
      </c>
      <c r="D403" s="186">
        <v>0.41836496526836009</v>
      </c>
    </row>
    <row r="404" spans="1:4" ht="27.75" customHeight="1" x14ac:dyDescent="0.25">
      <c r="A404" s="7" t="s">
        <v>1568</v>
      </c>
      <c r="B404" s="8" t="s">
        <v>1569</v>
      </c>
      <c r="C404" s="186">
        <v>21.755676129259196</v>
      </c>
      <c r="D404" s="186">
        <v>-6.0972269020357679</v>
      </c>
    </row>
    <row r="405" spans="1:4" ht="27.75" customHeight="1" x14ac:dyDescent="0.25">
      <c r="A405" s="7" t="s">
        <v>1570</v>
      </c>
      <c r="B405" s="8" t="s">
        <v>1571</v>
      </c>
      <c r="C405" s="186">
        <v>1.8295890587856616</v>
      </c>
      <c r="D405" s="186">
        <v>0.40774114622569574</v>
      </c>
    </row>
    <row r="406" spans="1:4" ht="27.75" customHeight="1" x14ac:dyDescent="0.25">
      <c r="A406" s="7" t="s">
        <v>1572</v>
      </c>
      <c r="B406" s="8" t="s">
        <v>1573</v>
      </c>
      <c r="C406" s="186">
        <v>4.2571014983042845</v>
      </c>
      <c r="D406" s="186">
        <v>1.3000439403523403</v>
      </c>
    </row>
    <row r="407" spans="1:4" ht="27.75" customHeight="1" x14ac:dyDescent="0.25">
      <c r="A407" s="7" t="s">
        <v>1574</v>
      </c>
      <c r="B407" s="8" t="s">
        <v>1575</v>
      </c>
      <c r="C407" s="186">
        <v>0.59689234974358063</v>
      </c>
      <c r="D407" s="186">
        <v>6.5656634278017198E-2</v>
      </c>
    </row>
    <row r="408" spans="1:4" ht="27.75" customHeight="1" x14ac:dyDescent="0.25">
      <c r="A408" s="7" t="s">
        <v>1576</v>
      </c>
      <c r="B408" s="8" t="s">
        <v>1577</v>
      </c>
      <c r="C408" s="186">
        <v>31.038915084774679</v>
      </c>
      <c r="D408" s="186">
        <v>-8.5419104146901716</v>
      </c>
    </row>
    <row r="409" spans="1:4" ht="27.75" customHeight="1" x14ac:dyDescent="0.25">
      <c r="A409" s="7" t="s">
        <v>1578</v>
      </c>
      <c r="B409" s="8" t="s">
        <v>1579</v>
      </c>
      <c r="C409" s="186">
        <v>0</v>
      </c>
      <c r="D409" s="186">
        <v>-2.6935243419125916</v>
      </c>
    </row>
    <row r="410" spans="1:4" ht="27.75" customHeight="1" x14ac:dyDescent="0.25">
      <c r="A410" s="7" t="s">
        <v>1580</v>
      </c>
      <c r="B410" s="8" t="s">
        <v>1581</v>
      </c>
      <c r="C410" s="186">
        <v>0.23183188145487724</v>
      </c>
      <c r="D410" s="186">
        <v>1.1224268751107949E-2</v>
      </c>
    </row>
    <row r="411" spans="1:4" ht="27.75" customHeight="1" x14ac:dyDescent="0.25">
      <c r="A411" s="7" t="s">
        <v>1582</v>
      </c>
      <c r="B411" s="8" t="s">
        <v>1583</v>
      </c>
      <c r="C411" s="186">
        <v>3.514555645999127E-3</v>
      </c>
      <c r="D411" s="186">
        <v>1.3710597333593117</v>
      </c>
    </row>
    <row r="412" spans="1:4" ht="27.75" customHeight="1" x14ac:dyDescent="0.25">
      <c r="A412" s="7" t="s">
        <v>1584</v>
      </c>
      <c r="B412" s="8" t="s">
        <v>1585</v>
      </c>
      <c r="C412" s="186">
        <v>-0.33866248125217813</v>
      </c>
      <c r="D412" s="186">
        <v>0.14311199059280197</v>
      </c>
    </row>
    <row r="413" spans="1:4" ht="27.75" customHeight="1" x14ac:dyDescent="0.25">
      <c r="A413" s="7" t="s">
        <v>1586</v>
      </c>
      <c r="B413" s="8" t="s">
        <v>1587</v>
      </c>
      <c r="C413" s="186">
        <v>-4.0689181937289813</v>
      </c>
      <c r="D413" s="186">
        <v>1.2992512233839872</v>
      </c>
    </row>
    <row r="414" spans="1:4" ht="27.75" customHeight="1" x14ac:dyDescent="0.25">
      <c r="A414" s="7" t="s">
        <v>1588</v>
      </c>
      <c r="B414" s="8" t="s">
        <v>1589</v>
      </c>
      <c r="C414" s="186">
        <v>-0.26769057771668348</v>
      </c>
      <c r="D414" s="186">
        <v>5.2451271190814219E-2</v>
      </c>
    </row>
    <row r="415" spans="1:4" ht="27.75" customHeight="1" x14ac:dyDescent="0.25">
      <c r="A415" s="7" t="s">
        <v>1590</v>
      </c>
      <c r="B415" s="8" t="s">
        <v>1591</v>
      </c>
      <c r="C415" s="186">
        <v>4.5785949331363485</v>
      </c>
      <c r="D415" s="186">
        <v>5.4666477598204786</v>
      </c>
    </row>
    <row r="416" spans="1:4" ht="27.75" customHeight="1" x14ac:dyDescent="0.25">
      <c r="A416" s="7" t="s">
        <v>1592</v>
      </c>
      <c r="B416" s="8" t="s">
        <v>1593</v>
      </c>
      <c r="C416" s="186">
        <v>0</v>
      </c>
      <c r="D416" s="186">
        <v>5.6717340281576982</v>
      </c>
    </row>
    <row r="417" spans="1:4" ht="27.75" customHeight="1" x14ac:dyDescent="0.25">
      <c r="A417" s="7" t="s">
        <v>1594</v>
      </c>
      <c r="B417" s="8" t="s">
        <v>1595</v>
      </c>
      <c r="C417" s="186">
        <v>-0.3077145835052596</v>
      </c>
      <c r="D417" s="186">
        <v>-1.8008730904445345</v>
      </c>
    </row>
    <row r="418" spans="1:4" ht="27.75" customHeight="1" x14ac:dyDescent="0.25">
      <c r="A418" s="7" t="s">
        <v>1596</v>
      </c>
      <c r="B418" s="8" t="s">
        <v>1597</v>
      </c>
      <c r="C418" s="186">
        <v>1.2280925613793638</v>
      </c>
      <c r="D418" s="186">
        <v>0.18240479869432349</v>
      </c>
    </row>
    <row r="419" spans="1:4" ht="27.75" customHeight="1" x14ac:dyDescent="0.25">
      <c r="A419" s="7" t="s">
        <v>1598</v>
      </c>
      <c r="B419" s="8" t="s">
        <v>1597</v>
      </c>
      <c r="C419" s="186">
        <v>1.2002140696954731</v>
      </c>
      <c r="D419" s="186">
        <v>0.18240846612480402</v>
      </c>
    </row>
    <row r="420" spans="1:4" ht="27.75" customHeight="1" x14ac:dyDescent="0.25">
      <c r="A420" s="7" t="s">
        <v>1599</v>
      </c>
      <c r="B420" s="8" t="s">
        <v>1600</v>
      </c>
      <c r="C420" s="186">
        <v>2.8457657599785313E-6</v>
      </c>
      <c r="D420" s="186">
        <v>0.85436084491776931</v>
      </c>
    </row>
    <row r="421" spans="1:4" ht="27.75" customHeight="1" x14ac:dyDescent="0.25">
      <c r="A421" s="7" t="s">
        <v>1601</v>
      </c>
      <c r="B421" s="8" t="s">
        <v>1602</v>
      </c>
      <c r="C421" s="186">
        <v>7.4590156606207145E-2</v>
      </c>
      <c r="D421" s="186">
        <v>-6.582979466060479E-2</v>
      </c>
    </row>
    <row r="422" spans="1:4" ht="27.75" customHeight="1" x14ac:dyDescent="0.25">
      <c r="A422" s="7" t="s">
        <v>1603</v>
      </c>
      <c r="B422" s="8" t="s">
        <v>1604</v>
      </c>
      <c r="C422" s="186">
        <v>0.24466150765984487</v>
      </c>
      <c r="D422" s="186">
        <v>0.39611646026538505</v>
      </c>
    </row>
    <row r="423" spans="1:4" ht="27.75" customHeight="1" x14ac:dyDescent="0.25">
      <c r="A423" s="7" t="s">
        <v>1605</v>
      </c>
      <c r="B423" s="8" t="s">
        <v>1604</v>
      </c>
      <c r="C423" s="186">
        <v>0.24472150820119068</v>
      </c>
      <c r="D423" s="186">
        <v>0.39612147191350749</v>
      </c>
    </row>
    <row r="424" spans="1:4" ht="27.75" customHeight="1" x14ac:dyDescent="0.25">
      <c r="A424" s="7" t="s">
        <v>1606</v>
      </c>
      <c r="B424" s="8" t="s">
        <v>1607</v>
      </c>
      <c r="C424" s="186">
        <v>0.24890067418899442</v>
      </c>
      <c r="D424" s="186">
        <v>-1.2787431681857652E-2</v>
      </c>
    </row>
    <row r="425" spans="1:4" ht="27.75" customHeight="1" x14ac:dyDescent="0.25">
      <c r="A425" s="7" t="s">
        <v>1608</v>
      </c>
      <c r="B425" s="8" t="s">
        <v>1609</v>
      </c>
      <c r="C425" s="186">
        <v>2.3797606127894002</v>
      </c>
      <c r="D425" s="186">
        <v>0.50545711822649808</v>
      </c>
    </row>
    <row r="426" spans="1:4" ht="27.75" customHeight="1" x14ac:dyDescent="0.25">
      <c r="A426" s="7" t="s">
        <v>1610</v>
      </c>
      <c r="B426" s="8" t="s">
        <v>1611</v>
      </c>
      <c r="C426" s="186">
        <v>0</v>
      </c>
      <c r="D426" s="186">
        <v>2.5900685786748054</v>
      </c>
    </row>
    <row r="427" spans="1:4" ht="27.75" customHeight="1" x14ac:dyDescent="0.25">
      <c r="A427" s="7" t="s">
        <v>1612</v>
      </c>
      <c r="B427" s="8" t="s">
        <v>1613</v>
      </c>
      <c r="C427" s="186">
        <v>-0.12741313209371677</v>
      </c>
      <c r="D427" s="186">
        <v>-0.20307663022642317</v>
      </c>
    </row>
    <row r="428" spans="1:4" ht="27.75" customHeight="1" x14ac:dyDescent="0.25">
      <c r="A428" s="7" t="s">
        <v>1614</v>
      </c>
      <c r="B428" s="8" t="s">
        <v>1615</v>
      </c>
      <c r="C428" s="186">
        <v>1.8865234544829614</v>
      </c>
      <c r="D428" s="186">
        <v>0.43305768196141953</v>
      </c>
    </row>
    <row r="429" spans="1:4" ht="27.75" customHeight="1" x14ac:dyDescent="0.25">
      <c r="A429" s="7" t="s">
        <v>1616</v>
      </c>
      <c r="B429" s="8" t="s">
        <v>1617</v>
      </c>
      <c r="C429" s="186">
        <v>0</v>
      </c>
      <c r="D429" s="186">
        <v>5.5284586489405338</v>
      </c>
    </row>
    <row r="430" spans="1:4" ht="27.75" customHeight="1" x14ac:dyDescent="0.25">
      <c r="A430" s="7" t="s">
        <v>1618</v>
      </c>
      <c r="B430" s="8" t="s">
        <v>1619</v>
      </c>
      <c r="C430" s="186">
        <v>0</v>
      </c>
      <c r="D430" s="186">
        <v>6.0879007362552233</v>
      </c>
    </row>
    <row r="431" spans="1:4" ht="27.75" customHeight="1" x14ac:dyDescent="0.25">
      <c r="A431" s="7" t="s">
        <v>1620</v>
      </c>
      <c r="B431" s="8" t="s">
        <v>1621</v>
      </c>
      <c r="C431" s="186">
        <v>0.59800260782487213</v>
      </c>
      <c r="D431" s="186">
        <v>6.5497676457296122E-2</v>
      </c>
    </row>
    <row r="432" spans="1:4" ht="27.75" customHeight="1" x14ac:dyDescent="0.25">
      <c r="A432" s="7" t="s">
        <v>1622</v>
      </c>
      <c r="B432" s="8" t="s">
        <v>1623</v>
      </c>
      <c r="C432" s="186">
        <v>0.42139509461519375</v>
      </c>
      <c r="D432" s="186">
        <v>-5.1272563688970596E-2</v>
      </c>
    </row>
    <row r="433" spans="1:4" ht="27.75" customHeight="1" x14ac:dyDescent="0.25">
      <c r="A433" s="7" t="s">
        <v>1624</v>
      </c>
      <c r="B433" s="8" t="s">
        <v>1623</v>
      </c>
      <c r="C433" s="186">
        <v>0.41973201901666135</v>
      </c>
      <c r="D433" s="186">
        <v>-5.2891845587894365E-2</v>
      </c>
    </row>
    <row r="434" spans="1:4" ht="27.75" customHeight="1" x14ac:dyDescent="0.25">
      <c r="A434" s="7" t="s">
        <v>1625</v>
      </c>
      <c r="B434" s="8" t="s">
        <v>1626</v>
      </c>
      <c r="C434" s="186">
        <v>0.92339999696166652</v>
      </c>
      <c r="D434" s="186">
        <v>0.27773210417079153</v>
      </c>
    </row>
    <row r="435" spans="1:4" ht="27.75" customHeight="1" x14ac:dyDescent="0.25">
      <c r="A435" s="7" t="s">
        <v>1627</v>
      </c>
      <c r="B435" s="8" t="s">
        <v>1628</v>
      </c>
      <c r="C435" s="186">
        <v>0</v>
      </c>
      <c r="D435" s="186">
        <v>2.1362245416602277</v>
      </c>
    </row>
    <row r="436" spans="1:4" ht="27.75" customHeight="1" x14ac:dyDescent="0.25">
      <c r="A436" s="7" t="s">
        <v>1629</v>
      </c>
      <c r="B436" s="8" t="s">
        <v>1630</v>
      </c>
      <c r="C436" s="186">
        <v>0</v>
      </c>
      <c r="D436" s="186">
        <v>-1.3456431649990748</v>
      </c>
    </row>
    <row r="437" spans="1:4" ht="27.75" customHeight="1" x14ac:dyDescent="0.25">
      <c r="A437" s="7" t="s">
        <v>1631</v>
      </c>
      <c r="B437" s="8" t="s">
        <v>1632</v>
      </c>
      <c r="C437" s="186">
        <v>1.2899904586603417</v>
      </c>
      <c r="D437" s="186">
        <v>-7.9811720145825077E-2</v>
      </c>
    </row>
    <row r="438" spans="1:4" ht="27.75" customHeight="1" x14ac:dyDescent="0.25">
      <c r="A438" s="7" t="s">
        <v>1633</v>
      </c>
      <c r="B438" s="8" t="s">
        <v>1634</v>
      </c>
      <c r="C438" s="186">
        <v>6.9445582653114419</v>
      </c>
      <c r="D438" s="186">
        <v>-10.906996079489401</v>
      </c>
    </row>
    <row r="439" spans="1:4" ht="27.75" customHeight="1" x14ac:dyDescent="0.25">
      <c r="A439" s="7" t="s">
        <v>1635</v>
      </c>
      <c r="B439" s="8" t="s">
        <v>1636</v>
      </c>
      <c r="C439" s="186">
        <v>1.7506676225775815</v>
      </c>
      <c r="D439" s="186">
        <v>0.56142204987968736</v>
      </c>
    </row>
    <row r="440" spans="1:4" ht="27.75" customHeight="1" x14ac:dyDescent="0.25">
      <c r="A440" s="7" t="s">
        <v>1637</v>
      </c>
      <c r="B440" s="8" t="s">
        <v>1638</v>
      </c>
      <c r="C440" s="186">
        <v>0</v>
      </c>
      <c r="D440" s="186">
        <v>24.546457029420473</v>
      </c>
    </row>
    <row r="441" spans="1:4" ht="27.75" customHeight="1" x14ac:dyDescent="0.25">
      <c r="A441" s="7" t="s">
        <v>1639</v>
      </c>
      <c r="B441" s="8" t="s">
        <v>1640</v>
      </c>
      <c r="C441" s="186">
        <v>2.0874369116452849</v>
      </c>
      <c r="D441" s="186">
        <v>4.7806209894955609</v>
      </c>
    </row>
    <row r="442" spans="1:4" ht="27.75" customHeight="1" x14ac:dyDescent="0.25">
      <c r="A442" s="7" t="s">
        <v>1641</v>
      </c>
      <c r="B442" s="8" t="s">
        <v>1642</v>
      </c>
      <c r="C442" s="186">
        <v>0</v>
      </c>
      <c r="D442" s="186">
        <v>-0.41208355545519876</v>
      </c>
    </row>
    <row r="443" spans="1:4" ht="27.75" customHeight="1" x14ac:dyDescent="0.25">
      <c r="A443" s="7" t="s">
        <v>1643</v>
      </c>
      <c r="B443" s="8" t="s">
        <v>1644</v>
      </c>
      <c r="C443" s="186">
        <v>4.8503920907900984</v>
      </c>
      <c r="D443" s="186">
        <v>1.8361728061572213E-2</v>
      </c>
    </row>
    <row r="444" spans="1:4" ht="27.75" customHeight="1" x14ac:dyDescent="0.25">
      <c r="A444" s="7" t="s">
        <v>1645</v>
      </c>
      <c r="B444" s="8" t="s">
        <v>1646</v>
      </c>
      <c r="C444" s="186">
        <v>0.1081253978121246</v>
      </c>
      <c r="D444" s="186">
        <v>6.0976227822411149</v>
      </c>
    </row>
    <row r="445" spans="1:4" ht="27.75" customHeight="1" x14ac:dyDescent="0.25">
      <c r="A445" s="7" t="s">
        <v>1647</v>
      </c>
      <c r="B445" s="8" t="s">
        <v>1648</v>
      </c>
      <c r="C445" s="186">
        <v>6.2599880502289926E-4</v>
      </c>
      <c r="D445" s="186">
        <v>1.9085650464144668</v>
      </c>
    </row>
    <row r="446" spans="1:4" ht="27.75" customHeight="1" x14ac:dyDescent="0.25">
      <c r="A446" s="7" t="s">
        <v>1649</v>
      </c>
      <c r="B446" s="8" t="s">
        <v>1650</v>
      </c>
      <c r="C446" s="186">
        <v>0</v>
      </c>
      <c r="D446" s="186">
        <v>0</v>
      </c>
    </row>
    <row r="447" spans="1:4" ht="27.75" customHeight="1" x14ac:dyDescent="0.25">
      <c r="A447" s="7" t="s">
        <v>1651</v>
      </c>
      <c r="B447" s="8" t="s">
        <v>1652</v>
      </c>
      <c r="C447" s="186">
        <v>1.5318129849252007E-4</v>
      </c>
      <c r="D447" s="186">
        <v>7.5604753768053001</v>
      </c>
    </row>
    <row r="448" spans="1:4" ht="27.75" customHeight="1" x14ac:dyDescent="0.25">
      <c r="A448" s="7" t="s">
        <v>1653</v>
      </c>
      <c r="B448" s="8" t="s">
        <v>1654</v>
      </c>
      <c r="C448" s="186">
        <v>0.70406756166167972</v>
      </c>
      <c r="D448" s="186">
        <v>-0.19269566222657999</v>
      </c>
    </row>
    <row r="449" spans="1:4" ht="27.75" customHeight="1" x14ac:dyDescent="0.25">
      <c r="A449" s="7" t="s">
        <v>1655</v>
      </c>
      <c r="B449" s="8" t="s">
        <v>1656</v>
      </c>
      <c r="C449" s="186">
        <v>-0.44391455610648323</v>
      </c>
      <c r="D449" s="186">
        <v>8.2744048549861754E-2</v>
      </c>
    </row>
    <row r="450" spans="1:4" ht="27.75" customHeight="1" x14ac:dyDescent="0.25">
      <c r="A450" s="7" t="s">
        <v>1657</v>
      </c>
      <c r="B450" s="8" t="s">
        <v>1658</v>
      </c>
      <c r="C450" s="186">
        <v>1.9313475529365778</v>
      </c>
      <c r="D450" s="186">
        <v>-0.27069555134510925</v>
      </c>
    </row>
    <row r="451" spans="1:4" ht="27.75" customHeight="1" x14ac:dyDescent="0.25">
      <c r="A451" s="7" t="s">
        <v>1659</v>
      </c>
      <c r="B451" s="8" t="s">
        <v>1660</v>
      </c>
      <c r="C451" s="186">
        <v>0.30411156989987209</v>
      </c>
      <c r="D451" s="186">
        <v>1.0553989576198402</v>
      </c>
    </row>
    <row r="452" spans="1:4" ht="27.75" customHeight="1" x14ac:dyDescent="0.25">
      <c r="A452" s="7" t="s">
        <v>1661</v>
      </c>
      <c r="B452" s="8" t="s">
        <v>1662</v>
      </c>
      <c r="C452" s="186">
        <v>-0.21929091308496834</v>
      </c>
      <c r="D452" s="186">
        <v>2.8465920577056014</v>
      </c>
    </row>
    <row r="453" spans="1:4" ht="27.75" customHeight="1" x14ac:dyDescent="0.25">
      <c r="A453" s="7" t="s">
        <v>1663</v>
      </c>
      <c r="B453" s="8" t="s">
        <v>1664</v>
      </c>
      <c r="C453" s="186">
        <v>0.66558718548490636</v>
      </c>
      <c r="D453" s="186">
        <v>-0.16416901390318445</v>
      </c>
    </row>
    <row r="454" spans="1:4" ht="27.75" customHeight="1" x14ac:dyDescent="0.25">
      <c r="A454" s="7" t="s">
        <v>1665</v>
      </c>
      <c r="B454" s="8" t="s">
        <v>1666</v>
      </c>
      <c r="C454" s="186">
        <v>2.8549550071247589</v>
      </c>
      <c r="D454" s="186">
        <v>-1.1966785502926582</v>
      </c>
    </row>
    <row r="455" spans="1:4" ht="27.75" customHeight="1" x14ac:dyDescent="0.25">
      <c r="A455" s="7" t="s">
        <v>1667</v>
      </c>
      <c r="B455" s="8" t="s">
        <v>1668</v>
      </c>
      <c r="C455" s="186">
        <v>0.29002890737269638</v>
      </c>
      <c r="D455" s="186">
        <v>0.33535128656595353</v>
      </c>
    </row>
    <row r="456" spans="1:4" ht="27.75" customHeight="1" x14ac:dyDescent="0.25">
      <c r="A456" s="7" t="s">
        <v>1669</v>
      </c>
      <c r="B456" s="8" t="s">
        <v>1670</v>
      </c>
      <c r="C456" s="186">
        <v>-3.0905954352246003</v>
      </c>
      <c r="D456" s="186">
        <v>1.1896824500230383</v>
      </c>
    </row>
    <row r="457" spans="1:4" ht="27.75" customHeight="1" x14ac:dyDescent="0.25">
      <c r="A457" s="7" t="s">
        <v>1671</v>
      </c>
      <c r="B457" s="8" t="s">
        <v>1672</v>
      </c>
      <c r="C457" s="186">
        <v>2.4387466677898129</v>
      </c>
      <c r="D457" s="186">
        <v>5.0616865990183264</v>
      </c>
    </row>
    <row r="458" spans="1:4" ht="27.75" customHeight="1" x14ac:dyDescent="0.25">
      <c r="A458" s="7" t="s">
        <v>1673</v>
      </c>
      <c r="B458" s="8" t="s">
        <v>1674</v>
      </c>
      <c r="C458" s="186">
        <v>9.5184371546876451E-2</v>
      </c>
      <c r="D458" s="186">
        <v>-1.0965081078451181E-2</v>
      </c>
    </row>
    <row r="459" spans="1:4" ht="27.75" customHeight="1" x14ac:dyDescent="0.25">
      <c r="A459" s="7" t="s">
        <v>1675</v>
      </c>
      <c r="B459" s="8" t="s">
        <v>1676</v>
      </c>
      <c r="C459" s="186">
        <v>9.5184371546876451E-2</v>
      </c>
      <c r="D459" s="186">
        <v>-1.0965081078451181E-2</v>
      </c>
    </row>
    <row r="460" spans="1:4" ht="27.75" customHeight="1" x14ac:dyDescent="0.25">
      <c r="A460" s="7" t="s">
        <v>1677</v>
      </c>
      <c r="B460" s="8" t="s">
        <v>1678</v>
      </c>
      <c r="C460" s="186">
        <v>4.5247340997610026</v>
      </c>
      <c r="D460" s="186">
        <v>-1.554484113347758</v>
      </c>
    </row>
    <row r="461" spans="1:4" ht="27.75" customHeight="1" x14ac:dyDescent="0.25">
      <c r="A461" s="7" t="s">
        <v>1679</v>
      </c>
      <c r="B461" s="8" t="s">
        <v>1680</v>
      </c>
      <c r="C461" s="186">
        <v>-1.1561621867165282E-2</v>
      </c>
      <c r="D461" s="186">
        <v>-0.24964499998403006</v>
      </c>
    </row>
    <row r="462" spans="1:4" ht="27.75" customHeight="1" x14ac:dyDescent="0.25">
      <c r="A462" s="7" t="s">
        <v>1681</v>
      </c>
      <c r="B462" s="8" t="s">
        <v>1680</v>
      </c>
      <c r="C462" s="186">
        <v>0.50385732528942606</v>
      </c>
      <c r="D462" s="186">
        <v>-0.65633938993685892</v>
      </c>
    </row>
    <row r="463" spans="1:4" ht="27.75" customHeight="1" x14ac:dyDescent="0.25">
      <c r="A463" s="7" t="s">
        <v>1682</v>
      </c>
      <c r="B463" s="8" t="s">
        <v>1683</v>
      </c>
      <c r="C463" s="186">
        <v>1.9605653599509067</v>
      </c>
      <c r="D463" s="186">
        <v>-2.5479459956370958</v>
      </c>
    </row>
    <row r="464" spans="1:4" ht="27.75" customHeight="1" x14ac:dyDescent="0.25">
      <c r="A464" s="7" t="s">
        <v>1684</v>
      </c>
      <c r="B464" s="8" t="s">
        <v>1685</v>
      </c>
      <c r="C464" s="186">
        <v>1.7474909550463398</v>
      </c>
      <c r="D464" s="186">
        <v>-4.3837452469017135</v>
      </c>
    </row>
    <row r="465" spans="1:4" ht="27.75" customHeight="1" x14ac:dyDescent="0.25">
      <c r="A465" s="7" t="s">
        <v>1686</v>
      </c>
      <c r="B465" s="8" t="s">
        <v>1687</v>
      </c>
      <c r="C465" s="186">
        <v>0.81312287376030534</v>
      </c>
      <c r="D465" s="186">
        <v>4.1736617597668282</v>
      </c>
    </row>
    <row r="466" spans="1:4" ht="27.75" customHeight="1" x14ac:dyDescent="0.25">
      <c r="A466" s="7" t="s">
        <v>1688</v>
      </c>
      <c r="B466" s="8" t="s">
        <v>1689</v>
      </c>
      <c r="C466" s="186">
        <v>9.5180667423497539E-2</v>
      </c>
      <c r="D466" s="186">
        <v>-1.0965090344828078E-2</v>
      </c>
    </row>
    <row r="467" spans="1:4" ht="27.75" customHeight="1" x14ac:dyDescent="0.25">
      <c r="A467" s="7" t="s">
        <v>1690</v>
      </c>
      <c r="B467" s="8" t="s">
        <v>1691</v>
      </c>
      <c r="C467" s="186">
        <v>-0.56597237884987905</v>
      </c>
      <c r="D467" s="186">
        <v>2.3781882425276444</v>
      </c>
    </row>
    <row r="468" spans="1:4" ht="27.75" customHeight="1" x14ac:dyDescent="0.25">
      <c r="A468" s="7" t="s">
        <v>1692</v>
      </c>
      <c r="B468" s="8" t="s">
        <v>1693</v>
      </c>
      <c r="C468" s="186">
        <v>2.9160856904518129</v>
      </c>
      <c r="D468" s="186">
        <v>-0.18876033237274256</v>
      </c>
    </row>
    <row r="469" spans="1:4" ht="27.75" customHeight="1" x14ac:dyDescent="0.25">
      <c r="A469" s="7" t="s">
        <v>1694</v>
      </c>
      <c r="B469" s="8" t="s">
        <v>1695</v>
      </c>
      <c r="C469" s="186">
        <v>1.0180688623533403</v>
      </c>
      <c r="D469" s="186">
        <v>1.5149151093118001</v>
      </c>
    </row>
    <row r="470" spans="1:4" ht="27.75" customHeight="1" x14ac:dyDescent="0.25">
      <c r="A470" s="7" t="s">
        <v>1696</v>
      </c>
      <c r="B470" s="8" t="s">
        <v>1697</v>
      </c>
      <c r="C470" s="186">
        <v>1.6622143384515109E-3</v>
      </c>
      <c r="D470" s="186">
        <v>-3.0206011070305534</v>
      </c>
    </row>
    <row r="471" spans="1:4" ht="27.75" customHeight="1" x14ac:dyDescent="0.25">
      <c r="A471" s="7" t="s">
        <v>1698</v>
      </c>
      <c r="B471" s="8" t="s">
        <v>1699</v>
      </c>
      <c r="C471" s="186">
        <v>-0.76456635875008672</v>
      </c>
      <c r="D471" s="186">
        <v>-7.7043649048807769E-2</v>
      </c>
    </row>
    <row r="472" spans="1:4" ht="27.75" customHeight="1" x14ac:dyDescent="0.25">
      <c r="A472" s="7" t="s">
        <v>1700</v>
      </c>
      <c r="B472" s="8" t="s">
        <v>1701</v>
      </c>
      <c r="C472" s="186">
        <v>1.3960683093694211</v>
      </c>
      <c r="D472" s="186">
        <v>-8.9699807567966463</v>
      </c>
    </row>
    <row r="473" spans="1:4" ht="27.75" customHeight="1" x14ac:dyDescent="0.25">
      <c r="A473" s="7" t="s">
        <v>1702</v>
      </c>
      <c r="B473" s="8" t="s">
        <v>1703</v>
      </c>
      <c r="C473" s="186">
        <v>2.028022423784718</v>
      </c>
      <c r="D473" s="186">
        <v>7.2566361626272862</v>
      </c>
    </row>
    <row r="474" spans="1:4" ht="27.75" customHeight="1" x14ac:dyDescent="0.25">
      <c r="A474" s="7" t="s">
        <v>1704</v>
      </c>
      <c r="B474" s="8" t="s">
        <v>1705</v>
      </c>
      <c r="C474" s="186">
        <v>2.1676959861663434</v>
      </c>
      <c r="D474" s="186">
        <v>-0.43660569312626879</v>
      </c>
    </row>
    <row r="475" spans="1:4" ht="27.75" customHeight="1" x14ac:dyDescent="0.25">
      <c r="A475" s="7" t="s">
        <v>1706</v>
      </c>
      <c r="B475" s="8" t="s">
        <v>1707</v>
      </c>
      <c r="C475" s="186">
        <v>0.31553254841475109</v>
      </c>
      <c r="D475" s="186">
        <v>-0.50877918687287971</v>
      </c>
    </row>
    <row r="476" spans="1:4" ht="27.75" customHeight="1" x14ac:dyDescent="0.25">
      <c r="A476" s="7" t="s">
        <v>1708</v>
      </c>
      <c r="B476" s="8" t="s">
        <v>1709</v>
      </c>
      <c r="C476" s="186">
        <v>1.7462349255928125</v>
      </c>
      <c r="D476" s="186">
        <v>20.385809093697453</v>
      </c>
    </row>
    <row r="477" spans="1:4" ht="27.75" customHeight="1" x14ac:dyDescent="0.25">
      <c r="A477" s="7" t="s">
        <v>1710</v>
      </c>
      <c r="B477" s="8" t="s">
        <v>1709</v>
      </c>
      <c r="C477" s="186">
        <v>1.0540366216179318</v>
      </c>
      <c r="D477" s="186">
        <v>18.083452898187609</v>
      </c>
    </row>
    <row r="478" spans="1:4" ht="27.75" customHeight="1" x14ac:dyDescent="0.25">
      <c r="A478" s="7" t="s">
        <v>1711</v>
      </c>
      <c r="B478" s="8" t="s">
        <v>1712</v>
      </c>
      <c r="C478" s="186">
        <v>3.9839802772313408</v>
      </c>
      <c r="D478" s="186">
        <v>6.6195318619789631</v>
      </c>
    </row>
    <row r="479" spans="1:4" ht="27.75" customHeight="1" x14ac:dyDescent="0.25">
      <c r="A479" s="7" t="s">
        <v>1713</v>
      </c>
      <c r="B479" s="8" t="s">
        <v>1714</v>
      </c>
      <c r="C479" s="186">
        <v>6.4571411969414211E-3</v>
      </c>
      <c r="D479" s="186">
        <v>1.0208373412386622</v>
      </c>
    </row>
    <row r="480" spans="1:4" ht="27.75" customHeight="1" x14ac:dyDescent="0.25">
      <c r="A480" s="7" t="s">
        <v>1715</v>
      </c>
      <c r="B480" s="8" t="s">
        <v>1716</v>
      </c>
      <c r="C480" s="186">
        <v>-4.1801026369538931E-3</v>
      </c>
      <c r="D480" s="186">
        <v>3.2232385884688468</v>
      </c>
    </row>
    <row r="481" spans="1:4" ht="27.75" customHeight="1" x14ac:dyDescent="0.25">
      <c r="A481" s="7" t="s">
        <v>1717</v>
      </c>
      <c r="B481" s="8" t="s">
        <v>1718</v>
      </c>
      <c r="C481" s="186">
        <v>0.75175675239574569</v>
      </c>
      <c r="D481" s="186">
        <v>4.5232886896150761</v>
      </c>
    </row>
    <row r="482" spans="1:4" ht="27.75" customHeight="1" x14ac:dyDescent="0.25">
      <c r="A482" s="7" t="s">
        <v>1719</v>
      </c>
      <c r="B482" s="8" t="s">
        <v>1720</v>
      </c>
      <c r="C482" s="186">
        <v>0.66534842452858056</v>
      </c>
      <c r="D482" s="186">
        <v>2.6459975732925995</v>
      </c>
    </row>
    <row r="483" spans="1:4" ht="27.75" customHeight="1" x14ac:dyDescent="0.25">
      <c r="A483" s="7" t="s">
        <v>1721</v>
      </c>
      <c r="B483" s="8" t="s">
        <v>1722</v>
      </c>
      <c r="C483" s="186">
        <v>0.1864476804001573</v>
      </c>
      <c r="D483" s="186">
        <v>3.0905501617881082</v>
      </c>
    </row>
    <row r="484" spans="1:4" ht="27.75" customHeight="1" x14ac:dyDescent="0.25">
      <c r="A484" s="7" t="s">
        <v>1723</v>
      </c>
      <c r="B484" s="8" t="s">
        <v>1724</v>
      </c>
      <c r="C484" s="186">
        <v>0.26903598764617476</v>
      </c>
      <c r="D484" s="186">
        <v>2.5806453873806188</v>
      </c>
    </row>
    <row r="485" spans="1:4" ht="27.75" customHeight="1" x14ac:dyDescent="0.25">
      <c r="A485" s="7" t="s">
        <v>1725</v>
      </c>
      <c r="B485" s="8" t="s">
        <v>1726</v>
      </c>
      <c r="C485" s="186">
        <v>2.5299919561535216</v>
      </c>
      <c r="D485" s="186">
        <v>-0.12685420873441061</v>
      </c>
    </row>
    <row r="486" spans="1:4" ht="27.75" customHeight="1" x14ac:dyDescent="0.25">
      <c r="A486" s="7" t="s">
        <v>1727</v>
      </c>
      <c r="B486" s="8" t="s">
        <v>1728</v>
      </c>
      <c r="C486" s="186">
        <v>0</v>
      </c>
      <c r="D486" s="186">
        <v>3.8499499939192594</v>
      </c>
    </row>
    <row r="487" spans="1:4" ht="27.75" customHeight="1" x14ac:dyDescent="0.25">
      <c r="A487" s="7" t="s">
        <v>1729</v>
      </c>
      <c r="B487" s="8" t="s">
        <v>1730</v>
      </c>
      <c r="C487" s="186">
        <v>4.0983819764011511E-2</v>
      </c>
      <c r="D487" s="186">
        <v>6.1897720941946668</v>
      </c>
    </row>
    <row r="488" spans="1:4" ht="27.75" customHeight="1" x14ac:dyDescent="0.25">
      <c r="A488" s="7" t="s">
        <v>1731</v>
      </c>
      <c r="B488" s="8" t="s">
        <v>1732</v>
      </c>
      <c r="C488" s="186">
        <v>0.33223260007004851</v>
      </c>
      <c r="D488" s="186">
        <v>8.4342088632262815</v>
      </c>
    </row>
    <row r="489" spans="1:4" ht="27.75" customHeight="1" x14ac:dyDescent="0.25">
      <c r="A489" s="7" t="s">
        <v>1733</v>
      </c>
      <c r="B489" s="8" t="s">
        <v>1734</v>
      </c>
      <c r="C489" s="186">
        <v>1.0284194399704059</v>
      </c>
      <c r="D489" s="186">
        <v>3.0146397190841832</v>
      </c>
    </row>
    <row r="490" spans="1:4" ht="27.75" customHeight="1" x14ac:dyDescent="0.25">
      <c r="A490" s="7" t="s">
        <v>1735</v>
      </c>
      <c r="B490" s="8" t="s">
        <v>1736</v>
      </c>
      <c r="C490" s="186">
        <v>2.1566814003871781E-2</v>
      </c>
      <c r="D490" s="186">
        <v>0.68776137074698307</v>
      </c>
    </row>
    <row r="491" spans="1:4" ht="27.75" customHeight="1" x14ac:dyDescent="0.25">
      <c r="A491" s="7" t="s">
        <v>1737</v>
      </c>
      <c r="B491" s="8" t="s">
        <v>1738</v>
      </c>
      <c r="C491" s="186">
        <v>3.6143858794785402</v>
      </c>
      <c r="D491" s="186">
        <v>-0.11632293310875547</v>
      </c>
    </row>
    <row r="492" spans="1:4" ht="27.75" customHeight="1" x14ac:dyDescent="0.25">
      <c r="A492" s="7" t="s">
        <v>1739</v>
      </c>
      <c r="B492" s="8" t="s">
        <v>1740</v>
      </c>
      <c r="C492" s="186">
        <v>0.15767978623497764</v>
      </c>
      <c r="D492" s="186">
        <v>9.2985367328771957</v>
      </c>
    </row>
    <row r="493" spans="1:4" ht="27.75" customHeight="1" x14ac:dyDescent="0.25">
      <c r="A493" s="7" t="s">
        <v>1741</v>
      </c>
      <c r="B493" s="8" t="s">
        <v>1742</v>
      </c>
      <c r="C493" s="186">
        <v>1.6052351762335229</v>
      </c>
      <c r="D493" s="186">
        <v>2.8798339340306862</v>
      </c>
    </row>
    <row r="494" spans="1:4" ht="27.75" customHeight="1" x14ac:dyDescent="0.25">
      <c r="A494" s="7" t="s">
        <v>1743</v>
      </c>
      <c r="B494" s="8" t="s">
        <v>1744</v>
      </c>
      <c r="C494" s="186">
        <v>0.94924828547739049</v>
      </c>
      <c r="D494" s="186">
        <v>13.294683623740148</v>
      </c>
    </row>
    <row r="495" spans="1:4" ht="27.75" customHeight="1" x14ac:dyDescent="0.25">
      <c r="A495" s="7" t="s">
        <v>1745</v>
      </c>
      <c r="B495" s="8" t="s">
        <v>1746</v>
      </c>
      <c r="C495" s="186">
        <v>0</v>
      </c>
      <c r="D495" s="186">
        <v>4.0074553186592912</v>
      </c>
    </row>
    <row r="496" spans="1:4" ht="27.75" customHeight="1" x14ac:dyDescent="0.25">
      <c r="A496" s="7" t="s">
        <v>1747</v>
      </c>
      <c r="B496" s="8" t="s">
        <v>1748</v>
      </c>
      <c r="C496" s="186">
        <v>0.37779220553528786</v>
      </c>
      <c r="D496" s="186">
        <v>7.8570150675355546</v>
      </c>
    </row>
    <row r="497" spans="1:4" ht="27.75" customHeight="1" x14ac:dyDescent="0.25">
      <c r="A497" s="7" t="s">
        <v>1749</v>
      </c>
      <c r="B497" s="8" t="s">
        <v>1750</v>
      </c>
      <c r="C497" s="186">
        <v>8.3516118629585995E-2</v>
      </c>
      <c r="D497" s="186">
        <v>6.9157557089260289</v>
      </c>
    </row>
    <row r="498" spans="1:4" ht="27.75" customHeight="1" x14ac:dyDescent="0.25">
      <c r="A498" s="7" t="s">
        <v>1751</v>
      </c>
      <c r="B498" s="8" t="s">
        <v>1752</v>
      </c>
      <c r="C498" s="186">
        <v>0.52745717463533703</v>
      </c>
      <c r="D498" s="186">
        <v>5.3809523591380994</v>
      </c>
    </row>
    <row r="499" spans="1:4" ht="27.75" customHeight="1" x14ac:dyDescent="0.25">
      <c r="A499" s="7" t="s">
        <v>1753</v>
      </c>
      <c r="B499" s="8" t="s">
        <v>1754</v>
      </c>
      <c r="C499" s="186">
        <v>1.2854229014366036</v>
      </c>
      <c r="D499" s="186">
        <v>-4.7433596570410366</v>
      </c>
    </row>
    <row r="500" spans="1:4" ht="27.75" customHeight="1" x14ac:dyDescent="0.25">
      <c r="A500" s="7" t="s">
        <v>1755</v>
      </c>
      <c r="B500" s="8" t="s">
        <v>1756</v>
      </c>
      <c r="C500" s="186">
        <v>0.52697202610035621</v>
      </c>
      <c r="D500" s="186">
        <v>11.518441458454593</v>
      </c>
    </row>
    <row r="501" spans="1:4" ht="27.75" customHeight="1" x14ac:dyDescent="0.25">
      <c r="A501" s="7" t="s">
        <v>1757</v>
      </c>
      <c r="B501" s="8" t="s">
        <v>1758</v>
      </c>
      <c r="C501" s="186">
        <v>0.66390219811672113</v>
      </c>
      <c r="D501" s="186">
        <v>23.695177802130651</v>
      </c>
    </row>
    <row r="502" spans="1:4" ht="27.75" customHeight="1" x14ac:dyDescent="0.25">
      <c r="A502" s="7" t="s">
        <v>1759</v>
      </c>
      <c r="B502" s="8" t="s">
        <v>1760</v>
      </c>
      <c r="C502" s="186">
        <v>0.36593772365623978</v>
      </c>
      <c r="D502" s="186">
        <v>6.9643409212095424</v>
      </c>
    </row>
    <row r="503" spans="1:4" ht="27.75" customHeight="1" x14ac:dyDescent="0.25">
      <c r="A503" s="7" t="s">
        <v>1761</v>
      </c>
      <c r="B503" s="8" t="s">
        <v>1762</v>
      </c>
      <c r="C503" s="186">
        <v>2.0304276674601116</v>
      </c>
      <c r="D503" s="186">
        <v>27.264697145323684</v>
      </c>
    </row>
    <row r="504" spans="1:4" ht="27.75" customHeight="1" x14ac:dyDescent="0.25">
      <c r="A504" s="7" t="s">
        <v>1763</v>
      </c>
      <c r="B504" s="8" t="s">
        <v>1764</v>
      </c>
      <c r="C504" s="186">
        <v>0.496655917650695</v>
      </c>
      <c r="D504" s="186">
        <v>10.482857854722919</v>
      </c>
    </row>
    <row r="505" spans="1:4" ht="27.75" customHeight="1" x14ac:dyDescent="0.25">
      <c r="A505" s="7" t="s">
        <v>1765</v>
      </c>
      <c r="B505" s="8" t="s">
        <v>1766</v>
      </c>
      <c r="C505" s="186">
        <v>1.3010578244730564</v>
      </c>
      <c r="D505" s="186">
        <v>-0.10194351664679116</v>
      </c>
    </row>
    <row r="506" spans="1:4" ht="27.75" customHeight="1" x14ac:dyDescent="0.25">
      <c r="A506" s="7" t="s">
        <v>1767</v>
      </c>
      <c r="B506" s="8" t="s">
        <v>1768</v>
      </c>
      <c r="C506" s="186">
        <v>0.13852039212701267</v>
      </c>
      <c r="D506" s="186">
        <v>21.685552547019178</v>
      </c>
    </row>
    <row r="507" spans="1:4" ht="27.75" customHeight="1" x14ac:dyDescent="0.25">
      <c r="A507" s="7" t="s">
        <v>1769</v>
      </c>
      <c r="B507" s="8" t="s">
        <v>1770</v>
      </c>
      <c r="C507" s="186">
        <v>0.14057815194744921</v>
      </c>
      <c r="D507" s="186">
        <v>-2.2616824251788659</v>
      </c>
    </row>
    <row r="508" spans="1:4" ht="27.75" customHeight="1" x14ac:dyDescent="0.25">
      <c r="A508" s="7" t="s">
        <v>1771</v>
      </c>
      <c r="B508" s="8" t="s">
        <v>1772</v>
      </c>
      <c r="C508" s="186">
        <v>1.1819620867835834</v>
      </c>
      <c r="D508" s="186">
        <v>5.7833526753708524</v>
      </c>
    </row>
    <row r="509" spans="1:4" ht="27.75" customHeight="1" x14ac:dyDescent="0.25">
      <c r="A509" s="7" t="s">
        <v>1773</v>
      </c>
      <c r="B509" s="8" t="s">
        <v>1774</v>
      </c>
      <c r="C509" s="186">
        <v>2.6900376652466464</v>
      </c>
      <c r="D509" s="186">
        <v>35.609977403342072</v>
      </c>
    </row>
    <row r="510" spans="1:4" ht="27.75" customHeight="1" x14ac:dyDescent="0.25">
      <c r="A510" s="7" t="s">
        <v>1775</v>
      </c>
      <c r="B510" s="8" t="s">
        <v>1776</v>
      </c>
      <c r="C510" s="186">
        <v>7.4260750369365667</v>
      </c>
      <c r="D510" s="186">
        <v>7.3312215245348504</v>
      </c>
    </row>
    <row r="511" spans="1:4" ht="27.75" customHeight="1" x14ac:dyDescent="0.25">
      <c r="A511" s="7" t="s">
        <v>1777</v>
      </c>
      <c r="B511" s="8" t="s">
        <v>1778</v>
      </c>
      <c r="C511" s="186">
        <v>0.28499813089611542</v>
      </c>
      <c r="D511" s="186">
        <v>6.9486359892372498</v>
      </c>
    </row>
    <row r="512" spans="1:4" ht="27.75" customHeight="1" x14ac:dyDescent="0.25">
      <c r="A512" s="7" t="s">
        <v>1779</v>
      </c>
      <c r="B512" s="8" t="s">
        <v>1780</v>
      </c>
      <c r="C512" s="186">
        <v>0.10305427042096268</v>
      </c>
      <c r="D512" s="186">
        <v>0.96087210460861794</v>
      </c>
    </row>
    <row r="513" spans="1:4" ht="27.75" customHeight="1" x14ac:dyDescent="0.25">
      <c r="A513" s="7" t="s">
        <v>1781</v>
      </c>
      <c r="B513" s="8" t="s">
        <v>1782</v>
      </c>
      <c r="C513" s="186">
        <v>1.8335316944886277</v>
      </c>
      <c r="D513" s="186">
        <v>-0.39838591230103448</v>
      </c>
    </row>
    <row r="514" spans="1:4" ht="27.75" customHeight="1" x14ac:dyDescent="0.25">
      <c r="A514" s="7" t="s">
        <v>1783</v>
      </c>
      <c r="B514" s="8" t="s">
        <v>1784</v>
      </c>
      <c r="C514" s="186">
        <v>0.27602241389281063</v>
      </c>
      <c r="D514" s="186">
        <v>1.7174322585730097</v>
      </c>
    </row>
    <row r="515" spans="1:4" ht="27.75" customHeight="1" x14ac:dyDescent="0.25">
      <c r="A515" s="7" t="s">
        <v>1785</v>
      </c>
      <c r="B515" s="8" t="s">
        <v>1786</v>
      </c>
      <c r="C515" s="186">
        <v>3.2030059287995162E-2</v>
      </c>
      <c r="D515" s="186">
        <v>-7.3338108977834382E-2</v>
      </c>
    </row>
    <row r="516" spans="1:4" ht="27.75" customHeight="1" x14ac:dyDescent="0.25">
      <c r="A516" s="7" t="s">
        <v>1787</v>
      </c>
      <c r="B516" s="8" t="s">
        <v>1788</v>
      </c>
      <c r="C516" s="186">
        <v>-5.6758326657941102E-2</v>
      </c>
      <c r="D516" s="186">
        <v>12.095156426684392</v>
      </c>
    </row>
    <row r="517" spans="1:4" ht="27.75" customHeight="1" x14ac:dyDescent="0.25">
      <c r="A517" s="7" t="s">
        <v>1789</v>
      </c>
      <c r="B517" s="8" t="s">
        <v>1790</v>
      </c>
      <c r="C517" s="186">
        <v>0.22495746989366217</v>
      </c>
      <c r="D517" s="186">
        <v>25.99682178263523</v>
      </c>
    </row>
    <row r="518" spans="1:4" ht="27.75" customHeight="1" x14ac:dyDescent="0.25">
      <c r="A518" s="7" t="s">
        <v>1791</v>
      </c>
      <c r="B518" s="8" t="s">
        <v>1792</v>
      </c>
      <c r="C518" s="186">
        <v>1.496566977350839</v>
      </c>
      <c r="D518" s="186">
        <v>2.5051076949891482</v>
      </c>
    </row>
    <row r="519" spans="1:4" ht="27.75" customHeight="1" x14ac:dyDescent="0.25">
      <c r="A519" s="7" t="s">
        <v>1793</v>
      </c>
      <c r="B519" s="8" t="s">
        <v>1794</v>
      </c>
      <c r="C519" s="186">
        <v>2.4919183869133192</v>
      </c>
      <c r="D519" s="186">
        <v>33.416045353007355</v>
      </c>
    </row>
    <row r="520" spans="1:4" ht="27.75" customHeight="1" x14ac:dyDescent="0.25">
      <c r="A520" s="7" t="s">
        <v>1795</v>
      </c>
      <c r="B520" s="8" t="s">
        <v>1796</v>
      </c>
      <c r="C520" s="186">
        <v>0.23097554393059336</v>
      </c>
      <c r="D520" s="186">
        <v>9.677679174907361</v>
      </c>
    </row>
    <row r="521" spans="1:4" ht="27.75" customHeight="1" x14ac:dyDescent="0.25">
      <c r="A521" s="7" t="s">
        <v>1797</v>
      </c>
      <c r="B521" s="8" t="s">
        <v>1798</v>
      </c>
      <c r="C521" s="186">
        <v>0.48542220890383303</v>
      </c>
      <c r="D521" s="186">
        <v>10.644176125104126</v>
      </c>
    </row>
    <row r="522" spans="1:4" ht="27.75" customHeight="1" x14ac:dyDescent="0.25">
      <c r="A522" s="7" t="s">
        <v>1799</v>
      </c>
      <c r="B522" s="8" t="s">
        <v>1800</v>
      </c>
      <c r="C522" s="186">
        <v>4.8655999376613774</v>
      </c>
      <c r="D522" s="186">
        <v>10.68315919963657</v>
      </c>
    </row>
    <row r="523" spans="1:4" ht="27.75" customHeight="1" x14ac:dyDescent="0.25">
      <c r="A523" s="7" t="s">
        <v>1801</v>
      </c>
      <c r="B523" s="8" t="s">
        <v>1802</v>
      </c>
      <c r="C523" s="186">
        <v>0.88261684325658396</v>
      </c>
      <c r="D523" s="186">
        <v>-2.6269058452239311</v>
      </c>
    </row>
    <row r="524" spans="1:4" ht="27.75" customHeight="1" x14ac:dyDescent="0.25">
      <c r="A524" s="7" t="s">
        <v>1803</v>
      </c>
      <c r="B524" s="8" t="s">
        <v>1804</v>
      </c>
      <c r="C524" s="186">
        <v>-9.8232618765025769E-3</v>
      </c>
      <c r="D524" s="186">
        <v>14.662823530648179</v>
      </c>
    </row>
    <row r="525" spans="1:4" ht="27.75" customHeight="1" x14ac:dyDescent="0.25">
      <c r="A525" s="7" t="s">
        <v>1805</v>
      </c>
      <c r="B525" s="8" t="s">
        <v>1806</v>
      </c>
      <c r="C525" s="186">
        <v>7.4261287121186328</v>
      </c>
      <c r="D525" s="186">
        <v>3.3336925953331304</v>
      </c>
    </row>
    <row r="526" spans="1:4" ht="27.75" customHeight="1" x14ac:dyDescent="0.25">
      <c r="A526" s="7" t="s">
        <v>1807</v>
      </c>
      <c r="B526" s="8" t="s">
        <v>1808</v>
      </c>
      <c r="C526" s="186">
        <v>1.0362186861554603</v>
      </c>
      <c r="D526" s="186">
        <v>2.6406512610018278</v>
      </c>
    </row>
    <row r="527" spans="1:4" ht="27.75" customHeight="1" x14ac:dyDescent="0.25">
      <c r="A527" s="7" t="s">
        <v>1809</v>
      </c>
      <c r="B527" s="8" t="s">
        <v>1810</v>
      </c>
      <c r="C527" s="186">
        <v>-1.4449888132889352E-2</v>
      </c>
      <c r="D527" s="186">
        <v>8.9660935772673351</v>
      </c>
    </row>
    <row r="528" spans="1:4" ht="27.75" customHeight="1" x14ac:dyDescent="0.25">
      <c r="A528" s="7" t="s">
        <v>1811</v>
      </c>
      <c r="B528" s="8" t="s">
        <v>1812</v>
      </c>
      <c r="C528" s="186">
        <v>0.17262306131522606</v>
      </c>
      <c r="D528" s="186">
        <v>0.80760424617294957</v>
      </c>
    </row>
    <row r="529" spans="1:4" ht="27.75" customHeight="1" x14ac:dyDescent="0.25">
      <c r="A529" s="7" t="s">
        <v>1813</v>
      </c>
      <c r="B529" s="8" t="s">
        <v>1812</v>
      </c>
      <c r="C529" s="186">
        <v>0.11423906643731244</v>
      </c>
      <c r="D529" s="186">
        <v>0.79629126045416543</v>
      </c>
    </row>
    <row r="530" spans="1:4" ht="27.75" customHeight="1" x14ac:dyDescent="0.25">
      <c r="A530" s="7" t="s">
        <v>1814</v>
      </c>
      <c r="B530" s="8" t="s">
        <v>1815</v>
      </c>
      <c r="C530" s="186">
        <v>0.86602951087102276</v>
      </c>
      <c r="D530" s="186">
        <v>-0.17058197410145196</v>
      </c>
    </row>
    <row r="531" spans="1:4" ht="27.75" customHeight="1" x14ac:dyDescent="0.25">
      <c r="A531" s="7" t="s">
        <v>1816</v>
      </c>
      <c r="B531" s="8" t="s">
        <v>1817</v>
      </c>
      <c r="C531" s="186">
        <v>0.50701968370864625</v>
      </c>
      <c r="D531" s="186">
        <v>7.7275925357410866</v>
      </c>
    </row>
    <row r="532" spans="1:4" ht="27.75" customHeight="1" x14ac:dyDescent="0.25">
      <c r="A532" s="7" t="s">
        <v>1818</v>
      </c>
      <c r="B532" s="8" t="s">
        <v>1819</v>
      </c>
      <c r="C532" s="186">
        <v>0.36769409942549591</v>
      </c>
      <c r="D532" s="186">
        <v>3.0643603791431651</v>
      </c>
    </row>
    <row r="533" spans="1:4" ht="27.75" customHeight="1" x14ac:dyDescent="0.25">
      <c r="A533" s="7" t="s">
        <v>1820</v>
      </c>
      <c r="B533" s="8" t="s">
        <v>1819</v>
      </c>
      <c r="C533" s="186">
        <v>8.6212792441677899E-2</v>
      </c>
      <c r="D533" s="186">
        <v>3.1183970414876456</v>
      </c>
    </row>
    <row r="534" spans="1:4" ht="27.75" customHeight="1" x14ac:dyDescent="0.25">
      <c r="A534" s="7" t="s">
        <v>1821</v>
      </c>
      <c r="B534" s="8" t="s">
        <v>1822</v>
      </c>
      <c r="C534" s="186">
        <v>0</v>
      </c>
      <c r="D534" s="186">
        <v>4.0277174243183911</v>
      </c>
    </row>
    <row r="535" spans="1:4" ht="27.75" customHeight="1" x14ac:dyDescent="0.25">
      <c r="A535" s="7" t="s">
        <v>1823</v>
      </c>
      <c r="B535" s="8" t="s">
        <v>1824</v>
      </c>
      <c r="C535" s="186">
        <v>7.2616870980986153E-2</v>
      </c>
      <c r="D535" s="186">
        <v>9.5826614373363572</v>
      </c>
    </row>
    <row r="536" spans="1:4" ht="27.75" customHeight="1" x14ac:dyDescent="0.25">
      <c r="A536" s="7" t="s">
        <v>1825</v>
      </c>
      <c r="B536" s="8" t="s">
        <v>1826</v>
      </c>
      <c r="C536" s="186">
        <v>3.8410156513534019</v>
      </c>
      <c r="D536" s="186">
        <v>1.8036269601278856</v>
      </c>
    </row>
    <row r="537" spans="1:4" ht="27.75" customHeight="1" x14ac:dyDescent="0.25">
      <c r="A537" s="7" t="s">
        <v>1827</v>
      </c>
      <c r="B537" s="8" t="s">
        <v>1828</v>
      </c>
      <c r="C537" s="186">
        <v>0</v>
      </c>
      <c r="D537" s="186">
        <v>1.4977986917507617</v>
      </c>
    </row>
    <row r="538" spans="1:4" ht="27.75" customHeight="1" x14ac:dyDescent="0.25">
      <c r="A538" s="7" t="s">
        <v>1829</v>
      </c>
      <c r="B538" s="8" t="s">
        <v>1830</v>
      </c>
      <c r="C538" s="186">
        <v>5.3031945189823182E-2</v>
      </c>
      <c r="D538" s="186">
        <v>0.26890840396141957</v>
      </c>
    </row>
    <row r="539" spans="1:4" ht="27.75" customHeight="1" x14ac:dyDescent="0.25">
      <c r="A539" s="7" t="s">
        <v>1831</v>
      </c>
      <c r="B539" s="8" t="s">
        <v>1832</v>
      </c>
      <c r="C539" s="186">
        <v>7.869991722143338E-2</v>
      </c>
      <c r="D539" s="186">
        <v>3.8729274287429654</v>
      </c>
    </row>
    <row r="540" spans="1:4" ht="27.75" customHeight="1" x14ac:dyDescent="0.25">
      <c r="A540" s="7" t="s">
        <v>1833</v>
      </c>
      <c r="B540" s="8" t="s">
        <v>1834</v>
      </c>
      <c r="C540" s="186">
        <v>0.43051010382896532</v>
      </c>
      <c r="D540" s="186">
        <v>3.7336388980847124</v>
      </c>
    </row>
    <row r="541" spans="1:4" ht="27.75" customHeight="1" x14ac:dyDescent="0.25">
      <c r="A541" s="7" t="s">
        <v>1835</v>
      </c>
      <c r="B541" s="8" t="s">
        <v>1836</v>
      </c>
      <c r="C541" s="186">
        <v>4.1417909543048106</v>
      </c>
      <c r="D541" s="186">
        <v>43.848174789344455</v>
      </c>
    </row>
    <row r="542" spans="1:4" ht="27.75" customHeight="1" x14ac:dyDescent="0.25">
      <c r="A542" s="7" t="s">
        <v>1837</v>
      </c>
      <c r="B542" s="8" t="s">
        <v>1838</v>
      </c>
      <c r="C542" s="186">
        <v>0.26486172896921911</v>
      </c>
      <c r="D542" s="186">
        <v>0.18999755545355376</v>
      </c>
    </row>
    <row r="543" spans="1:4" ht="27.75" customHeight="1" x14ac:dyDescent="0.25">
      <c r="A543" s="7" t="s">
        <v>1839</v>
      </c>
      <c r="B543" s="8" t="s">
        <v>1840</v>
      </c>
      <c r="C543" s="186">
        <v>1.8923482311915089E-4</v>
      </c>
      <c r="D543" s="186">
        <v>15.069657425964571</v>
      </c>
    </row>
    <row r="544" spans="1:4" ht="27.75" customHeight="1" x14ac:dyDescent="0.25">
      <c r="A544" s="7" t="s">
        <v>1841</v>
      </c>
      <c r="B544" s="8" t="s">
        <v>1842</v>
      </c>
      <c r="C544" s="186">
        <v>0.52857658869317103</v>
      </c>
      <c r="D544" s="186">
        <v>5.6009025362374629</v>
      </c>
    </row>
    <row r="545" spans="1:4" ht="27.75" customHeight="1" x14ac:dyDescent="0.25">
      <c r="A545" s="7" t="s">
        <v>1843</v>
      </c>
      <c r="B545" s="8" t="s">
        <v>1844</v>
      </c>
      <c r="C545" s="186">
        <v>0.88639149938507611</v>
      </c>
      <c r="D545" s="186">
        <v>6.0769328836884871</v>
      </c>
    </row>
    <row r="546" spans="1:4" ht="27.75" customHeight="1" x14ac:dyDescent="0.25">
      <c r="A546" s="7" t="s">
        <v>1845</v>
      </c>
      <c r="B546" s="8" t="s">
        <v>1846</v>
      </c>
      <c r="C546" s="186">
        <v>0.47164633654223359</v>
      </c>
      <c r="D546" s="186">
        <v>0.29478365686901847</v>
      </c>
    </row>
    <row r="547" spans="1:4" ht="27.75" customHeight="1" x14ac:dyDescent="0.25">
      <c r="A547" s="7" t="s">
        <v>1847</v>
      </c>
      <c r="B547" s="8" t="s">
        <v>1848</v>
      </c>
      <c r="C547" s="186">
        <v>1.0534199171253884</v>
      </c>
      <c r="D547" s="186">
        <v>0.61116370488692062</v>
      </c>
    </row>
    <row r="548" spans="1:4" ht="27.75" customHeight="1" x14ac:dyDescent="0.25">
      <c r="A548" s="7" t="s">
        <v>1849</v>
      </c>
      <c r="B548" s="8" t="s">
        <v>1850</v>
      </c>
      <c r="C548" s="186">
        <v>3.4148913825645399</v>
      </c>
      <c r="D548" s="186">
        <v>7.6448680239741069</v>
      </c>
    </row>
    <row r="549" spans="1:4" ht="27.75" customHeight="1" x14ac:dyDescent="0.25">
      <c r="A549" s="7" t="s">
        <v>1851</v>
      </c>
      <c r="B549" s="8" t="s">
        <v>1852</v>
      </c>
      <c r="C549" s="186">
        <v>2.2487566572163172E-2</v>
      </c>
      <c r="D549" s="186">
        <v>12.647904460686291</v>
      </c>
    </row>
    <row r="550" spans="1:4" ht="27.75" customHeight="1" x14ac:dyDescent="0.25">
      <c r="A550" s="7" t="s">
        <v>1853</v>
      </c>
      <c r="B550" s="8" t="s">
        <v>1854</v>
      </c>
      <c r="C550" s="186">
        <v>1.4068455958750057</v>
      </c>
      <c r="D550" s="186">
        <v>8.8904798676368237</v>
      </c>
    </row>
    <row r="551" spans="1:4" ht="27.75" customHeight="1" x14ac:dyDescent="0.25">
      <c r="A551" s="7" t="s">
        <v>1855</v>
      </c>
      <c r="B551" s="8" t="s">
        <v>1856</v>
      </c>
      <c r="C551" s="186">
        <v>0.72328870892019637</v>
      </c>
      <c r="D551" s="186">
        <v>1.1149265536389743</v>
      </c>
    </row>
    <row r="552" spans="1:4" ht="27.75" customHeight="1" x14ac:dyDescent="0.25">
      <c r="A552" s="7" t="s">
        <v>1857</v>
      </c>
      <c r="B552" s="8" t="s">
        <v>1858</v>
      </c>
      <c r="C552" s="186">
        <v>0.81345712831885164</v>
      </c>
      <c r="D552" s="186">
        <v>1.208519311213732</v>
      </c>
    </row>
    <row r="553" spans="1:4" ht="27.75" customHeight="1" x14ac:dyDescent="0.25">
      <c r="A553" s="7" t="s">
        <v>1859</v>
      </c>
      <c r="B553" s="8" t="s">
        <v>1860</v>
      </c>
      <c r="C553" s="186">
        <v>0.78759814557637386</v>
      </c>
      <c r="D553" s="186">
        <v>6.2867770679978072</v>
      </c>
    </row>
    <row r="554" spans="1:4" ht="27.75" customHeight="1" x14ac:dyDescent="0.25">
      <c r="A554" s="7" t="s">
        <v>1861</v>
      </c>
      <c r="B554" s="8" t="s">
        <v>1862</v>
      </c>
      <c r="C554" s="186">
        <v>2.1322206004076426E-2</v>
      </c>
      <c r="D554" s="186">
        <v>10.307018870938368</v>
      </c>
    </row>
    <row r="555" spans="1:4" ht="27.75" customHeight="1" x14ac:dyDescent="0.25">
      <c r="A555" s="7" t="s">
        <v>1863</v>
      </c>
      <c r="B555" s="8" t="s">
        <v>1864</v>
      </c>
      <c r="C555" s="186">
        <v>0.39362927764524958</v>
      </c>
      <c r="D555" s="186">
        <v>2.1382526937247945</v>
      </c>
    </row>
    <row r="556" spans="1:4" ht="27.75" customHeight="1" x14ac:dyDescent="0.25">
      <c r="A556" s="7" t="s">
        <v>1865</v>
      </c>
      <c r="B556" s="8" t="s">
        <v>1866</v>
      </c>
      <c r="C556" s="186">
        <v>0</v>
      </c>
      <c r="D556" s="186">
        <v>4.9859460147091049E-2</v>
      </c>
    </row>
    <row r="557" spans="1:4" ht="27.75" customHeight="1" x14ac:dyDescent="0.25">
      <c r="A557" s="7" t="s">
        <v>1867</v>
      </c>
      <c r="B557" s="8" t="s">
        <v>1866</v>
      </c>
      <c r="C557" s="186">
        <v>0</v>
      </c>
      <c r="D557" s="186">
        <v>9.3321690769243709E-2</v>
      </c>
    </row>
    <row r="558" spans="1:4" ht="27.75" customHeight="1" x14ac:dyDescent="0.25">
      <c r="A558" s="7" t="s">
        <v>1868</v>
      </c>
      <c r="B558" s="8" t="s">
        <v>1869</v>
      </c>
      <c r="C558" s="186">
        <v>1.9986061343090604</v>
      </c>
      <c r="D558" s="186">
        <v>0.18232942435091251</v>
      </c>
    </row>
    <row r="559" spans="1:4" ht="27.75" customHeight="1" x14ac:dyDescent="0.25">
      <c r="A559" s="7" t="s">
        <v>1870</v>
      </c>
      <c r="B559" s="8" t="s">
        <v>1871</v>
      </c>
      <c r="C559" s="186">
        <v>5.9631837266707621E-4</v>
      </c>
      <c r="D559" s="186">
        <v>1.4167557271220532</v>
      </c>
    </row>
    <row r="560" spans="1:4" ht="27.75" customHeight="1" x14ac:dyDescent="0.25">
      <c r="A560" s="7" t="s">
        <v>1872</v>
      </c>
      <c r="B560" s="8" t="s">
        <v>1871</v>
      </c>
      <c r="C560" s="186">
        <v>5.8890289142415203E-4</v>
      </c>
      <c r="D560" s="186">
        <v>1.4172517839860388</v>
      </c>
    </row>
    <row r="561" spans="1:4" ht="27.75" customHeight="1" x14ac:dyDescent="0.25">
      <c r="A561" s="7" t="s">
        <v>1873</v>
      </c>
      <c r="B561" s="8" t="s">
        <v>1874</v>
      </c>
      <c r="C561" s="186">
        <v>2.1306753976963062</v>
      </c>
      <c r="D561" s="186">
        <v>0.79468898676172184</v>
      </c>
    </row>
    <row r="562" spans="1:4" ht="27.75" customHeight="1" x14ac:dyDescent="0.25">
      <c r="A562" s="7" t="s">
        <v>1875</v>
      </c>
      <c r="B562" s="8" t="s">
        <v>1876</v>
      </c>
      <c r="C562" s="186">
        <v>2.5785171456399976</v>
      </c>
      <c r="D562" s="186">
        <v>4.1474772821929013</v>
      </c>
    </row>
    <row r="563" spans="1:4" ht="27.75" customHeight="1" x14ac:dyDescent="0.25">
      <c r="A563" s="7" t="s">
        <v>1877</v>
      </c>
      <c r="B563" s="8" t="s">
        <v>1876</v>
      </c>
      <c r="C563" s="186">
        <v>0.3251509249139678</v>
      </c>
      <c r="D563" s="186">
        <v>3.7271815791134908</v>
      </c>
    </row>
    <row r="564" spans="1:4" ht="27.75" customHeight="1" x14ac:dyDescent="0.25">
      <c r="A564" s="7" t="s">
        <v>1878</v>
      </c>
      <c r="B564" s="8" t="s">
        <v>1879</v>
      </c>
      <c r="C564" s="186">
        <v>0.64210941893565465</v>
      </c>
      <c r="D564" s="186">
        <v>2.2898722604838735</v>
      </c>
    </row>
    <row r="565" spans="1:4" ht="27.75" customHeight="1" x14ac:dyDescent="0.25">
      <c r="A565" s="7" t="s">
        <v>1880</v>
      </c>
      <c r="B565" s="8" t="s">
        <v>1879</v>
      </c>
      <c r="C565" s="186">
        <v>0.63804790918402354</v>
      </c>
      <c r="D565" s="186">
        <v>1.6118353734302728</v>
      </c>
    </row>
    <row r="566" spans="1:4" ht="27.75" customHeight="1" x14ac:dyDescent="0.25">
      <c r="A566" s="7" t="s">
        <v>1881</v>
      </c>
      <c r="B566" s="8" t="s">
        <v>1882</v>
      </c>
      <c r="C566" s="186">
        <v>1.6643703091553388</v>
      </c>
      <c r="D566" s="186">
        <v>-4.7104779894253008</v>
      </c>
    </row>
    <row r="567" spans="1:4" ht="27.75" customHeight="1" x14ac:dyDescent="0.25">
      <c r="A567" s="7" t="s">
        <v>1883</v>
      </c>
      <c r="B567" s="8" t="s">
        <v>1884</v>
      </c>
      <c r="C567" s="186">
        <v>0.44380320507982318</v>
      </c>
      <c r="D567" s="186">
        <v>-8.1502764373719755E-2</v>
      </c>
    </row>
    <row r="568" spans="1:4" ht="27.75" customHeight="1" x14ac:dyDescent="0.25">
      <c r="A568" s="7" t="s">
        <v>1885</v>
      </c>
      <c r="B568" s="8" t="s">
        <v>1886</v>
      </c>
      <c r="C568" s="186">
        <v>0.1541421149600006</v>
      </c>
      <c r="D568" s="186">
        <v>0.44288689852339941</v>
      </c>
    </row>
    <row r="569" spans="1:4" ht="27.75" customHeight="1" x14ac:dyDescent="0.25">
      <c r="A569" s="7" t="s">
        <v>1887</v>
      </c>
      <c r="B569" s="8" t="s">
        <v>1888</v>
      </c>
      <c r="C569" s="186">
        <v>-1.9424618332772273E-2</v>
      </c>
      <c r="D569" s="186">
        <v>10.241156739606769</v>
      </c>
    </row>
    <row r="570" spans="1:4" ht="27.75" customHeight="1" x14ac:dyDescent="0.25">
      <c r="A570" s="7" t="s">
        <v>1889</v>
      </c>
      <c r="B570" s="8" t="s">
        <v>1890</v>
      </c>
      <c r="C570" s="186">
        <v>0</v>
      </c>
      <c r="D570" s="186">
        <v>4.3128969315058319</v>
      </c>
    </row>
    <row r="571" spans="1:4" ht="27.75" customHeight="1" x14ac:dyDescent="0.25">
      <c r="A571" s="7" t="s">
        <v>1891</v>
      </c>
      <c r="B571" s="8" t="s">
        <v>1892</v>
      </c>
      <c r="C571" s="186">
        <v>1.1747913289018768</v>
      </c>
      <c r="D571" s="186">
        <v>8.2126595212828928</v>
      </c>
    </row>
    <row r="572" spans="1:4" ht="27.75" customHeight="1" x14ac:dyDescent="0.25">
      <c r="A572" s="7" t="s">
        <v>1893</v>
      </c>
      <c r="B572" s="8" t="s">
        <v>1894</v>
      </c>
      <c r="C572" s="186">
        <v>3.0107662685698053</v>
      </c>
      <c r="D572" s="186">
        <v>5.8893127529255391</v>
      </c>
    </row>
    <row r="573" spans="1:4" ht="27.75" customHeight="1" x14ac:dyDescent="0.25">
      <c r="A573" s="7" t="s">
        <v>1895</v>
      </c>
      <c r="B573" s="8" t="s">
        <v>1896</v>
      </c>
      <c r="C573" s="186">
        <v>4.0352280172310968E-2</v>
      </c>
      <c r="D573" s="186">
        <v>9.006607309571308</v>
      </c>
    </row>
    <row r="574" spans="1:4" ht="27.75" customHeight="1" x14ac:dyDescent="0.25">
      <c r="A574" s="7" t="s">
        <v>1897</v>
      </c>
      <c r="B574" s="8" t="s">
        <v>1898</v>
      </c>
      <c r="C574" s="186">
        <v>5.3366783760344605</v>
      </c>
      <c r="D574" s="186">
        <v>5.3146362358571215</v>
      </c>
    </row>
    <row r="575" spans="1:4" ht="27.75" customHeight="1" x14ac:dyDescent="0.25">
      <c r="A575" s="7" t="s">
        <v>1899</v>
      </c>
      <c r="B575" s="8" t="s">
        <v>1900</v>
      </c>
      <c r="C575" s="186">
        <v>1.1112461441109641E-2</v>
      </c>
      <c r="D575" s="186">
        <v>5.3041974958131668</v>
      </c>
    </row>
    <row r="576" spans="1:4" ht="27.75" customHeight="1" x14ac:dyDescent="0.25">
      <c r="A576" s="7" t="s">
        <v>1901</v>
      </c>
      <c r="B576" s="8" t="s">
        <v>1902</v>
      </c>
      <c r="C576" s="186">
        <v>4.1228082629511782</v>
      </c>
      <c r="D576" s="186">
        <v>5.1657918543093038</v>
      </c>
    </row>
    <row r="577" spans="1:4" ht="27.75" customHeight="1" x14ac:dyDescent="0.25">
      <c r="A577" s="7" t="s">
        <v>1903</v>
      </c>
      <c r="B577" s="8" t="s">
        <v>1904</v>
      </c>
      <c r="C577" s="186">
        <v>-0.1229366723981458</v>
      </c>
      <c r="D577" s="186">
        <v>0.16151944465225324</v>
      </c>
    </row>
    <row r="578" spans="1:4" ht="27.75" customHeight="1" x14ac:dyDescent="0.25">
      <c r="A578" s="7" t="s">
        <v>1905</v>
      </c>
      <c r="B578" s="8" t="s">
        <v>1906</v>
      </c>
      <c r="C578" s="186">
        <v>0.53736142256728359</v>
      </c>
      <c r="D578" s="186">
        <v>-0.28132104561233662</v>
      </c>
    </row>
    <row r="579" spans="1:4" ht="27.75" customHeight="1" x14ac:dyDescent="0.25">
      <c r="A579" s="7" t="s">
        <v>1907</v>
      </c>
      <c r="B579" s="8" t="s">
        <v>1908</v>
      </c>
      <c r="C579" s="186">
        <v>12.590795543940001</v>
      </c>
      <c r="D579" s="186">
        <v>-2.9709053061221971</v>
      </c>
    </row>
    <row r="580" spans="1:4" ht="27.75" customHeight="1" x14ac:dyDescent="0.25">
      <c r="A580" s="7" t="s">
        <v>1909</v>
      </c>
      <c r="B580" s="8" t="s">
        <v>1910</v>
      </c>
      <c r="C580" s="186">
        <v>0.57074071387833003</v>
      </c>
      <c r="D580" s="186">
        <v>10.181518862702044</v>
      </c>
    </row>
    <row r="581" spans="1:4" ht="27.75" customHeight="1" x14ac:dyDescent="0.25">
      <c r="A581" s="7" t="s">
        <v>1911</v>
      </c>
      <c r="B581" s="8" t="s">
        <v>1912</v>
      </c>
      <c r="C581" s="186">
        <v>2.6167141336536464</v>
      </c>
      <c r="D581" s="186">
        <v>16.823128437599781</v>
      </c>
    </row>
    <row r="582" spans="1:4" ht="27.75" customHeight="1" x14ac:dyDescent="0.25">
      <c r="A582" s="7" t="s">
        <v>1913</v>
      </c>
      <c r="B582" s="8" t="s">
        <v>1914</v>
      </c>
      <c r="C582" s="186">
        <v>0.47747973381602299</v>
      </c>
      <c r="D582" s="186">
        <v>16.117360008501905</v>
      </c>
    </row>
    <row r="583" spans="1:4" ht="27.75" customHeight="1" x14ac:dyDescent="0.25">
      <c r="A583" s="7" t="s">
        <v>1915</v>
      </c>
      <c r="B583" s="8" t="s">
        <v>1916</v>
      </c>
      <c r="C583" s="186">
        <v>1.9469035952806424</v>
      </c>
      <c r="D583" s="186">
        <v>4.7862698231265792</v>
      </c>
    </row>
    <row r="584" spans="1:4" ht="27.75" customHeight="1" x14ac:dyDescent="0.25">
      <c r="A584" s="7" t="s">
        <v>1917</v>
      </c>
      <c r="B584" s="8" t="s">
        <v>1918</v>
      </c>
      <c r="C584" s="186">
        <v>0.74280389153138882</v>
      </c>
      <c r="D584" s="186">
        <v>3.5222876837708461</v>
      </c>
    </row>
    <row r="585" spans="1:4" ht="27.75" customHeight="1" x14ac:dyDescent="0.25">
      <c r="A585" s="7" t="s">
        <v>1919</v>
      </c>
      <c r="B585" s="8" t="s">
        <v>1920</v>
      </c>
      <c r="C585" s="186">
        <v>1.378826980812498</v>
      </c>
      <c r="D585" s="186">
        <v>1.9196074220356625</v>
      </c>
    </row>
    <row r="586" spans="1:4" ht="27.75" customHeight="1" x14ac:dyDescent="0.25">
      <c r="A586" s="7" t="s">
        <v>1921</v>
      </c>
      <c r="B586" s="8" t="s">
        <v>1922</v>
      </c>
      <c r="C586" s="186">
        <v>3.0974259126169441</v>
      </c>
      <c r="D586" s="186">
        <v>11.975181220339572</v>
      </c>
    </row>
    <row r="587" spans="1:4" ht="27.75" customHeight="1" x14ac:dyDescent="0.25">
      <c r="A587" s="7" t="s">
        <v>1923</v>
      </c>
      <c r="B587" s="8" t="s">
        <v>1924</v>
      </c>
      <c r="C587" s="186">
        <v>2.5969914357115309</v>
      </c>
      <c r="D587" s="186">
        <v>0.3826663540591404</v>
      </c>
    </row>
    <row r="588" spans="1:4" ht="27.75" customHeight="1" x14ac:dyDescent="0.25">
      <c r="A588" s="7" t="s">
        <v>1925</v>
      </c>
      <c r="B588" s="8" t="s">
        <v>1926</v>
      </c>
      <c r="C588" s="186">
        <v>0.49380608396260373</v>
      </c>
      <c r="D588" s="186">
        <v>-0.5933661618490268</v>
      </c>
    </row>
    <row r="589" spans="1:4" ht="27.75" customHeight="1" x14ac:dyDescent="0.25">
      <c r="A589" s="7" t="s">
        <v>1927</v>
      </c>
      <c r="B589" s="8" t="s">
        <v>1928</v>
      </c>
      <c r="C589" s="186">
        <v>0.94996489253968353</v>
      </c>
      <c r="D589" s="186">
        <v>1.1858732949783195</v>
      </c>
    </row>
    <row r="590" spans="1:4" ht="27.75" customHeight="1" x14ac:dyDescent="0.25">
      <c r="A590" s="7" t="s">
        <v>1929</v>
      </c>
      <c r="B590" s="8" t="s">
        <v>1930</v>
      </c>
      <c r="C590" s="186">
        <v>0.73981866235560401</v>
      </c>
      <c r="D590" s="186">
        <v>11.261368740129885</v>
      </c>
    </row>
    <row r="591" spans="1:4" ht="27.75" customHeight="1" x14ac:dyDescent="0.25">
      <c r="A591" s="7" t="s">
        <v>1931</v>
      </c>
      <c r="B591" s="8" t="s">
        <v>1932</v>
      </c>
      <c r="C591" s="186">
        <v>-2.7345156154106709E-2</v>
      </c>
      <c r="D591" s="186">
        <v>14.807491157252787</v>
      </c>
    </row>
    <row r="592" spans="1:4" ht="27.75" customHeight="1" x14ac:dyDescent="0.25">
      <c r="A592" s="7" t="s">
        <v>1933</v>
      </c>
      <c r="B592" s="8" t="s">
        <v>1934</v>
      </c>
      <c r="C592" s="186">
        <v>5.728658603874103</v>
      </c>
      <c r="D592" s="186">
        <v>7.0303000495692594</v>
      </c>
    </row>
    <row r="593" spans="1:4" ht="27.75" customHeight="1" x14ac:dyDescent="0.25">
      <c r="A593" s="7" t="s">
        <v>1935</v>
      </c>
      <c r="B593" s="8" t="s">
        <v>1936</v>
      </c>
      <c r="C593" s="186">
        <v>1.5399237909493748</v>
      </c>
      <c r="D593" s="186">
        <v>7.1147664290146748</v>
      </c>
    </row>
    <row r="594" spans="1:4" ht="27.75" customHeight="1" x14ac:dyDescent="0.25">
      <c r="A594" s="7" t="s">
        <v>1937</v>
      </c>
      <c r="B594" s="8" t="s">
        <v>1938</v>
      </c>
      <c r="C594" s="186">
        <v>4.4715204429716042</v>
      </c>
      <c r="D594" s="186">
        <v>-6.802492449159006</v>
      </c>
    </row>
    <row r="595" spans="1:4" ht="27.75" customHeight="1" x14ac:dyDescent="0.25">
      <c r="A595" s="7" t="s">
        <v>1939</v>
      </c>
      <c r="B595" s="8" t="s">
        <v>1940</v>
      </c>
      <c r="C595" s="186">
        <v>0.14310888344854353</v>
      </c>
      <c r="D595" s="186">
        <v>1.1521237611591324</v>
      </c>
    </row>
    <row r="596" spans="1:4" ht="27.75" customHeight="1" x14ac:dyDescent="0.25">
      <c r="A596" s="7" t="s">
        <v>1941</v>
      </c>
      <c r="B596" s="8" t="s">
        <v>1942</v>
      </c>
      <c r="C596" s="186">
        <v>0.10672513654573282</v>
      </c>
      <c r="D596" s="186">
        <v>2.9519068466588285</v>
      </c>
    </row>
    <row r="597" spans="1:4" ht="27.75" customHeight="1" x14ac:dyDescent="0.25">
      <c r="A597" s="7" t="s">
        <v>1943</v>
      </c>
      <c r="B597" s="8" t="s">
        <v>1944</v>
      </c>
      <c r="C597" s="186">
        <v>0.63388793181894787</v>
      </c>
      <c r="D597" s="186">
        <v>8.1295095038809713</v>
      </c>
    </row>
    <row r="598" spans="1:4" ht="27.75" customHeight="1" x14ac:dyDescent="0.25">
      <c r="A598" s="7" t="s">
        <v>1945</v>
      </c>
      <c r="B598" s="8" t="s">
        <v>1946</v>
      </c>
      <c r="C598" s="186">
        <v>3.1508419788442044E-2</v>
      </c>
      <c r="D598" s="186">
        <v>6.2751181819423039</v>
      </c>
    </row>
    <row r="599" spans="1:4" ht="27.75" customHeight="1" x14ac:dyDescent="0.25">
      <c r="A599" s="7" t="s">
        <v>1947</v>
      </c>
      <c r="B599" s="8" t="s">
        <v>1948</v>
      </c>
      <c r="C599" s="186">
        <v>-4.9231057384152607E-2</v>
      </c>
      <c r="D599" s="186">
        <v>-0.68576276750833576</v>
      </c>
    </row>
    <row r="600" spans="1:4" ht="27.75" customHeight="1" x14ac:dyDescent="0.25">
      <c r="A600" s="7" t="s">
        <v>1949</v>
      </c>
      <c r="B600" s="8" t="s">
        <v>1950</v>
      </c>
      <c r="C600" s="186">
        <v>0.28776191011716906</v>
      </c>
      <c r="D600" s="186">
        <v>1.8884982958157646</v>
      </c>
    </row>
    <row r="601" spans="1:4" ht="27.75" customHeight="1" x14ac:dyDescent="0.25">
      <c r="A601" s="7" t="s">
        <v>1951</v>
      </c>
      <c r="B601" s="8" t="s">
        <v>1952</v>
      </c>
      <c r="C601" s="186">
        <v>0.92923390052741073</v>
      </c>
      <c r="D601" s="186">
        <v>6.7748335189813087</v>
      </c>
    </row>
    <row r="602" spans="1:4" ht="27.75" customHeight="1" x14ac:dyDescent="0.25">
      <c r="A602" s="7" t="s">
        <v>1953</v>
      </c>
      <c r="B602" s="8" t="s">
        <v>1954</v>
      </c>
      <c r="C602" s="186">
        <v>0.16564429129621761</v>
      </c>
      <c r="D602" s="186">
        <v>-0.33462571658564622</v>
      </c>
    </row>
    <row r="603" spans="1:4" ht="27.75" customHeight="1" x14ac:dyDescent="0.25">
      <c r="A603" s="7" t="s">
        <v>1955</v>
      </c>
      <c r="B603" s="8" t="s">
        <v>1956</v>
      </c>
      <c r="C603" s="186">
        <v>-4.9953659466029018E-3</v>
      </c>
      <c r="D603" s="186">
        <v>8.6618662988051902</v>
      </c>
    </row>
    <row r="604" spans="1:4" ht="27.75" customHeight="1" x14ac:dyDescent="0.25">
      <c r="A604" s="7" t="s">
        <v>1957</v>
      </c>
      <c r="B604" s="8" t="s">
        <v>1958</v>
      </c>
      <c r="C604" s="186">
        <v>4.1558687478720699</v>
      </c>
      <c r="D604" s="186">
        <v>6.89127156169911</v>
      </c>
    </row>
    <row r="605" spans="1:4" ht="27.75" customHeight="1" x14ac:dyDescent="0.25">
      <c r="A605" s="7" t="s">
        <v>1959</v>
      </c>
      <c r="B605" s="8" t="s">
        <v>1960</v>
      </c>
      <c r="C605" s="186">
        <v>0</v>
      </c>
      <c r="D605" s="186">
        <v>1.1247181652129452</v>
      </c>
    </row>
    <row r="606" spans="1:4" ht="27.75" customHeight="1" x14ac:dyDescent="0.25">
      <c r="A606" s="7" t="s">
        <v>1961</v>
      </c>
      <c r="B606" s="8" t="s">
        <v>1962</v>
      </c>
      <c r="C606" s="186">
        <v>2.0290793893456236</v>
      </c>
      <c r="D606" s="186">
        <v>10.609630622544927</v>
      </c>
    </row>
    <row r="607" spans="1:4" ht="27.75" customHeight="1" x14ac:dyDescent="0.25">
      <c r="A607" s="7" t="s">
        <v>1963</v>
      </c>
      <c r="B607" s="8" t="s">
        <v>1964</v>
      </c>
      <c r="C607" s="186">
        <v>7.2086471924748347E-2</v>
      </c>
      <c r="D607" s="186">
        <v>4.9160620164472668</v>
      </c>
    </row>
    <row r="608" spans="1:4" ht="27.75" customHeight="1" x14ac:dyDescent="0.25">
      <c r="A608" s="7" t="s">
        <v>1965</v>
      </c>
      <c r="B608" s="8" t="s">
        <v>1966</v>
      </c>
      <c r="C608" s="186">
        <v>-6.6002823174917444E-2</v>
      </c>
      <c r="D608" s="186">
        <v>29.531813241750118</v>
      </c>
    </row>
    <row r="609" spans="1:4" ht="27.75" customHeight="1" x14ac:dyDescent="0.25">
      <c r="A609" s="7" t="s">
        <v>1967</v>
      </c>
      <c r="B609" s="8" t="s">
        <v>1968</v>
      </c>
      <c r="C609" s="186">
        <v>2.5964922628466745E-2</v>
      </c>
      <c r="D609" s="186">
        <v>4.3564382602752989</v>
      </c>
    </row>
    <row r="610" spans="1:4" ht="27.75" customHeight="1" x14ac:dyDescent="0.25">
      <c r="A610" s="7" t="s">
        <v>1969</v>
      </c>
      <c r="B610" s="8" t="s">
        <v>1970</v>
      </c>
      <c r="C610" s="186">
        <v>1.7465004186154367</v>
      </c>
      <c r="D610" s="186">
        <v>1.3686220288311242</v>
      </c>
    </row>
    <row r="611" spans="1:4" ht="27.75" customHeight="1" x14ac:dyDescent="0.25">
      <c r="A611" s="7" t="s">
        <v>1971</v>
      </c>
      <c r="B611" s="8" t="s">
        <v>1972</v>
      </c>
      <c r="C611" s="186">
        <v>7.618580193556183E-3</v>
      </c>
      <c r="D611" s="186">
        <v>5.9793321786714522</v>
      </c>
    </row>
    <row r="612" spans="1:4" ht="27.75" customHeight="1" x14ac:dyDescent="0.25">
      <c r="A612" s="7" t="s">
        <v>1973</v>
      </c>
      <c r="B612" s="8" t="s">
        <v>1974</v>
      </c>
      <c r="C612" s="186">
        <v>0.77345176183137898</v>
      </c>
      <c r="D612" s="186">
        <v>0.37907951865262524</v>
      </c>
    </row>
    <row r="613" spans="1:4" ht="27.75" customHeight="1" x14ac:dyDescent="0.25">
      <c r="A613" s="7" t="s">
        <v>1975</v>
      </c>
      <c r="B613" s="8" t="s">
        <v>1976</v>
      </c>
      <c r="C613" s="186">
        <v>0.81271276559761052</v>
      </c>
      <c r="D613" s="186">
        <v>21.191643939276233</v>
      </c>
    </row>
    <row r="614" spans="1:4" ht="27.75" customHeight="1" x14ac:dyDescent="0.25">
      <c r="A614" s="7" t="s">
        <v>1977</v>
      </c>
      <c r="B614" s="8" t="s">
        <v>1978</v>
      </c>
      <c r="C614" s="186">
        <v>2.4315473608961042</v>
      </c>
      <c r="D614" s="186">
        <v>1.558043675340004</v>
      </c>
    </row>
    <row r="615" spans="1:4" ht="27.75" customHeight="1" x14ac:dyDescent="0.25">
      <c r="A615" s="7" t="s">
        <v>1979</v>
      </c>
      <c r="B615" s="8" t="s">
        <v>1980</v>
      </c>
      <c r="C615" s="186">
        <v>1.2539453274635206</v>
      </c>
      <c r="D615" s="186">
        <v>5.7375849037570337</v>
      </c>
    </row>
    <row r="616" spans="1:4" ht="27.75" customHeight="1" x14ac:dyDescent="0.25">
      <c r="A616" s="7" t="s">
        <v>1981</v>
      </c>
      <c r="B616" s="8" t="s">
        <v>1982</v>
      </c>
      <c r="C616" s="186">
        <v>9.4142680187855508</v>
      </c>
      <c r="D616" s="186">
        <v>-2.6986470055164204</v>
      </c>
    </row>
    <row r="617" spans="1:4" ht="27.75" customHeight="1" x14ac:dyDescent="0.25">
      <c r="A617" s="7" t="s">
        <v>1983</v>
      </c>
      <c r="B617" s="8" t="s">
        <v>1984</v>
      </c>
      <c r="C617" s="186">
        <v>1.1590426253759216</v>
      </c>
      <c r="D617" s="186">
        <v>-2.6018459816159449</v>
      </c>
    </row>
    <row r="618" spans="1:4" ht="27.75" customHeight="1" x14ac:dyDescent="0.25">
      <c r="A618" s="7" t="s">
        <v>1985</v>
      </c>
      <c r="B618" s="8" t="s">
        <v>1986</v>
      </c>
      <c r="C618" s="186">
        <v>3.0061147754429403</v>
      </c>
      <c r="D618" s="186">
        <v>7.8138869306806438</v>
      </c>
    </row>
    <row r="619" spans="1:4" ht="27.75" customHeight="1" x14ac:dyDescent="0.25">
      <c r="A619" s="7" t="s">
        <v>1987</v>
      </c>
      <c r="B619" s="8" t="s">
        <v>1988</v>
      </c>
      <c r="C619" s="186">
        <v>8.0710336476916056E-2</v>
      </c>
      <c r="D619" s="186">
        <v>1.4974531410818559E-2</v>
      </c>
    </row>
    <row r="620" spans="1:4" ht="27.75" customHeight="1" x14ac:dyDescent="0.25">
      <c r="A620" s="7" t="s">
        <v>1989</v>
      </c>
      <c r="B620" s="8" t="s">
        <v>1990</v>
      </c>
      <c r="C620" s="186">
        <v>1.6001583446969572</v>
      </c>
      <c r="D620" s="186">
        <v>12.956010998388496</v>
      </c>
    </row>
    <row r="621" spans="1:4" ht="27.75" customHeight="1" x14ac:dyDescent="0.25">
      <c r="A621" s="7" t="s">
        <v>1991</v>
      </c>
      <c r="B621" s="8" t="s">
        <v>1992</v>
      </c>
      <c r="C621" s="186">
        <v>0.49231614822358394</v>
      </c>
      <c r="D621" s="186">
        <v>9.6891707371300875</v>
      </c>
    </row>
    <row r="622" spans="1:4" ht="27.75" customHeight="1" x14ac:dyDescent="0.25">
      <c r="A622" s="7" t="s">
        <v>1993</v>
      </c>
      <c r="B622" s="8" t="s">
        <v>1994</v>
      </c>
      <c r="C622" s="186">
        <v>2.8371574836732378</v>
      </c>
      <c r="D622" s="186">
        <v>15.398017204125203</v>
      </c>
    </row>
    <row r="623" spans="1:4" ht="27.75" customHeight="1" x14ac:dyDescent="0.25">
      <c r="A623" s="7" t="s">
        <v>1995</v>
      </c>
      <c r="B623" s="8" t="s">
        <v>1996</v>
      </c>
      <c r="C623" s="186">
        <v>4.4795518646058977E-2</v>
      </c>
      <c r="D623" s="186">
        <v>1.7167772836165678</v>
      </c>
    </row>
    <row r="624" spans="1:4" ht="27.75" customHeight="1" x14ac:dyDescent="0.25">
      <c r="A624" s="7" t="s">
        <v>1997</v>
      </c>
      <c r="B624" s="8" t="s">
        <v>1998</v>
      </c>
      <c r="C624" s="186">
        <v>1.5712736615751117</v>
      </c>
      <c r="D624" s="186">
        <v>5.8620392332732724E-2</v>
      </c>
    </row>
    <row r="625" spans="1:4" ht="27.75" customHeight="1" x14ac:dyDescent="0.25">
      <c r="A625" s="7" t="s">
        <v>1999</v>
      </c>
      <c r="B625" s="8" t="s">
        <v>2000</v>
      </c>
      <c r="C625" s="186">
        <v>-1.5585645579692746E-2</v>
      </c>
      <c r="D625" s="186">
        <v>2.7115854674171542</v>
      </c>
    </row>
    <row r="626" spans="1:4" ht="27.75" customHeight="1" x14ac:dyDescent="0.25">
      <c r="A626" s="7" t="s">
        <v>2001</v>
      </c>
      <c r="B626" s="8" t="s">
        <v>2002</v>
      </c>
      <c r="C626" s="186">
        <v>2.4867457327389313E-2</v>
      </c>
      <c r="D626" s="186">
        <v>1.1793455533934358</v>
      </c>
    </row>
    <row r="627" spans="1:4" ht="27.75" customHeight="1" x14ac:dyDescent="0.25">
      <c r="A627" s="7" t="s">
        <v>2003</v>
      </c>
      <c r="B627" s="8" t="s">
        <v>2004</v>
      </c>
      <c r="C627" s="186">
        <v>5.8667277641879199E-2</v>
      </c>
      <c r="D627" s="186">
        <v>0.13031359627222225</v>
      </c>
    </row>
    <row r="628" spans="1:4" ht="27.75" customHeight="1" x14ac:dyDescent="0.25">
      <c r="A628" s="7" t="s">
        <v>2005</v>
      </c>
      <c r="B628" s="8" t="s">
        <v>2006</v>
      </c>
      <c r="C628" s="186">
        <v>8.3725803021399231E-2</v>
      </c>
      <c r="D628" s="186">
        <v>5.3278647411454827E-2</v>
      </c>
    </row>
    <row r="629" spans="1:4" ht="27.75" customHeight="1" x14ac:dyDescent="0.25">
      <c r="A629" s="7" t="s">
        <v>2007</v>
      </c>
      <c r="B629" s="8" t="s">
        <v>2008</v>
      </c>
      <c r="C629" s="186">
        <v>0.40921133076205596</v>
      </c>
      <c r="D629" s="186">
        <v>0.47102941747271565</v>
      </c>
    </row>
    <row r="630" spans="1:4" ht="27.75" customHeight="1" x14ac:dyDescent="0.25">
      <c r="A630" s="7" t="s">
        <v>2009</v>
      </c>
      <c r="B630" s="8" t="s">
        <v>2010</v>
      </c>
      <c r="C630" s="186">
        <v>0.34975006320995716</v>
      </c>
      <c r="D630" s="186">
        <v>0.95699640051067525</v>
      </c>
    </row>
    <row r="631" spans="1:4" ht="27.75" customHeight="1" x14ac:dyDescent="0.25">
      <c r="A631" s="7" t="s">
        <v>2011</v>
      </c>
      <c r="B631" s="8" t="s">
        <v>2012</v>
      </c>
      <c r="C631" s="186">
        <v>4.5477270242049124E-2</v>
      </c>
      <c r="D631" s="186">
        <v>3.6091194379788849</v>
      </c>
    </row>
    <row r="632" spans="1:4" ht="27.75" customHeight="1" x14ac:dyDescent="0.25">
      <c r="A632" s="7" t="s">
        <v>2013</v>
      </c>
      <c r="B632" s="8" t="s">
        <v>2014</v>
      </c>
      <c r="C632" s="186">
        <v>0.90637210928970158</v>
      </c>
      <c r="D632" s="186">
        <v>4.0826043300249788</v>
      </c>
    </row>
    <row r="633" spans="1:4" ht="27.75" customHeight="1" x14ac:dyDescent="0.25">
      <c r="A633" s="7" t="s">
        <v>2015</v>
      </c>
      <c r="B633" s="8" t="s">
        <v>2016</v>
      </c>
      <c r="C633" s="186">
        <v>2.3966506934895904</v>
      </c>
      <c r="D633" s="186">
        <v>12.379061451163741</v>
      </c>
    </row>
    <row r="634" spans="1:4" ht="27.75" customHeight="1" x14ac:dyDescent="0.25">
      <c r="A634" s="7" t="s">
        <v>2017</v>
      </c>
      <c r="B634" s="8" t="s">
        <v>2018</v>
      </c>
      <c r="C634" s="186">
        <v>-8.5488771191708206E-3</v>
      </c>
      <c r="D634" s="186">
        <v>10.83456991338242</v>
      </c>
    </row>
    <row r="635" spans="1:4" ht="27.75" customHeight="1" x14ac:dyDescent="0.25">
      <c r="A635" s="7" t="s">
        <v>2019</v>
      </c>
      <c r="B635" s="8" t="s">
        <v>2020</v>
      </c>
      <c r="C635" s="186">
        <v>0.13444428825256455</v>
      </c>
      <c r="D635" s="186">
        <v>0.97118664137502686</v>
      </c>
    </row>
    <row r="636" spans="1:4" ht="27.75" customHeight="1" x14ac:dyDescent="0.25">
      <c r="A636" s="7" t="s">
        <v>2021</v>
      </c>
      <c r="B636" s="8" t="s">
        <v>2022</v>
      </c>
      <c r="C636" s="186">
        <v>0.73437107977720206</v>
      </c>
      <c r="D636" s="186">
        <v>14.853719626920466</v>
      </c>
    </row>
    <row r="637" spans="1:4" ht="27.75" customHeight="1" x14ac:dyDescent="0.25">
      <c r="A637" s="7" t="s">
        <v>2023</v>
      </c>
      <c r="B637" s="8" t="s">
        <v>2024</v>
      </c>
      <c r="C637" s="186">
        <v>4.0459831896212775</v>
      </c>
      <c r="D637" s="186">
        <v>4.3767781977981866</v>
      </c>
    </row>
    <row r="638" spans="1:4" ht="27.75" customHeight="1" x14ac:dyDescent="0.25">
      <c r="A638" s="7" t="s">
        <v>2025</v>
      </c>
      <c r="B638" s="8" t="s">
        <v>2026</v>
      </c>
      <c r="C638" s="186">
        <v>1.3822284925414585</v>
      </c>
      <c r="D638" s="186">
        <v>7.8595151804254311</v>
      </c>
    </row>
    <row r="639" spans="1:4" ht="27.75" customHeight="1" x14ac:dyDescent="0.25">
      <c r="A639" s="7" t="s">
        <v>2027</v>
      </c>
      <c r="B639" s="8" t="s">
        <v>2028</v>
      </c>
      <c r="C639" s="186">
        <v>3.6499588886534444</v>
      </c>
      <c r="D639" s="186">
        <v>6.9346796862916342</v>
      </c>
    </row>
    <row r="640" spans="1:4" ht="27.75" customHeight="1" x14ac:dyDescent="0.25">
      <c r="A640" s="7" t="s">
        <v>2029</v>
      </c>
      <c r="B640" s="8" t="s">
        <v>2030</v>
      </c>
      <c r="C640" s="186">
        <v>1.6349649160780202</v>
      </c>
      <c r="D640" s="186">
        <v>10.8448273766273</v>
      </c>
    </row>
    <row r="641" spans="1:4" ht="27.75" customHeight="1" x14ac:dyDescent="0.25">
      <c r="A641" s="7" t="s">
        <v>2031</v>
      </c>
      <c r="B641" s="8" t="s">
        <v>2032</v>
      </c>
      <c r="C641" s="186">
        <v>0.10405755259441479</v>
      </c>
      <c r="D641" s="186">
        <v>20.71875596897528</v>
      </c>
    </row>
    <row r="642" spans="1:4" ht="27.75" customHeight="1" x14ac:dyDescent="0.25">
      <c r="A642" s="7" t="s">
        <v>2033</v>
      </c>
      <c r="B642" s="8" t="s">
        <v>2034</v>
      </c>
      <c r="C642" s="186">
        <v>1.8239463291010445</v>
      </c>
      <c r="D642" s="186">
        <v>7.775696788396937</v>
      </c>
    </row>
    <row r="643" spans="1:4" ht="27.75" customHeight="1" x14ac:dyDescent="0.25">
      <c r="A643" s="7" t="s">
        <v>2035</v>
      </c>
      <c r="B643" s="8" t="s">
        <v>2036</v>
      </c>
      <c r="C643" s="186">
        <v>1.8146974185152481E-4</v>
      </c>
      <c r="D643" s="186">
        <v>0.67654246469295998</v>
      </c>
    </row>
    <row r="644" spans="1:4" ht="27.75" customHeight="1" x14ac:dyDescent="0.25">
      <c r="A644" s="7" t="s">
        <v>2037</v>
      </c>
      <c r="B644" s="8" t="s">
        <v>2038</v>
      </c>
      <c r="C644" s="186">
        <v>2.3751818016154962</v>
      </c>
      <c r="D644" s="186">
        <v>2.9193172610560145</v>
      </c>
    </row>
    <row r="645" spans="1:4" ht="27.75" customHeight="1" x14ac:dyDescent="0.25">
      <c r="A645" s="7" t="s">
        <v>2039</v>
      </c>
      <c r="B645" s="8" t="s">
        <v>2040</v>
      </c>
      <c r="C645" s="186">
        <v>1.0990408393942341</v>
      </c>
      <c r="D645" s="186">
        <v>27.694947177199225</v>
      </c>
    </row>
    <row r="646" spans="1:4" ht="27.75" customHeight="1" x14ac:dyDescent="0.25">
      <c r="A646" s="7" t="s">
        <v>2041</v>
      </c>
      <c r="B646" s="8" t="s">
        <v>2042</v>
      </c>
      <c r="C646" s="186">
        <v>2.2716783820957751</v>
      </c>
      <c r="D646" s="186">
        <v>5.7392441162999237</v>
      </c>
    </row>
    <row r="647" spans="1:4" ht="27.75" customHeight="1" x14ac:dyDescent="0.25">
      <c r="A647" s="7" t="s">
        <v>2043</v>
      </c>
      <c r="B647" s="8" t="s">
        <v>2044</v>
      </c>
      <c r="C647" s="186">
        <v>1.0041314410475941</v>
      </c>
      <c r="D647" s="186">
        <v>-2.8517773584602266</v>
      </c>
    </row>
    <row r="648" spans="1:4" ht="27.75" customHeight="1" x14ac:dyDescent="0.25">
      <c r="A648" s="7" t="s">
        <v>2045</v>
      </c>
      <c r="B648" s="8" t="s">
        <v>2046</v>
      </c>
      <c r="C648" s="186">
        <v>1.8638941194468457</v>
      </c>
      <c r="D648" s="186">
        <v>2.9179613204577191</v>
      </c>
    </row>
    <row r="649" spans="1:4" ht="27.75" customHeight="1" x14ac:dyDescent="0.25">
      <c r="A649" s="7" t="s">
        <v>2047</v>
      </c>
      <c r="B649" s="8" t="s">
        <v>2048</v>
      </c>
      <c r="C649" s="186">
        <v>7.3537110190427022</v>
      </c>
      <c r="D649" s="186">
        <v>18.07780764633252</v>
      </c>
    </row>
    <row r="650" spans="1:4" ht="27.75" customHeight="1" x14ac:dyDescent="0.25">
      <c r="A650" s="7" t="s">
        <v>2049</v>
      </c>
      <c r="B650" s="8" t="s">
        <v>2050</v>
      </c>
      <c r="C650" s="186">
        <v>0.33574314382957499</v>
      </c>
      <c r="D650" s="186">
        <v>6.167542891002836</v>
      </c>
    </row>
    <row r="651" spans="1:4" ht="27.75" customHeight="1" x14ac:dyDescent="0.25">
      <c r="A651" s="7" t="s">
        <v>2051</v>
      </c>
      <c r="B651" s="8" t="s">
        <v>2052</v>
      </c>
      <c r="C651" s="186">
        <v>0.19068755357866107</v>
      </c>
      <c r="D651" s="186">
        <v>8.7808608717836059</v>
      </c>
    </row>
    <row r="652" spans="1:4" ht="27.75" customHeight="1" x14ac:dyDescent="0.25">
      <c r="A652" s="7" t="s">
        <v>2053</v>
      </c>
      <c r="B652" s="8" t="s">
        <v>2054</v>
      </c>
      <c r="C652" s="186">
        <v>0.21960998837974888</v>
      </c>
      <c r="D652" s="186">
        <v>-0.19497836924445666</v>
      </c>
    </row>
    <row r="653" spans="1:4" ht="27.75" customHeight="1" x14ac:dyDescent="0.25">
      <c r="A653" s="7" t="s">
        <v>2055</v>
      </c>
      <c r="B653" s="8" t="s">
        <v>2056</v>
      </c>
      <c r="C653" s="186">
        <v>0.1725470029621671</v>
      </c>
      <c r="D653" s="186">
        <v>0.1166786170714893</v>
      </c>
    </row>
    <row r="654" spans="1:4" ht="27.75" customHeight="1" x14ac:dyDescent="0.25">
      <c r="A654" s="7" t="s">
        <v>2057</v>
      </c>
      <c r="B654" s="8" t="s">
        <v>2058</v>
      </c>
      <c r="C654" s="186">
        <v>1.9228701777553099E-2</v>
      </c>
      <c r="D654" s="186">
        <v>13.351180374930305</v>
      </c>
    </row>
    <row r="655" spans="1:4" ht="27.75" customHeight="1" x14ac:dyDescent="0.25">
      <c r="A655" s="7" t="s">
        <v>2059</v>
      </c>
      <c r="B655" s="8" t="s">
        <v>2060</v>
      </c>
      <c r="C655" s="186">
        <v>3.8900425022671654</v>
      </c>
      <c r="D655" s="186">
        <v>4.3370743055643555</v>
      </c>
    </row>
    <row r="656" spans="1:4" ht="27.75" customHeight="1" x14ac:dyDescent="0.25">
      <c r="A656" s="7" t="s">
        <v>2061</v>
      </c>
      <c r="B656" s="8" t="s">
        <v>2062</v>
      </c>
      <c r="C656" s="186">
        <v>0.24840010716755284</v>
      </c>
      <c r="D656" s="186">
        <v>1.3416864344299033</v>
      </c>
    </row>
    <row r="657" spans="1:4" ht="27.75" customHeight="1" x14ac:dyDescent="0.25">
      <c r="A657" s="7" t="s">
        <v>2063</v>
      </c>
      <c r="B657" s="8" t="s">
        <v>2064</v>
      </c>
      <c r="C657" s="186">
        <v>0.9626066771231927</v>
      </c>
      <c r="D657" s="186">
        <v>8.4098263445084491</v>
      </c>
    </row>
    <row r="658" spans="1:4" ht="27.75" customHeight="1" x14ac:dyDescent="0.25">
      <c r="A658" s="7" t="s">
        <v>2065</v>
      </c>
      <c r="B658" s="8" t="s">
        <v>2066</v>
      </c>
      <c r="C658" s="186">
        <v>4.8849681105023937</v>
      </c>
      <c r="D658" s="186">
        <v>6.2986776220997296</v>
      </c>
    </row>
    <row r="659" spans="1:4" ht="27.75" customHeight="1" x14ac:dyDescent="0.25">
      <c r="A659" s="7" t="s">
        <v>2067</v>
      </c>
      <c r="B659" s="8" t="s">
        <v>2068</v>
      </c>
      <c r="C659" s="186">
        <v>2.4799933516521033</v>
      </c>
      <c r="D659" s="186">
        <v>9.6862850888317773</v>
      </c>
    </row>
    <row r="660" spans="1:4" ht="27.75" customHeight="1" x14ac:dyDescent="0.25">
      <c r="A660" s="7" t="s">
        <v>2069</v>
      </c>
      <c r="B660" s="8" t="s">
        <v>2070</v>
      </c>
      <c r="C660" s="186">
        <v>1.6846119967172513</v>
      </c>
      <c r="D660" s="186">
        <v>-4.3027969950831526</v>
      </c>
    </row>
    <row r="661" spans="1:4" ht="27.75" customHeight="1" x14ac:dyDescent="0.25">
      <c r="A661" s="7" t="s">
        <v>2071</v>
      </c>
      <c r="B661" s="8" t="s">
        <v>2072</v>
      </c>
      <c r="C661" s="186">
        <v>-0.30604439416323448</v>
      </c>
      <c r="D661" s="186">
        <v>4.5004478330211333</v>
      </c>
    </row>
    <row r="662" spans="1:4" ht="27.75" customHeight="1" x14ac:dyDescent="0.25">
      <c r="A662" s="7" t="s">
        <v>2073</v>
      </c>
      <c r="B662" s="8" t="s">
        <v>2072</v>
      </c>
      <c r="C662" s="186">
        <v>1.0011719176955749</v>
      </c>
      <c r="D662" s="186">
        <v>7.3977778852589884</v>
      </c>
    </row>
    <row r="663" spans="1:4" ht="27.75" customHeight="1" x14ac:dyDescent="0.25">
      <c r="A663" s="7" t="s">
        <v>2074</v>
      </c>
      <c r="B663" s="8" t="s">
        <v>2075</v>
      </c>
      <c r="C663" s="186">
        <v>9.6052769319771913E-2</v>
      </c>
      <c r="D663" s="186">
        <v>8.3171411808861855</v>
      </c>
    </row>
    <row r="664" spans="1:4" ht="27.75" customHeight="1" x14ac:dyDescent="0.25">
      <c r="A664" s="7" t="s">
        <v>2076</v>
      </c>
      <c r="B664" s="8" t="s">
        <v>2077</v>
      </c>
      <c r="C664" s="186">
        <v>0.26255648510188379</v>
      </c>
      <c r="D664" s="186">
        <v>0.31866370138377637</v>
      </c>
    </row>
    <row r="665" spans="1:4" ht="27.75" customHeight="1" x14ac:dyDescent="0.25">
      <c r="A665" s="7" t="s">
        <v>2078</v>
      </c>
      <c r="B665" s="8" t="s">
        <v>2079</v>
      </c>
      <c r="C665" s="186">
        <v>0.10733095601451076</v>
      </c>
      <c r="D665" s="186">
        <v>3.3206533767663768</v>
      </c>
    </row>
    <row r="666" spans="1:4" ht="27.75" customHeight="1" x14ac:dyDescent="0.25">
      <c r="A666" s="7" t="s">
        <v>2080</v>
      </c>
      <c r="B666" s="8" t="s">
        <v>2081</v>
      </c>
      <c r="C666" s="186">
        <v>0.97269631509669374</v>
      </c>
      <c r="D666" s="186">
        <v>8.080312834675361</v>
      </c>
    </row>
    <row r="667" spans="1:4" ht="27.75" customHeight="1" x14ac:dyDescent="0.25">
      <c r="A667" s="7" t="s">
        <v>2082</v>
      </c>
      <c r="B667" s="8" t="s">
        <v>2081</v>
      </c>
      <c r="C667" s="186">
        <v>6.1544170193281192E-2</v>
      </c>
      <c r="D667" s="186">
        <v>7.4455456767658159</v>
      </c>
    </row>
    <row r="668" spans="1:4" ht="27.75" customHeight="1" x14ac:dyDescent="0.25">
      <c r="A668" s="7" t="s">
        <v>2083</v>
      </c>
      <c r="B668" s="8" t="s">
        <v>2084</v>
      </c>
      <c r="C668" s="186">
        <v>2.1678923591583774</v>
      </c>
      <c r="D668" s="186">
        <v>17.223941582819791</v>
      </c>
    </row>
    <row r="669" spans="1:4" ht="27.75" customHeight="1" x14ac:dyDescent="0.25">
      <c r="A669" s="7" t="s">
        <v>2085</v>
      </c>
      <c r="B669" s="8" t="s">
        <v>2086</v>
      </c>
      <c r="C669" s="186">
        <v>0.3941036643792678</v>
      </c>
      <c r="D669" s="186">
        <v>-2.4773231099529363</v>
      </c>
    </row>
    <row r="670" spans="1:4" ht="27.75" customHeight="1" x14ac:dyDescent="0.25">
      <c r="A670" s="7" t="s">
        <v>2087</v>
      </c>
      <c r="B670" s="8" t="s">
        <v>2088</v>
      </c>
      <c r="C670" s="186">
        <v>2.3661641996752576</v>
      </c>
      <c r="D670" s="186">
        <v>7.8430900115677344</v>
      </c>
    </row>
    <row r="671" spans="1:4" ht="27.75" customHeight="1" x14ac:dyDescent="0.25">
      <c r="A671" s="7" t="s">
        <v>2089</v>
      </c>
      <c r="B671" s="8" t="s">
        <v>2090</v>
      </c>
      <c r="C671" s="186">
        <v>1.6055863752573827</v>
      </c>
      <c r="D671" s="186">
        <v>7.6935408982757068</v>
      </c>
    </row>
    <row r="672" spans="1:4" ht="27.75" customHeight="1" x14ac:dyDescent="0.25">
      <c r="A672" s="7" t="s">
        <v>2091</v>
      </c>
      <c r="B672" s="8" t="s">
        <v>2092</v>
      </c>
      <c r="C672" s="186">
        <v>3.7638915806064963</v>
      </c>
      <c r="D672" s="186">
        <v>13.317479808719783</v>
      </c>
    </row>
    <row r="673" spans="1:4" ht="27.75" customHeight="1" x14ac:dyDescent="0.25">
      <c r="A673" s="7" t="s">
        <v>2093</v>
      </c>
      <c r="B673" s="8" t="s">
        <v>2094</v>
      </c>
      <c r="C673" s="186">
        <v>0.74228781425660495</v>
      </c>
      <c r="D673" s="186">
        <v>25.603413757255609</v>
      </c>
    </row>
    <row r="674" spans="1:4" ht="27.75" customHeight="1" x14ac:dyDescent="0.25">
      <c r="A674" s="7" t="s">
        <v>2095</v>
      </c>
      <c r="B674" s="8" t="s">
        <v>2096</v>
      </c>
      <c r="C674" s="186">
        <v>0.38671171121956704</v>
      </c>
      <c r="D674" s="186">
        <v>5.1325462794718515</v>
      </c>
    </row>
    <row r="675" spans="1:4" ht="27.75" customHeight="1" x14ac:dyDescent="0.25">
      <c r="A675" s="7" t="s">
        <v>2097</v>
      </c>
      <c r="B675" s="8" t="s">
        <v>2098</v>
      </c>
      <c r="C675" s="186">
        <v>1.7852520168344164</v>
      </c>
      <c r="D675" s="186">
        <v>13.592608660812909</v>
      </c>
    </row>
    <row r="676" spans="1:4" ht="27.75" customHeight="1" x14ac:dyDescent="0.25">
      <c r="A676" s="7" t="s">
        <v>2099</v>
      </c>
      <c r="B676" s="8" t="s">
        <v>2100</v>
      </c>
      <c r="C676" s="186">
        <v>0.71490548272085064</v>
      </c>
      <c r="D676" s="186">
        <v>2.096835706529883</v>
      </c>
    </row>
    <row r="677" spans="1:4" ht="27.75" customHeight="1" x14ac:dyDescent="0.25">
      <c r="A677" s="7" t="s">
        <v>2101</v>
      </c>
      <c r="B677" s="8" t="s">
        <v>2102</v>
      </c>
      <c r="C677" s="186">
        <v>1.7661144594267156E-2</v>
      </c>
      <c r="D677" s="186">
        <v>15.121307624190006</v>
      </c>
    </row>
    <row r="678" spans="1:4" ht="27.75" customHeight="1" x14ac:dyDescent="0.25">
      <c r="A678" s="7" t="s">
        <v>2103</v>
      </c>
      <c r="B678" s="8" t="s">
        <v>2104</v>
      </c>
      <c r="C678" s="186">
        <v>0.5015673642246532</v>
      </c>
      <c r="D678" s="186">
        <v>16.612307813340024</v>
      </c>
    </row>
    <row r="679" spans="1:4" ht="27.75" customHeight="1" x14ac:dyDescent="0.25">
      <c r="A679" s="7" t="s">
        <v>2105</v>
      </c>
      <c r="B679" s="8" t="s">
        <v>2106</v>
      </c>
      <c r="C679" s="186">
        <v>6.7642364912200072E-3</v>
      </c>
      <c r="D679" s="186">
        <v>1.2921619669158513</v>
      </c>
    </row>
    <row r="680" spans="1:4" ht="27.75" customHeight="1" x14ac:dyDescent="0.25">
      <c r="A680" s="7" t="s">
        <v>2107</v>
      </c>
      <c r="B680" s="8" t="s">
        <v>2108</v>
      </c>
      <c r="C680" s="186">
        <v>0.33164069130184604</v>
      </c>
      <c r="D680" s="186">
        <v>1.809139314876347</v>
      </c>
    </row>
    <row r="681" spans="1:4" ht="27.75" customHeight="1" x14ac:dyDescent="0.25">
      <c r="A681" s="7" t="s">
        <v>2109</v>
      </c>
      <c r="B681" s="8" t="s">
        <v>2110</v>
      </c>
      <c r="C681" s="186">
        <v>2.2773835907935767</v>
      </c>
      <c r="D681" s="186">
        <v>5.4223925313397165</v>
      </c>
    </row>
    <row r="682" spans="1:4" ht="27.75" customHeight="1" x14ac:dyDescent="0.25">
      <c r="A682" s="7" t="s">
        <v>2111</v>
      </c>
      <c r="B682" s="8" t="s">
        <v>2112</v>
      </c>
      <c r="C682" s="186">
        <v>0.18337643661474567</v>
      </c>
      <c r="D682" s="186">
        <v>11.658413939649861</v>
      </c>
    </row>
    <row r="683" spans="1:4" ht="27.75" customHeight="1" x14ac:dyDescent="0.25">
      <c r="A683" s="7" t="s">
        <v>2113</v>
      </c>
      <c r="B683" s="8" t="s">
        <v>2112</v>
      </c>
      <c r="C683" s="186">
        <v>0.19608687208858355</v>
      </c>
      <c r="D683" s="186">
        <v>7.1413825573617524</v>
      </c>
    </row>
    <row r="684" spans="1:4" ht="27.75" customHeight="1" x14ac:dyDescent="0.25">
      <c r="A684" s="7" t="s">
        <v>2114</v>
      </c>
      <c r="B684" s="8" t="s">
        <v>2115</v>
      </c>
      <c r="C684" s="186">
        <v>2.4899392924177404</v>
      </c>
      <c r="D684" s="186">
        <v>27.961784789108584</v>
      </c>
    </row>
    <row r="685" spans="1:4" ht="27.75" customHeight="1" x14ac:dyDescent="0.25">
      <c r="A685" s="7" t="s">
        <v>2116</v>
      </c>
      <c r="B685" s="8" t="s">
        <v>2117</v>
      </c>
      <c r="C685" s="186">
        <v>0.61891979543073616</v>
      </c>
      <c r="D685" s="186">
        <v>9.2273106394376487</v>
      </c>
    </row>
    <row r="686" spans="1:4" ht="27.75" customHeight="1" x14ac:dyDescent="0.25">
      <c r="A686" s="7" t="s">
        <v>2118</v>
      </c>
      <c r="B686" s="8" t="s">
        <v>2119</v>
      </c>
      <c r="C686" s="186">
        <v>0.31615397495418651</v>
      </c>
      <c r="D686" s="186">
        <v>17.340232894479275</v>
      </c>
    </row>
    <row r="687" spans="1:4" ht="27.75" customHeight="1" x14ac:dyDescent="0.25">
      <c r="A687" s="7" t="s">
        <v>2120</v>
      </c>
      <c r="B687" s="8" t="s">
        <v>2121</v>
      </c>
      <c r="C687" s="186">
        <v>0.14620104827157973</v>
      </c>
      <c r="D687" s="186">
        <v>12.130155356631262</v>
      </c>
    </row>
    <row r="688" spans="1:4" ht="27.75" customHeight="1" x14ac:dyDescent="0.25">
      <c r="A688" s="7" t="s">
        <v>2122</v>
      </c>
      <c r="B688" s="8" t="s">
        <v>2123</v>
      </c>
      <c r="C688" s="186">
        <v>0.15209716087481734</v>
      </c>
      <c r="D688" s="186">
        <v>1.0653301887803077</v>
      </c>
    </row>
    <row r="689" spans="1:4" ht="27.75" customHeight="1" x14ac:dyDescent="0.25">
      <c r="A689" s="7" t="s">
        <v>2124</v>
      </c>
      <c r="B689" s="8" t="s">
        <v>2125</v>
      </c>
      <c r="C689" s="186">
        <v>-4.2161391933535344E-3</v>
      </c>
      <c r="D689" s="186">
        <v>3.2160604178432539</v>
      </c>
    </row>
    <row r="690" spans="1:4" ht="27.75" customHeight="1" x14ac:dyDescent="0.25">
      <c r="A690" s="7" t="s">
        <v>2126</v>
      </c>
      <c r="B690" s="8" t="s">
        <v>2127</v>
      </c>
      <c r="C690" s="186">
        <v>0</v>
      </c>
      <c r="D690" s="186">
        <v>1.6825562052531133</v>
      </c>
    </row>
    <row r="691" spans="1:4" ht="27.75" customHeight="1" x14ac:dyDescent="0.25">
      <c r="A691" s="7" t="s">
        <v>2128</v>
      </c>
      <c r="B691" s="8" t="s">
        <v>2127</v>
      </c>
      <c r="C691" s="186">
        <v>0</v>
      </c>
      <c r="D691" s="186">
        <v>1.6952598680507076</v>
      </c>
    </row>
    <row r="692" spans="1:4" ht="27.75" customHeight="1" x14ac:dyDescent="0.25">
      <c r="A692" s="7" t="s">
        <v>2129</v>
      </c>
      <c r="B692" s="8" t="s">
        <v>2130</v>
      </c>
      <c r="C692" s="186">
        <v>4.5117569519866452</v>
      </c>
      <c r="D692" s="186">
        <v>4.7641389980513802</v>
      </c>
    </row>
    <row r="693" spans="1:4" ht="27.75" customHeight="1" x14ac:dyDescent="0.25">
      <c r="A693" s="7" t="s">
        <v>2131</v>
      </c>
      <c r="B693" s="8" t="s">
        <v>2132</v>
      </c>
      <c r="C693" s="186">
        <v>1.6266743005569191</v>
      </c>
      <c r="D693" s="186">
        <v>6.7624240606748094</v>
      </c>
    </row>
    <row r="694" spans="1:4" ht="27.75" customHeight="1" x14ac:dyDescent="0.25">
      <c r="A694" s="7" t="s">
        <v>2133</v>
      </c>
      <c r="B694" s="8" t="s">
        <v>2134</v>
      </c>
      <c r="C694" s="186">
        <v>0.49664669938828643</v>
      </c>
      <c r="D694" s="186">
        <v>3.7148202107460597</v>
      </c>
    </row>
    <row r="695" spans="1:4" ht="27.75" customHeight="1" x14ac:dyDescent="0.25">
      <c r="A695" s="7" t="s">
        <v>2135</v>
      </c>
      <c r="B695" s="8" t="s">
        <v>2136</v>
      </c>
      <c r="C695" s="186">
        <v>1.0504809040961481E-3</v>
      </c>
      <c r="D695" s="186">
        <v>-0.38671423875068506</v>
      </c>
    </row>
    <row r="696" spans="1:4" ht="27.75" customHeight="1" x14ac:dyDescent="0.25">
      <c r="A696" s="7" t="s">
        <v>2137</v>
      </c>
      <c r="B696" s="8" t="s">
        <v>2138</v>
      </c>
      <c r="C696" s="186">
        <v>5.6587666490964761</v>
      </c>
      <c r="D696" s="186">
        <v>9.2558217172813428</v>
      </c>
    </row>
    <row r="697" spans="1:4" ht="27.75" customHeight="1" x14ac:dyDescent="0.25">
      <c r="A697" s="7" t="s">
        <v>2139</v>
      </c>
      <c r="B697" s="8" t="s">
        <v>2140</v>
      </c>
      <c r="C697" s="186">
        <v>2.3784617266957815</v>
      </c>
      <c r="D697" s="186">
        <v>14.978831950446223</v>
      </c>
    </row>
    <row r="698" spans="1:4" ht="27.75" customHeight="1" x14ac:dyDescent="0.25">
      <c r="A698" s="7" t="s">
        <v>2141</v>
      </c>
      <c r="B698" s="8" t="s">
        <v>2142</v>
      </c>
      <c r="C698" s="186">
        <v>1.592810972593246</v>
      </c>
      <c r="D698" s="186">
        <v>4.4230705917014692</v>
      </c>
    </row>
    <row r="699" spans="1:4" ht="27.75" customHeight="1" x14ac:dyDescent="0.25">
      <c r="A699" s="7" t="s">
        <v>2143</v>
      </c>
      <c r="B699" s="8" t="s">
        <v>2142</v>
      </c>
      <c r="C699" s="186">
        <v>1.4218211721759622</v>
      </c>
      <c r="D699" s="186">
        <v>2.4286711428886587</v>
      </c>
    </row>
    <row r="700" spans="1:4" ht="27.75" customHeight="1" x14ac:dyDescent="0.25">
      <c r="A700" s="7" t="s">
        <v>2144</v>
      </c>
      <c r="B700" s="8" t="s">
        <v>2145</v>
      </c>
      <c r="C700" s="186">
        <v>1.145585501615881E-2</v>
      </c>
      <c r="D700" s="186">
        <v>2.9659243774665898</v>
      </c>
    </row>
    <row r="701" spans="1:4" ht="27.75" customHeight="1" x14ac:dyDescent="0.25">
      <c r="A701" s="7" t="s">
        <v>2146</v>
      </c>
      <c r="B701" s="8" t="s">
        <v>2147</v>
      </c>
      <c r="C701" s="186">
        <v>0</v>
      </c>
      <c r="D701" s="186">
        <v>1.8287245017653779</v>
      </c>
    </row>
    <row r="702" spans="1:4" ht="27.75" customHeight="1" x14ac:dyDescent="0.25">
      <c r="A702" s="7" t="s">
        <v>2148</v>
      </c>
      <c r="B702" s="8" t="s">
        <v>2149</v>
      </c>
      <c r="C702" s="186">
        <v>8.6544206119914414E-3</v>
      </c>
      <c r="D702" s="186">
        <v>1.4807446876230581</v>
      </c>
    </row>
    <row r="703" spans="1:4" ht="27.75" customHeight="1" x14ac:dyDescent="0.25">
      <c r="A703" s="7" t="s">
        <v>2150</v>
      </c>
      <c r="B703" s="8" t="s">
        <v>2149</v>
      </c>
      <c r="C703" s="186">
        <v>8.1636000853103005E-3</v>
      </c>
      <c r="D703" s="186">
        <v>1.470448869775187</v>
      </c>
    </row>
    <row r="704" spans="1:4" ht="27.75" customHeight="1" x14ac:dyDescent="0.25">
      <c r="A704" s="7" t="s">
        <v>2151</v>
      </c>
      <c r="B704" s="8" t="s">
        <v>2152</v>
      </c>
      <c r="C704" s="186">
        <v>9.1367898460082194E-3</v>
      </c>
      <c r="D704" s="186">
        <v>1.7369710621858105</v>
      </c>
    </row>
    <row r="705" spans="1:4" ht="27.75" customHeight="1" x14ac:dyDescent="0.25">
      <c r="A705" s="7" t="s">
        <v>2153</v>
      </c>
      <c r="B705" s="8" t="s">
        <v>2152</v>
      </c>
      <c r="C705" s="186">
        <v>8.736950679451681E-3</v>
      </c>
      <c r="D705" s="186">
        <v>1.3324696799037978</v>
      </c>
    </row>
    <row r="706" spans="1:4" ht="27.75" customHeight="1" x14ac:dyDescent="0.25">
      <c r="A706" s="7" t="s">
        <v>2154</v>
      </c>
      <c r="B706" s="8" t="s">
        <v>2155</v>
      </c>
      <c r="C706" s="186">
        <v>0</v>
      </c>
      <c r="D706" s="186">
        <v>1.3320876711421954</v>
      </c>
    </row>
    <row r="707" spans="1:4" ht="27.75" customHeight="1" x14ac:dyDescent="0.25">
      <c r="A707" s="7" t="s">
        <v>2156</v>
      </c>
      <c r="B707" s="8" t="s">
        <v>2157</v>
      </c>
      <c r="C707" s="186">
        <v>0.19178974392642767</v>
      </c>
      <c r="D707" s="186">
        <v>3.3290682039724473</v>
      </c>
    </row>
    <row r="708" spans="1:4" ht="27.75" customHeight="1" x14ac:dyDescent="0.25">
      <c r="A708" s="7" t="s">
        <v>2158</v>
      </c>
      <c r="B708" s="8" t="s">
        <v>2159</v>
      </c>
      <c r="C708" s="186">
        <v>0.34037851412574976</v>
      </c>
      <c r="D708" s="186">
        <v>0.23906243698818164</v>
      </c>
    </row>
    <row r="709" spans="1:4" ht="27.75" customHeight="1" x14ac:dyDescent="0.25">
      <c r="A709" s="7" t="s">
        <v>2160</v>
      </c>
      <c r="B709" s="8" t="s">
        <v>2161</v>
      </c>
      <c r="C709" s="186">
        <v>8.2567721570954919E-3</v>
      </c>
      <c r="D709" s="186">
        <v>15.018117540501194</v>
      </c>
    </row>
    <row r="710" spans="1:4" ht="27.75" customHeight="1" x14ac:dyDescent="0.25">
      <c r="A710" s="7" t="s">
        <v>2162</v>
      </c>
      <c r="B710" s="8" t="s">
        <v>2163</v>
      </c>
      <c r="C710" s="186">
        <v>1.0741028450605801</v>
      </c>
      <c r="D710" s="186">
        <v>-0.32948586388834467</v>
      </c>
    </row>
    <row r="711" spans="1:4" ht="27.75" customHeight="1" x14ac:dyDescent="0.25">
      <c r="A711" s="7" t="s">
        <v>2164</v>
      </c>
      <c r="B711" s="8" t="s">
        <v>2165</v>
      </c>
      <c r="C711" s="186">
        <v>0.85973623978297264</v>
      </c>
      <c r="D711" s="186">
        <v>14.161394877532906</v>
      </c>
    </row>
    <row r="712" spans="1:4" ht="27.75" customHeight="1" x14ac:dyDescent="0.25">
      <c r="A712" s="7" t="s">
        <v>2166</v>
      </c>
      <c r="B712" s="8" t="s">
        <v>2167</v>
      </c>
      <c r="C712" s="186">
        <v>0.47787796752248474</v>
      </c>
      <c r="D712" s="186">
        <v>10.086719204589828</v>
      </c>
    </row>
    <row r="713" spans="1:4" ht="27.75" customHeight="1" x14ac:dyDescent="0.25">
      <c r="A713" s="7" t="s">
        <v>2168</v>
      </c>
      <c r="B713" s="8" t="s">
        <v>2169</v>
      </c>
      <c r="C713" s="186">
        <v>0.49525889396373407</v>
      </c>
      <c r="D713" s="186">
        <v>6.7270185622824012</v>
      </c>
    </row>
    <row r="714" spans="1:4" ht="27.75" customHeight="1" x14ac:dyDescent="0.25">
      <c r="A714" s="7" t="s">
        <v>2170</v>
      </c>
      <c r="B714" s="8" t="s">
        <v>2169</v>
      </c>
      <c r="C714" s="186">
        <v>0.3830160557817629</v>
      </c>
      <c r="D714" s="186">
        <v>6.9107297248357868</v>
      </c>
    </row>
    <row r="715" spans="1:4" ht="27.75" customHeight="1" x14ac:dyDescent="0.25">
      <c r="A715" s="7" t="s">
        <v>2171</v>
      </c>
      <c r="B715" s="8" t="s">
        <v>2172</v>
      </c>
      <c r="C715" s="186">
        <v>0.39294259619220928</v>
      </c>
      <c r="D715" s="186">
        <v>6.6116744152370241</v>
      </c>
    </row>
    <row r="716" spans="1:4" ht="27.75" customHeight="1" x14ac:dyDescent="0.25">
      <c r="A716" s="7" t="s">
        <v>2173</v>
      </c>
      <c r="B716" s="8" t="s">
        <v>2174</v>
      </c>
      <c r="C716" s="186">
        <v>0.67598749638335598</v>
      </c>
      <c r="D716" s="186">
        <v>15.000009002231568</v>
      </c>
    </row>
    <row r="717" spans="1:4" ht="27.75" customHeight="1" x14ac:dyDescent="0.25">
      <c r="A717" s="7" t="s">
        <v>2175</v>
      </c>
      <c r="B717" s="8" t="s">
        <v>2176</v>
      </c>
      <c r="C717" s="186">
        <v>2.4867007825002547</v>
      </c>
      <c r="D717" s="186">
        <v>6.3314166682665753</v>
      </c>
    </row>
    <row r="718" spans="1:4" ht="27.75" customHeight="1" x14ac:dyDescent="0.25">
      <c r="A718" s="7" t="s">
        <v>2177</v>
      </c>
      <c r="B718" s="8" t="s">
        <v>2178</v>
      </c>
      <c r="C718" s="186">
        <v>2.3309430823102657</v>
      </c>
      <c r="D718" s="186">
        <v>19.46709721795278</v>
      </c>
    </row>
    <row r="719" spans="1:4" ht="27.75" customHeight="1" x14ac:dyDescent="0.25">
      <c r="A719" s="7" t="s">
        <v>2179</v>
      </c>
      <c r="B719" s="8" t="s">
        <v>2180</v>
      </c>
      <c r="C719" s="186">
        <v>0.47585613777658425</v>
      </c>
      <c r="D719" s="186">
        <v>0.80837509480648118</v>
      </c>
    </row>
    <row r="720" spans="1:4" ht="27.75" customHeight="1" x14ac:dyDescent="0.25">
      <c r="A720" s="7" t="s">
        <v>2181</v>
      </c>
      <c r="B720" s="8" t="s">
        <v>2182</v>
      </c>
      <c r="C720" s="186">
        <v>2.0955247626084068</v>
      </c>
      <c r="D720" s="186">
        <v>25.790864442652431</v>
      </c>
    </row>
    <row r="721" spans="1:4" ht="27.75" customHeight="1" x14ac:dyDescent="0.25">
      <c r="A721" s="7" t="s">
        <v>2183</v>
      </c>
      <c r="B721" s="8" t="s">
        <v>2184</v>
      </c>
      <c r="C721" s="186">
        <v>0.11151060135664403</v>
      </c>
      <c r="D721" s="186">
        <v>11.294327599639724</v>
      </c>
    </row>
    <row r="722" spans="1:4" ht="27.75" customHeight="1" x14ac:dyDescent="0.25">
      <c r="A722" s="7" t="s">
        <v>2185</v>
      </c>
      <c r="B722" s="8" t="s">
        <v>2186</v>
      </c>
      <c r="C722" s="186">
        <v>-0.14413994116545453</v>
      </c>
      <c r="D722" s="186">
        <v>3.4090041139166831</v>
      </c>
    </row>
    <row r="723" spans="1:4" ht="27.75" customHeight="1" x14ac:dyDescent="0.25">
      <c r="A723" s="7" t="s">
        <v>2187</v>
      </c>
      <c r="B723" s="8" t="s">
        <v>2188</v>
      </c>
      <c r="C723" s="186">
        <v>0</v>
      </c>
      <c r="D723" s="186">
        <v>2.2124228250222395</v>
      </c>
    </row>
    <row r="724" spans="1:4" ht="27.75" customHeight="1" x14ac:dyDescent="0.25">
      <c r="A724" s="7" t="s">
        <v>2189</v>
      </c>
      <c r="B724" s="8" t="s">
        <v>2190</v>
      </c>
      <c r="C724" s="186">
        <v>7.3173692476157428E-3</v>
      </c>
      <c r="D724" s="186">
        <v>3.0735553195120344</v>
      </c>
    </row>
    <row r="725" spans="1:4" ht="27.75" customHeight="1" x14ac:dyDescent="0.25">
      <c r="A725" s="7" t="s">
        <v>2191</v>
      </c>
      <c r="B725" s="8" t="s">
        <v>2192</v>
      </c>
      <c r="C725" s="186">
        <v>0.8805684693151079</v>
      </c>
      <c r="D725" s="186">
        <v>7.7792772639631531</v>
      </c>
    </row>
    <row r="726" spans="1:4" ht="27.75" customHeight="1" x14ac:dyDescent="0.25">
      <c r="A726" s="7" t="s">
        <v>2193</v>
      </c>
      <c r="B726" s="8" t="s">
        <v>2194</v>
      </c>
      <c r="C726" s="186">
        <v>1.9889661417201303</v>
      </c>
      <c r="D726" s="186">
        <v>3.7187129594395372</v>
      </c>
    </row>
    <row r="727" spans="1:4" ht="27.75" customHeight="1" x14ac:dyDescent="0.25">
      <c r="A727" s="7" t="s">
        <v>2195</v>
      </c>
      <c r="B727" s="8" t="s">
        <v>2196</v>
      </c>
      <c r="C727" s="186">
        <v>4.5106973579558431</v>
      </c>
      <c r="D727" s="186">
        <v>19.957605327531411</v>
      </c>
    </row>
    <row r="728" spans="1:4" ht="27.75" customHeight="1" x14ac:dyDescent="0.25">
      <c r="A728" s="7" t="s">
        <v>2197</v>
      </c>
      <c r="B728" s="8" t="s">
        <v>2198</v>
      </c>
      <c r="C728" s="186">
        <v>0.14973621551652616</v>
      </c>
      <c r="D728" s="186">
        <v>0.21235189695575285</v>
      </c>
    </row>
    <row r="729" spans="1:4" ht="27.75" customHeight="1" x14ac:dyDescent="0.25">
      <c r="A729" s="7" t="s">
        <v>2199</v>
      </c>
      <c r="B729" s="8" t="s">
        <v>2200</v>
      </c>
      <c r="C729" s="186">
        <v>1.1205781886352542</v>
      </c>
      <c r="D729" s="186">
        <v>-0.582812455900237</v>
      </c>
    </row>
    <row r="730" spans="1:4" ht="27.75" customHeight="1" x14ac:dyDescent="0.25">
      <c r="A730" s="7" t="s">
        <v>2201</v>
      </c>
      <c r="B730" s="8" t="s">
        <v>2202</v>
      </c>
      <c r="C730" s="186">
        <v>0.1568905751136683</v>
      </c>
      <c r="D730" s="186">
        <v>0.59392822790273336</v>
      </c>
    </row>
    <row r="731" spans="1:4" ht="27.75" customHeight="1" x14ac:dyDescent="0.25">
      <c r="A731" s="7" t="s">
        <v>2203</v>
      </c>
      <c r="B731" s="8" t="s">
        <v>2204</v>
      </c>
      <c r="C731" s="186">
        <v>2.6532546950047444</v>
      </c>
      <c r="D731" s="186">
        <v>29.316985435477804</v>
      </c>
    </row>
    <row r="732" spans="1:4" ht="27.75" customHeight="1" x14ac:dyDescent="0.25">
      <c r="A732" s="7" t="s">
        <v>2205</v>
      </c>
      <c r="B732" s="8" t="s">
        <v>2206</v>
      </c>
      <c r="C732" s="186">
        <v>1.4986739233911507E-3</v>
      </c>
      <c r="D732" s="186">
        <v>-1.749949444247163</v>
      </c>
    </row>
    <row r="733" spans="1:4" ht="27.75" customHeight="1" x14ac:dyDescent="0.25">
      <c r="A733" s="7" t="s">
        <v>2207</v>
      </c>
      <c r="B733" s="8" t="s">
        <v>2208</v>
      </c>
      <c r="C733" s="186">
        <v>-3.2731580727562681</v>
      </c>
      <c r="D733" s="186">
        <v>1.584861889264078</v>
      </c>
    </row>
    <row r="734" spans="1:4" ht="27.75" customHeight="1" x14ac:dyDescent="0.25">
      <c r="A734" s="7" t="s">
        <v>2209</v>
      </c>
      <c r="B734" s="8" t="s">
        <v>2210</v>
      </c>
      <c r="C734" s="186">
        <v>1.3915969793308962</v>
      </c>
      <c r="D734" s="186">
        <v>7.9166332963387127</v>
      </c>
    </row>
    <row r="735" spans="1:4" ht="27.75" customHeight="1" x14ac:dyDescent="0.25">
      <c r="A735" s="7" t="s">
        <v>2211</v>
      </c>
      <c r="B735" s="8" t="s">
        <v>2212</v>
      </c>
      <c r="C735" s="186">
        <v>0.4080556331215881</v>
      </c>
      <c r="D735" s="186">
        <v>6.1336334244953363</v>
      </c>
    </row>
    <row r="736" spans="1:4" ht="27.75" customHeight="1" x14ac:dyDescent="0.25">
      <c r="A736" s="7" t="s">
        <v>2213</v>
      </c>
      <c r="B736" s="8" t="s">
        <v>2214</v>
      </c>
      <c r="C736" s="186">
        <v>0.44643392359407014</v>
      </c>
      <c r="D736" s="186">
        <v>19.325768707582434</v>
      </c>
    </row>
    <row r="737" spans="1:4" ht="27.75" customHeight="1" x14ac:dyDescent="0.25">
      <c r="A737" s="7" t="s">
        <v>2215</v>
      </c>
      <c r="B737" s="8" t="s">
        <v>2216</v>
      </c>
      <c r="C737" s="186">
        <v>-7.8336521905401968E-2</v>
      </c>
      <c r="D737" s="186">
        <v>12.982682982163986</v>
      </c>
    </row>
    <row r="738" spans="1:4" ht="27.75" customHeight="1" x14ac:dyDescent="0.25">
      <c r="A738" s="7" t="s">
        <v>2217</v>
      </c>
      <c r="B738" s="8" t="s">
        <v>2218</v>
      </c>
      <c r="C738" s="186">
        <v>2.1773131433383739</v>
      </c>
      <c r="D738" s="186">
        <v>7.4740644597685453</v>
      </c>
    </row>
    <row r="739" spans="1:4" ht="27.75" customHeight="1" x14ac:dyDescent="0.25">
      <c r="A739" s="7" t="s">
        <v>2219</v>
      </c>
      <c r="B739" s="8" t="s">
        <v>2220</v>
      </c>
      <c r="C739" s="186">
        <v>1.0251073184607129</v>
      </c>
      <c r="D739" s="186">
        <v>-2.3303135656264198</v>
      </c>
    </row>
    <row r="740" spans="1:4" ht="27.75" customHeight="1" x14ac:dyDescent="0.25">
      <c r="A740" s="7" t="s">
        <v>2221</v>
      </c>
      <c r="B740" s="8" t="s">
        <v>2222</v>
      </c>
      <c r="C740" s="186">
        <v>0.19217748642870486</v>
      </c>
      <c r="D740" s="186">
        <v>4.5616608853257317</v>
      </c>
    </row>
    <row r="741" spans="1:4" ht="27.75" customHeight="1" x14ac:dyDescent="0.25">
      <c r="A741" s="7" t="s">
        <v>2223</v>
      </c>
      <c r="B741" s="8" t="s">
        <v>2224</v>
      </c>
      <c r="C741" s="186">
        <v>1.3839157308254162</v>
      </c>
      <c r="D741" s="186">
        <v>17.045948438952017</v>
      </c>
    </row>
    <row r="742" spans="1:4" ht="27.75" customHeight="1" x14ac:dyDescent="0.25">
      <c r="A742" s="7" t="s">
        <v>2225</v>
      </c>
      <c r="B742" s="8" t="s">
        <v>2226</v>
      </c>
      <c r="C742" s="186">
        <v>0</v>
      </c>
      <c r="D742" s="186">
        <v>5.5284745149785648</v>
      </c>
    </row>
    <row r="743" spans="1:4" ht="27.75" customHeight="1" x14ac:dyDescent="0.25">
      <c r="A743" s="7" t="s">
        <v>2227</v>
      </c>
      <c r="B743" s="8" t="s">
        <v>2228</v>
      </c>
      <c r="C743" s="186">
        <v>-4.6432338816474752E-2</v>
      </c>
      <c r="D743" s="186">
        <v>21.094989979538031</v>
      </c>
    </row>
    <row r="744" spans="1:4" ht="27.75" customHeight="1" x14ac:dyDescent="0.25">
      <c r="A744" s="7" t="s">
        <v>2229</v>
      </c>
      <c r="B744" s="8" t="s">
        <v>2230</v>
      </c>
      <c r="C744" s="186">
        <v>0.54606100476965047</v>
      </c>
      <c r="D744" s="186">
        <v>1.0047272680479544</v>
      </c>
    </row>
    <row r="745" spans="1:4" ht="27.75" customHeight="1" x14ac:dyDescent="0.25">
      <c r="A745" s="7" t="s">
        <v>2231</v>
      </c>
      <c r="B745" s="8" t="s">
        <v>2232</v>
      </c>
      <c r="C745" s="186">
        <v>7.954705755330807E-2</v>
      </c>
      <c r="D745" s="186">
        <v>4.0008083157955419</v>
      </c>
    </row>
    <row r="746" spans="1:4" ht="27.75" customHeight="1" x14ac:dyDescent="0.25">
      <c r="A746" s="7" t="s">
        <v>2233</v>
      </c>
      <c r="B746" s="8" t="s">
        <v>2234</v>
      </c>
      <c r="C746" s="186">
        <v>0.30696736697590765</v>
      </c>
      <c r="D746" s="186">
        <v>20.44866072700551</v>
      </c>
    </row>
    <row r="747" spans="1:4" ht="27.75" customHeight="1" x14ac:dyDescent="0.25">
      <c r="A747" s="7" t="s">
        <v>2235</v>
      </c>
      <c r="B747" s="8" t="s">
        <v>2236</v>
      </c>
      <c r="C747" s="186">
        <v>0.31673190913721355</v>
      </c>
      <c r="D747" s="186">
        <v>6.5801458522485676</v>
      </c>
    </row>
    <row r="748" spans="1:4" ht="27.75" customHeight="1" x14ac:dyDescent="0.25">
      <c r="A748" s="7" t="s">
        <v>2237</v>
      </c>
      <c r="B748" s="8" t="s">
        <v>2238</v>
      </c>
      <c r="C748" s="186">
        <v>4.7917133909557586E-3</v>
      </c>
      <c r="D748" s="186">
        <v>0.18303093158546313</v>
      </c>
    </row>
    <row r="749" spans="1:4" ht="27.75" customHeight="1" x14ac:dyDescent="0.25">
      <c r="A749" s="7" t="s">
        <v>2239</v>
      </c>
      <c r="B749" s="8" t="s">
        <v>2240</v>
      </c>
      <c r="C749" s="186">
        <v>-1.9725038156413428E-2</v>
      </c>
      <c r="D749" s="186">
        <v>12.353641321400126</v>
      </c>
    </row>
    <row r="750" spans="1:4" ht="27.75" customHeight="1" x14ac:dyDescent="0.25">
      <c r="A750" s="7" t="s">
        <v>2241</v>
      </c>
      <c r="B750" s="8" t="s">
        <v>2242</v>
      </c>
      <c r="C750" s="186">
        <v>0.55919409681837995</v>
      </c>
      <c r="D750" s="186">
        <v>2.3191640630878432</v>
      </c>
    </row>
    <row r="751" spans="1:4" ht="27.75" customHeight="1" x14ac:dyDescent="0.25">
      <c r="A751" s="7" t="s">
        <v>2243</v>
      </c>
      <c r="B751" s="8" t="s">
        <v>2244</v>
      </c>
      <c r="C751" s="186">
        <v>2.1295395221753859</v>
      </c>
      <c r="D751" s="186">
        <v>-0.35189405277198604</v>
      </c>
    </row>
    <row r="752" spans="1:4" ht="27.75" customHeight="1" x14ac:dyDescent="0.25">
      <c r="A752" s="7" t="s">
        <v>2245</v>
      </c>
      <c r="B752" s="8" t="s">
        <v>2246</v>
      </c>
      <c r="C752" s="186">
        <v>-2.5194428604454533E-2</v>
      </c>
      <c r="D752" s="186">
        <v>1.9382888407310066</v>
      </c>
    </row>
    <row r="753" spans="1:4" ht="27.75" customHeight="1" x14ac:dyDescent="0.25">
      <c r="A753" s="7" t="s">
        <v>2247</v>
      </c>
      <c r="B753" s="8" t="s">
        <v>2248</v>
      </c>
      <c r="C753" s="186">
        <v>0.74805447840892336</v>
      </c>
      <c r="D753" s="186">
        <v>9.5481006994959969</v>
      </c>
    </row>
    <row r="754" spans="1:4" ht="27.75" customHeight="1" x14ac:dyDescent="0.25">
      <c r="A754" s="7" t="s">
        <v>2249</v>
      </c>
      <c r="B754" s="8" t="s">
        <v>2250</v>
      </c>
      <c r="C754" s="186">
        <v>0.96323020786169056</v>
      </c>
      <c r="D754" s="186">
        <v>2.4735329441647123</v>
      </c>
    </row>
    <row r="755" spans="1:4" ht="27.75" customHeight="1" x14ac:dyDescent="0.25">
      <c r="A755" s="7" t="s">
        <v>2251</v>
      </c>
      <c r="B755" s="8" t="s">
        <v>2252</v>
      </c>
      <c r="C755" s="186">
        <v>1.9930216094121243</v>
      </c>
      <c r="D755" s="186">
        <v>7.2077442621545398</v>
      </c>
    </row>
    <row r="756" spans="1:4" ht="27.75" customHeight="1" x14ac:dyDescent="0.25">
      <c r="A756" s="7" t="s">
        <v>2253</v>
      </c>
      <c r="B756" s="8" t="s">
        <v>2254</v>
      </c>
      <c r="C756" s="186">
        <v>1.1211824000083903</v>
      </c>
      <c r="D756" s="186">
        <v>4.5633950588898777</v>
      </c>
    </row>
    <row r="757" spans="1:4" ht="27.75" customHeight="1" x14ac:dyDescent="0.25">
      <c r="A757" s="7" t="s">
        <v>2255</v>
      </c>
      <c r="B757" s="8" t="s">
        <v>2256</v>
      </c>
      <c r="C757" s="186">
        <v>0.13475584619812384</v>
      </c>
      <c r="D757" s="186">
        <v>6.4235289569563223</v>
      </c>
    </row>
    <row r="758" spans="1:4" ht="27.75" customHeight="1" x14ac:dyDescent="0.25">
      <c r="A758" s="7" t="s">
        <v>2257</v>
      </c>
      <c r="B758" s="8" t="s">
        <v>2258</v>
      </c>
      <c r="C758" s="186">
        <v>1.607229715068617</v>
      </c>
      <c r="D758" s="186">
        <v>1.738388950312765</v>
      </c>
    </row>
    <row r="759" spans="1:4" ht="27.75" customHeight="1" x14ac:dyDescent="0.25">
      <c r="A759" s="7" t="s">
        <v>2259</v>
      </c>
      <c r="B759" s="8" t="s">
        <v>2260</v>
      </c>
      <c r="C759" s="186">
        <v>0.73124810066579427</v>
      </c>
      <c r="D759" s="186">
        <v>7.9508198412332245</v>
      </c>
    </row>
    <row r="760" spans="1:4" ht="27.75" customHeight="1" x14ac:dyDescent="0.25">
      <c r="A760" s="7" t="s">
        <v>2261</v>
      </c>
      <c r="B760" s="8" t="s">
        <v>2262</v>
      </c>
      <c r="C760" s="186">
        <v>1.7261777784294325</v>
      </c>
      <c r="D760" s="186">
        <v>27.086013699719839</v>
      </c>
    </row>
    <row r="761" spans="1:4" ht="27.75" customHeight="1" x14ac:dyDescent="0.25">
      <c r="A761" s="7" t="s">
        <v>2263</v>
      </c>
      <c r="B761" s="8" t="s">
        <v>2264</v>
      </c>
      <c r="C761" s="186">
        <v>0</v>
      </c>
      <c r="D761" s="186">
        <v>2.6354611611961194</v>
      </c>
    </row>
    <row r="762" spans="1:4" ht="27.75" customHeight="1" x14ac:dyDescent="0.25">
      <c r="A762" s="7" t="s">
        <v>2265</v>
      </c>
      <c r="B762" s="8" t="s">
        <v>2264</v>
      </c>
      <c r="C762" s="186">
        <v>0</v>
      </c>
      <c r="D762" s="186">
        <v>2.635688961840184</v>
      </c>
    </row>
    <row r="763" spans="1:4" ht="27.75" customHeight="1" x14ac:dyDescent="0.25">
      <c r="A763" s="7" t="s">
        <v>2266</v>
      </c>
      <c r="B763" s="8" t="s">
        <v>2267</v>
      </c>
      <c r="C763" s="186">
        <v>3.9844864018206927</v>
      </c>
      <c r="D763" s="186">
        <v>6.1011847520311724</v>
      </c>
    </row>
    <row r="764" spans="1:4" ht="27.75" customHeight="1" x14ac:dyDescent="0.25">
      <c r="A764" s="7" t="s">
        <v>2268</v>
      </c>
      <c r="B764" s="8" t="s">
        <v>2269</v>
      </c>
      <c r="C764" s="186">
        <v>4.0925834956314407E-3</v>
      </c>
      <c r="D764" s="186">
        <v>7.0249037905390086</v>
      </c>
    </row>
    <row r="765" spans="1:4" ht="27.75" customHeight="1" x14ac:dyDescent="0.25">
      <c r="A765" s="7" t="s">
        <v>2270</v>
      </c>
      <c r="B765" s="8" t="s">
        <v>2269</v>
      </c>
      <c r="C765" s="186">
        <v>9.0600536027665296E-3</v>
      </c>
      <c r="D765" s="186">
        <v>11.661384611370885</v>
      </c>
    </row>
    <row r="766" spans="1:4" ht="27.75" customHeight="1" x14ac:dyDescent="0.25">
      <c r="A766" s="7" t="s">
        <v>2271</v>
      </c>
      <c r="B766" s="8" t="s">
        <v>2272</v>
      </c>
      <c r="C766" s="186">
        <v>6.3829588986754988</v>
      </c>
      <c r="D766" s="186">
        <v>-2.8781113969599152</v>
      </c>
    </row>
    <row r="767" spans="1:4" ht="27.75" customHeight="1" x14ac:dyDescent="0.25">
      <c r="A767" s="7" t="s">
        <v>2273</v>
      </c>
      <c r="B767" s="8" t="s">
        <v>2274</v>
      </c>
      <c r="C767" s="186">
        <v>0.78322586094515612</v>
      </c>
      <c r="D767" s="186">
        <v>-4.7007367818270609</v>
      </c>
    </row>
    <row r="768" spans="1:4" ht="27.75" customHeight="1" x14ac:dyDescent="0.25">
      <c r="A768" s="7" t="s">
        <v>2275</v>
      </c>
      <c r="B768" s="8" t="s">
        <v>2276</v>
      </c>
      <c r="C768" s="186">
        <v>2.0912377493553578</v>
      </c>
      <c r="D768" s="186">
        <v>12.074704257629476</v>
      </c>
    </row>
    <row r="769" spans="1:4" ht="27.75" customHeight="1" x14ac:dyDescent="0.25">
      <c r="A769" s="7" t="s">
        <v>2277</v>
      </c>
      <c r="B769" s="8" t="s">
        <v>2278</v>
      </c>
      <c r="C769" s="186">
        <v>3.9355760047464301</v>
      </c>
      <c r="D769" s="186">
        <v>22.722911833729903</v>
      </c>
    </row>
    <row r="770" spans="1:4" ht="27.75" customHeight="1" x14ac:dyDescent="0.25">
      <c r="A770" s="7" t="s">
        <v>2279</v>
      </c>
      <c r="B770" s="8" t="s">
        <v>2280</v>
      </c>
      <c r="C770" s="186">
        <v>0.91880363004302046</v>
      </c>
      <c r="D770" s="186">
        <v>4.6467311639185249</v>
      </c>
    </row>
    <row r="771" spans="1:4" ht="27.75" customHeight="1" x14ac:dyDescent="0.25">
      <c r="A771" s="7" t="s">
        <v>2281</v>
      </c>
      <c r="B771" s="8" t="s">
        <v>2282</v>
      </c>
      <c r="C771" s="186">
        <v>0.36477197898445674</v>
      </c>
      <c r="D771" s="186">
        <v>-1.3910765811999553</v>
      </c>
    </row>
    <row r="772" spans="1:4" ht="27.75" customHeight="1" x14ac:dyDescent="0.25">
      <c r="A772" s="7" t="s">
        <v>2283</v>
      </c>
      <c r="B772" s="8" t="s">
        <v>2284</v>
      </c>
      <c r="C772" s="186">
        <v>-3.5297712934693581E-2</v>
      </c>
      <c r="D772" s="186">
        <v>16.563907649914878</v>
      </c>
    </row>
    <row r="773" spans="1:4" ht="27.75" customHeight="1" x14ac:dyDescent="0.25">
      <c r="A773" s="7" t="s">
        <v>2285</v>
      </c>
      <c r="B773" s="8" t="s">
        <v>2286</v>
      </c>
      <c r="C773" s="186">
        <v>0.35616686092998673</v>
      </c>
      <c r="D773" s="186">
        <v>-6.2176691721075074E-2</v>
      </c>
    </row>
    <row r="774" spans="1:4" ht="27.75" customHeight="1" x14ac:dyDescent="0.25">
      <c r="A774" s="7" t="s">
        <v>2287</v>
      </c>
      <c r="B774" s="8" t="s">
        <v>2288</v>
      </c>
      <c r="C774" s="186">
        <v>0.49205535975085601</v>
      </c>
      <c r="D774" s="186">
        <v>2.0496777915743281E-2</v>
      </c>
    </row>
    <row r="775" spans="1:4" ht="27.75" customHeight="1" x14ac:dyDescent="0.25">
      <c r="A775" s="7" t="s">
        <v>2289</v>
      </c>
      <c r="B775" s="8" t="s">
        <v>2288</v>
      </c>
      <c r="C775" s="186">
        <v>0.48937008494048073</v>
      </c>
      <c r="D775" s="186">
        <v>1.5728124662951775</v>
      </c>
    </row>
    <row r="776" spans="1:4" ht="27.75" customHeight="1" x14ac:dyDescent="0.25">
      <c r="A776" s="7" t="s">
        <v>2290</v>
      </c>
      <c r="B776" s="8" t="s">
        <v>2291</v>
      </c>
      <c r="C776" s="186">
        <v>0.98590573096420542</v>
      </c>
      <c r="D776" s="186">
        <v>1.877829922112477</v>
      </c>
    </row>
    <row r="777" spans="1:4" ht="27.75" customHeight="1" x14ac:dyDescent="0.25">
      <c r="A777" s="7" t="s">
        <v>2292</v>
      </c>
      <c r="B777" s="8" t="s">
        <v>2293</v>
      </c>
      <c r="C777" s="186">
        <v>-0.21438545695276126</v>
      </c>
      <c r="D777" s="186">
        <v>2.3023934189937543</v>
      </c>
    </row>
    <row r="778" spans="1:4" ht="27.75" customHeight="1" x14ac:dyDescent="0.25">
      <c r="A778" s="7" t="s">
        <v>2294</v>
      </c>
      <c r="B778" s="8" t="s">
        <v>2295</v>
      </c>
      <c r="C778" s="186">
        <v>0</v>
      </c>
      <c r="D778" s="186">
        <v>-0.7420054466036794</v>
      </c>
    </row>
    <row r="779" spans="1:4" ht="27.75" customHeight="1" x14ac:dyDescent="0.25">
      <c r="A779" s="7" t="s">
        <v>2296</v>
      </c>
      <c r="B779" s="8" t="s">
        <v>2297</v>
      </c>
      <c r="C779" s="186">
        <v>0.27290755604916106</v>
      </c>
      <c r="D779" s="186">
        <v>-2.5341946403317439</v>
      </c>
    </row>
    <row r="780" spans="1:4" ht="27.75" customHeight="1" x14ac:dyDescent="0.25">
      <c r="A780" s="7" t="s">
        <v>2298</v>
      </c>
      <c r="B780" s="8" t="s">
        <v>2299</v>
      </c>
      <c r="C780" s="186">
        <v>0</v>
      </c>
      <c r="D780" s="186">
        <v>2.9874321943710478</v>
      </c>
    </row>
    <row r="781" spans="1:4" ht="27.75" customHeight="1" x14ac:dyDescent="0.25">
      <c r="A781" s="7" t="s">
        <v>2300</v>
      </c>
      <c r="B781" s="8" t="s">
        <v>2301</v>
      </c>
      <c r="C781" s="186">
        <v>5.7166130421808123</v>
      </c>
      <c r="D781" s="186">
        <v>-2.209798575299283</v>
      </c>
    </row>
    <row r="782" spans="1:4" ht="27.75" customHeight="1" x14ac:dyDescent="0.25">
      <c r="A782" s="7" t="s">
        <v>2302</v>
      </c>
      <c r="B782" s="8" t="s">
        <v>2303</v>
      </c>
      <c r="C782" s="186">
        <v>0.19798937192115668</v>
      </c>
      <c r="D782" s="186">
        <v>23.943754802226856</v>
      </c>
    </row>
    <row r="783" spans="1:4" ht="27.75" customHeight="1" x14ac:dyDescent="0.25">
      <c r="A783" s="7" t="s">
        <v>2304</v>
      </c>
      <c r="B783" s="8" t="s">
        <v>2305</v>
      </c>
      <c r="C783" s="186">
        <v>3.8135514511159831</v>
      </c>
      <c r="D783" s="186">
        <v>6.7781183652300587</v>
      </c>
    </row>
    <row r="784" spans="1:4" ht="27.75" customHeight="1" x14ac:dyDescent="0.25">
      <c r="A784" s="7" t="s">
        <v>2306</v>
      </c>
      <c r="B784" s="8" t="s">
        <v>2307</v>
      </c>
      <c r="C784" s="186">
        <v>2.9866628632161295E-2</v>
      </c>
      <c r="D784" s="186">
        <v>0.17420692273814145</v>
      </c>
    </row>
    <row r="785" spans="1:4" ht="27.75" customHeight="1" x14ac:dyDescent="0.25">
      <c r="A785" s="7" t="s">
        <v>2308</v>
      </c>
      <c r="B785" s="8" t="s">
        <v>2309</v>
      </c>
      <c r="C785" s="186">
        <v>0.78342230166672899</v>
      </c>
      <c r="D785" s="186">
        <v>10.921684627230167</v>
      </c>
    </row>
    <row r="786" spans="1:4" ht="27.75" customHeight="1" x14ac:dyDescent="0.25">
      <c r="A786" s="7" t="s">
        <v>2310</v>
      </c>
      <c r="B786" s="8" t="s">
        <v>2311</v>
      </c>
      <c r="C786" s="186">
        <v>-3.090754882359345E-2</v>
      </c>
      <c r="D786" s="186">
        <v>1.1574674529261046</v>
      </c>
    </row>
    <row r="787" spans="1:4" ht="27.75" customHeight="1" x14ac:dyDescent="0.25">
      <c r="A787" s="7" t="s">
        <v>2312</v>
      </c>
      <c r="B787" s="8" t="s">
        <v>2313</v>
      </c>
      <c r="C787" s="186">
        <v>0.56486674745681908</v>
      </c>
      <c r="D787" s="186">
        <v>0.57978610112826012</v>
      </c>
    </row>
    <row r="788" spans="1:4" ht="27.75" customHeight="1" x14ac:dyDescent="0.25">
      <c r="A788" s="7" t="s">
        <v>2314</v>
      </c>
      <c r="B788" s="8" t="s">
        <v>2315</v>
      </c>
      <c r="C788" s="186">
        <v>1.4095220086940097</v>
      </c>
      <c r="D788" s="186">
        <v>7.835627126314213</v>
      </c>
    </row>
    <row r="789" spans="1:4" ht="27.75" customHeight="1" x14ac:dyDescent="0.25">
      <c r="A789" s="7" t="s">
        <v>2316</v>
      </c>
      <c r="B789" s="8" t="s">
        <v>2317</v>
      </c>
      <c r="C789" s="186">
        <v>7.2873823697527096E-2</v>
      </c>
      <c r="D789" s="186">
        <v>3.6770925836211168</v>
      </c>
    </row>
    <row r="790" spans="1:4" ht="27.75" customHeight="1" x14ac:dyDescent="0.25">
      <c r="A790" s="7" t="s">
        <v>2318</v>
      </c>
      <c r="B790" s="8" t="s">
        <v>2317</v>
      </c>
      <c r="C790" s="186">
        <v>0.11472205509744951</v>
      </c>
      <c r="D790" s="186">
        <v>3.6401789669424351</v>
      </c>
    </row>
    <row r="791" spans="1:4" ht="27.75" customHeight="1" x14ac:dyDescent="0.25">
      <c r="A791" s="7" t="s">
        <v>2319</v>
      </c>
      <c r="B791" s="8" t="s">
        <v>2320</v>
      </c>
      <c r="C791" s="186">
        <v>0.87554876870702736</v>
      </c>
      <c r="D791" s="186">
        <v>24.848977041122787</v>
      </c>
    </row>
    <row r="792" spans="1:4" ht="27.75" customHeight="1" x14ac:dyDescent="0.25">
      <c r="A792" s="7" t="s">
        <v>2321</v>
      </c>
      <c r="B792" s="8" t="s">
        <v>2322</v>
      </c>
      <c r="C792" s="186">
        <v>0</v>
      </c>
      <c r="D792" s="186">
        <v>0.36066393954054071</v>
      </c>
    </row>
    <row r="793" spans="1:4" ht="27.75" customHeight="1" x14ac:dyDescent="0.25">
      <c r="A793" s="7" t="s">
        <v>2323</v>
      </c>
      <c r="B793" s="8" t="s">
        <v>2322</v>
      </c>
      <c r="C793" s="186">
        <v>0.38976574634145772</v>
      </c>
      <c r="D793" s="186">
        <v>0.50410590769634733</v>
      </c>
    </row>
    <row r="794" spans="1:4" ht="27.75" customHeight="1" x14ac:dyDescent="0.25">
      <c r="A794" s="7" t="s">
        <v>2324</v>
      </c>
      <c r="B794" s="8" t="s">
        <v>2325</v>
      </c>
      <c r="C794" s="186">
        <v>0.36422045901824879</v>
      </c>
      <c r="D794" s="186">
        <v>1.0991789925839537</v>
      </c>
    </row>
    <row r="795" spans="1:4" ht="27.75" customHeight="1" x14ac:dyDescent="0.25">
      <c r="A795" s="7" t="s">
        <v>2326</v>
      </c>
      <c r="B795" s="8" t="s">
        <v>2327</v>
      </c>
      <c r="C795" s="186">
        <v>0.46197895800810862</v>
      </c>
      <c r="D795" s="186">
        <v>0.58863076334387832</v>
      </c>
    </row>
    <row r="796" spans="1:4" ht="27.75" customHeight="1" x14ac:dyDescent="0.25">
      <c r="A796" s="7" t="s">
        <v>2328</v>
      </c>
      <c r="B796" s="8" t="s">
        <v>2329</v>
      </c>
      <c r="C796" s="186">
        <v>-1.0197786631257384</v>
      </c>
      <c r="D796" s="186">
        <v>17.013437640652256</v>
      </c>
    </row>
    <row r="797" spans="1:4" ht="27.75" customHeight="1" x14ac:dyDescent="0.25">
      <c r="A797" s="7" t="s">
        <v>2330</v>
      </c>
      <c r="B797" s="8" t="s">
        <v>2331</v>
      </c>
      <c r="C797" s="186">
        <v>2.4234456902566084</v>
      </c>
      <c r="D797" s="186">
        <v>14.687759900982929</v>
      </c>
    </row>
    <row r="798" spans="1:4" ht="27.75" customHeight="1" x14ac:dyDescent="0.25">
      <c r="A798" s="7" t="s">
        <v>2332</v>
      </c>
      <c r="B798" s="8" t="s">
        <v>2333</v>
      </c>
      <c r="C798" s="186">
        <v>1.2317502910665077</v>
      </c>
      <c r="D798" s="186">
        <v>3.5265967976208481</v>
      </c>
    </row>
    <row r="799" spans="1:4" ht="27.75" customHeight="1" x14ac:dyDescent="0.25">
      <c r="A799" s="7" t="s">
        <v>2334</v>
      </c>
      <c r="B799" s="8" t="s">
        <v>2335</v>
      </c>
      <c r="C799" s="186">
        <v>5.1725769123594709</v>
      </c>
      <c r="D799" s="186">
        <v>13.060933125464114</v>
      </c>
    </row>
    <row r="800" spans="1:4" ht="27.75" customHeight="1" x14ac:dyDescent="0.25">
      <c r="A800" s="7" t="s">
        <v>2336</v>
      </c>
      <c r="B800" s="8" t="s">
        <v>2337</v>
      </c>
      <c r="C800" s="186">
        <v>2.2109880185513875</v>
      </c>
      <c r="D800" s="186">
        <v>5.2895185204359869</v>
      </c>
    </row>
    <row r="801" spans="1:4" ht="27.75" customHeight="1" x14ac:dyDescent="0.25">
      <c r="A801" s="7" t="s">
        <v>2338</v>
      </c>
      <c r="B801" s="8" t="s">
        <v>2339</v>
      </c>
      <c r="C801" s="186">
        <v>0.48955481032614645</v>
      </c>
      <c r="D801" s="186">
        <v>6.1407562319817233</v>
      </c>
    </row>
    <row r="802" spans="1:4" ht="27.75" customHeight="1" x14ac:dyDescent="0.25">
      <c r="A802" s="7" t="s">
        <v>2340</v>
      </c>
      <c r="B802" s="8" t="s">
        <v>2341</v>
      </c>
      <c r="C802" s="186">
        <v>1.7560541503377103</v>
      </c>
      <c r="D802" s="186">
        <v>6.5186343572942098</v>
      </c>
    </row>
    <row r="803" spans="1:4" ht="27.75" customHeight="1" x14ac:dyDescent="0.25">
      <c r="A803" s="7" t="s">
        <v>2342</v>
      </c>
      <c r="B803" s="8" t="s">
        <v>2341</v>
      </c>
      <c r="C803" s="186">
        <v>0.58586483952524082</v>
      </c>
      <c r="D803" s="186">
        <v>6.6797495566578107</v>
      </c>
    </row>
    <row r="804" spans="1:4" ht="27.75" customHeight="1" x14ac:dyDescent="0.25">
      <c r="A804" s="7" t="s">
        <v>2343</v>
      </c>
      <c r="B804" s="8" t="s">
        <v>2344</v>
      </c>
      <c r="C804" s="186">
        <v>0.72656402919495133</v>
      </c>
      <c r="D804" s="186">
        <v>7.6963093658824455</v>
      </c>
    </row>
    <row r="805" spans="1:4" ht="27.75" customHeight="1" x14ac:dyDescent="0.25">
      <c r="A805" s="7" t="s">
        <v>2345</v>
      </c>
      <c r="B805" s="8" t="s">
        <v>2346</v>
      </c>
      <c r="C805" s="186">
        <v>2.5371901557782479E-2</v>
      </c>
      <c r="D805" s="186">
        <v>1.4769347375481217</v>
      </c>
    </row>
    <row r="806" spans="1:4" ht="27.75" customHeight="1" x14ac:dyDescent="0.25">
      <c r="A806" s="7" t="s">
        <v>2347</v>
      </c>
      <c r="B806" s="8" t="s">
        <v>2348</v>
      </c>
      <c r="C806" s="186">
        <v>2.5964196244574092E-2</v>
      </c>
      <c r="D806" s="186">
        <v>1.4233225202731965</v>
      </c>
    </row>
    <row r="807" spans="1:4" ht="27.75" customHeight="1" x14ac:dyDescent="0.25">
      <c r="A807" s="7" t="s">
        <v>2349</v>
      </c>
      <c r="B807" s="8" t="s">
        <v>2350</v>
      </c>
      <c r="C807" s="186">
        <v>5.7235617869134531E-2</v>
      </c>
      <c r="D807" s="186">
        <v>6.3437087206708487</v>
      </c>
    </row>
    <row r="808" spans="1:4" ht="27.75" customHeight="1" x14ac:dyDescent="0.25">
      <c r="A808" s="7" t="s">
        <v>2351</v>
      </c>
      <c r="B808" s="8" t="s">
        <v>2352</v>
      </c>
      <c r="C808" s="186">
        <v>2.7633017588565489</v>
      </c>
      <c r="D808" s="186">
        <v>2.9327722129729512</v>
      </c>
    </row>
    <row r="809" spans="1:4" ht="27.75" customHeight="1" x14ac:dyDescent="0.25">
      <c r="A809" s="7" t="s">
        <v>2353</v>
      </c>
      <c r="B809" s="8" t="s">
        <v>2354</v>
      </c>
      <c r="C809" s="186">
        <v>1.1587659653153382</v>
      </c>
      <c r="D809" s="186">
        <v>14.585940483297646</v>
      </c>
    </row>
    <row r="810" spans="1:4" ht="27.75" customHeight="1" x14ac:dyDescent="0.25">
      <c r="A810" s="7" t="s">
        <v>2355</v>
      </c>
      <c r="B810" s="8" t="s">
        <v>2356</v>
      </c>
      <c r="C810" s="186">
        <v>0</v>
      </c>
      <c r="D810" s="186">
        <v>0.36931212954410747</v>
      </c>
    </row>
    <row r="811" spans="1:4" ht="27.75" customHeight="1" x14ac:dyDescent="0.25">
      <c r="A811" s="7" t="s">
        <v>2357</v>
      </c>
      <c r="B811" s="8" t="s">
        <v>2358</v>
      </c>
      <c r="C811" s="186">
        <v>0</v>
      </c>
      <c r="D811" s="186">
        <v>-3.568788024202445</v>
      </c>
    </row>
    <row r="812" spans="1:4" ht="27.75" customHeight="1" x14ac:dyDescent="0.25">
      <c r="A812" s="7" t="s">
        <v>2359</v>
      </c>
      <c r="B812" s="8" t="s">
        <v>2360</v>
      </c>
      <c r="C812" s="186">
        <v>0.75007204268029537</v>
      </c>
      <c r="D812" s="186">
        <v>16.564398665495425</v>
      </c>
    </row>
    <row r="813" spans="1:4" ht="27.75" customHeight="1" x14ac:dyDescent="0.25">
      <c r="A813" s="7" t="s">
        <v>2361</v>
      </c>
      <c r="B813" s="8" t="s">
        <v>2362</v>
      </c>
      <c r="C813" s="186">
        <v>-3.7450032335071874</v>
      </c>
      <c r="D813" s="186">
        <v>1.0445282597728049</v>
      </c>
    </row>
    <row r="814" spans="1:4" ht="27.75" customHeight="1" x14ac:dyDescent="0.25">
      <c r="A814" s="7" t="s">
        <v>2363</v>
      </c>
      <c r="B814" s="8" t="s">
        <v>2364</v>
      </c>
      <c r="C814" s="186">
        <v>-0.30017301733302926</v>
      </c>
      <c r="D814" s="186">
        <v>-2.5216706354021072</v>
      </c>
    </row>
    <row r="815" spans="1:4" ht="27.75" customHeight="1" x14ac:dyDescent="0.25">
      <c r="A815" s="7" t="s">
        <v>2365</v>
      </c>
      <c r="B815" s="8" t="s">
        <v>2366</v>
      </c>
      <c r="C815" s="186">
        <v>1.6158195210620258E-2</v>
      </c>
      <c r="D815" s="186">
        <v>7.9425781185549873</v>
      </c>
    </row>
    <row r="816" spans="1:4" ht="27.75" customHeight="1" x14ac:dyDescent="0.25">
      <c r="A816" s="7" t="s">
        <v>2367</v>
      </c>
      <c r="B816" s="8" t="s">
        <v>2368</v>
      </c>
      <c r="C816" s="186">
        <v>3.8920266871305151</v>
      </c>
      <c r="D816" s="186">
        <v>23.227242715893489</v>
      </c>
    </row>
    <row r="817" spans="1:4" ht="27.75" customHeight="1" x14ac:dyDescent="0.25">
      <c r="A817" s="7" t="s">
        <v>2369</v>
      </c>
      <c r="B817" s="8" t="s">
        <v>2370</v>
      </c>
      <c r="C817" s="186">
        <v>1.6684028925212993E-2</v>
      </c>
      <c r="D817" s="186">
        <v>6.6313799083443321</v>
      </c>
    </row>
    <row r="818" spans="1:4" ht="27.75" customHeight="1" x14ac:dyDescent="0.25">
      <c r="A818" s="7" t="s">
        <v>2371</v>
      </c>
      <c r="B818" s="8" t="s">
        <v>2372</v>
      </c>
      <c r="C818" s="186">
        <v>0.31763163273827644</v>
      </c>
      <c r="D818" s="186">
        <v>-4.4344854248596875E-2</v>
      </c>
    </row>
    <row r="819" spans="1:4" ht="27.75" customHeight="1" x14ac:dyDescent="0.25">
      <c r="A819" s="7" t="s">
        <v>2373</v>
      </c>
      <c r="B819" s="8" t="s">
        <v>2372</v>
      </c>
      <c r="C819" s="186">
        <v>0.31718256904449349</v>
      </c>
      <c r="D819" s="186">
        <v>-4.5241590958569479E-2</v>
      </c>
    </row>
    <row r="820" spans="1:4" ht="27.75" customHeight="1" x14ac:dyDescent="0.25">
      <c r="A820" s="7" t="s">
        <v>2374</v>
      </c>
      <c r="B820" s="8" t="s">
        <v>2375</v>
      </c>
      <c r="C820" s="186">
        <v>0</v>
      </c>
      <c r="D820" s="186">
        <v>0.66254401507013039</v>
      </c>
    </row>
    <row r="821" spans="1:4" ht="27.75" customHeight="1" x14ac:dyDescent="0.25">
      <c r="A821" s="7" t="s">
        <v>2376</v>
      </c>
      <c r="B821" s="8" t="s">
        <v>2377</v>
      </c>
      <c r="C821" s="186">
        <v>0</v>
      </c>
      <c r="D821" s="186">
        <v>10.615379092080595</v>
      </c>
    </row>
    <row r="822" spans="1:4" ht="27.75" customHeight="1" x14ac:dyDescent="0.25">
      <c r="A822" s="7" t="s">
        <v>2378</v>
      </c>
      <c r="B822" s="8" t="s">
        <v>2379</v>
      </c>
      <c r="C822" s="186">
        <v>0.93514235287452419</v>
      </c>
      <c r="D822" s="186">
        <v>-2.8345388163009715</v>
      </c>
    </row>
    <row r="823" spans="1:4" ht="27.75" customHeight="1" x14ac:dyDescent="0.25">
      <c r="A823" s="7" t="s">
        <v>2380</v>
      </c>
      <c r="B823" s="8" t="s">
        <v>2381</v>
      </c>
      <c r="C823" s="186">
        <v>0.33698416112793872</v>
      </c>
      <c r="D823" s="186">
        <v>0.95407583022767506</v>
      </c>
    </row>
    <row r="824" spans="1:4" ht="27.75" customHeight="1" x14ac:dyDescent="0.25">
      <c r="A824" s="7" t="s">
        <v>2382</v>
      </c>
      <c r="B824" s="8" t="s">
        <v>2383</v>
      </c>
      <c r="C824" s="186">
        <v>0.52660331874656818</v>
      </c>
      <c r="D824" s="186">
        <v>5.8105195978063229</v>
      </c>
    </row>
    <row r="825" spans="1:4" ht="27.75" customHeight="1" x14ac:dyDescent="0.25">
      <c r="A825" s="7" t="s">
        <v>2384</v>
      </c>
      <c r="B825" s="8" t="s">
        <v>2385</v>
      </c>
      <c r="C825" s="186">
        <v>3.4997455971670925</v>
      </c>
      <c r="D825" s="186">
        <v>13.832801628539166</v>
      </c>
    </row>
    <row r="826" spans="1:4" ht="27.75" customHeight="1" x14ac:dyDescent="0.25">
      <c r="A826" s="7" t="s">
        <v>2386</v>
      </c>
      <c r="B826" s="8" t="s">
        <v>2387</v>
      </c>
      <c r="C826" s="186">
        <v>0.809343413969005</v>
      </c>
      <c r="D826" s="186">
        <v>1.2012502009543216</v>
      </c>
    </row>
    <row r="827" spans="1:4" ht="27.75" customHeight="1" x14ac:dyDescent="0.25">
      <c r="A827" s="7" t="s">
        <v>2388</v>
      </c>
      <c r="B827" s="8" t="s">
        <v>2389</v>
      </c>
      <c r="C827" s="186">
        <v>2.2578038690519122</v>
      </c>
      <c r="D827" s="186">
        <v>5.5495961762321553</v>
      </c>
    </row>
    <row r="828" spans="1:4" ht="27.75" customHeight="1" x14ac:dyDescent="0.25">
      <c r="A828" s="7" t="s">
        <v>2390</v>
      </c>
      <c r="B828" s="8" t="s">
        <v>2391</v>
      </c>
      <c r="C828" s="186">
        <v>0.30949263967834673</v>
      </c>
      <c r="D828" s="186">
        <v>0.25423848815540662</v>
      </c>
    </row>
    <row r="829" spans="1:4" ht="27.75" customHeight="1" x14ac:dyDescent="0.25">
      <c r="A829" s="7" t="s">
        <v>2392</v>
      </c>
      <c r="B829" s="8" t="s">
        <v>2393</v>
      </c>
      <c r="C829" s="186">
        <v>0.55565582017515269</v>
      </c>
      <c r="D829" s="186">
        <v>5.3541405465973373</v>
      </c>
    </row>
    <row r="830" spans="1:4" ht="27.75" customHeight="1" x14ac:dyDescent="0.25">
      <c r="A830" s="7" t="s">
        <v>2394</v>
      </c>
      <c r="B830" s="8" t="s">
        <v>2395</v>
      </c>
      <c r="C830" s="186">
        <v>1.2284945487778711</v>
      </c>
      <c r="D830" s="186">
        <v>1.9282749010739417</v>
      </c>
    </row>
    <row r="831" spans="1:4" ht="27.75" customHeight="1" x14ac:dyDescent="0.25">
      <c r="A831" s="7" t="s">
        <v>2396</v>
      </c>
      <c r="B831" s="8" t="s">
        <v>2397</v>
      </c>
      <c r="C831" s="186">
        <v>5.8931405645756643</v>
      </c>
      <c r="D831" s="186">
        <v>41.378301110615446</v>
      </c>
    </row>
    <row r="832" spans="1:4" ht="27.75" customHeight="1" x14ac:dyDescent="0.25">
      <c r="A832" s="7" t="s">
        <v>2398</v>
      </c>
      <c r="B832" s="8" t="s">
        <v>2399</v>
      </c>
      <c r="C832" s="186">
        <v>1.4320480033245379E-2</v>
      </c>
      <c r="D832" s="186">
        <v>8.797142104594978E-2</v>
      </c>
    </row>
    <row r="833" spans="1:4" ht="27.75" customHeight="1" x14ac:dyDescent="0.25">
      <c r="A833" s="7" t="s">
        <v>2400</v>
      </c>
      <c r="B833" s="8" t="s">
        <v>2401</v>
      </c>
      <c r="C833" s="186">
        <v>6.2649697673073684E-2</v>
      </c>
      <c r="D833" s="186">
        <v>-2.166339201530168E-2</v>
      </c>
    </row>
    <row r="834" spans="1:4" ht="27.75" customHeight="1" x14ac:dyDescent="0.25">
      <c r="A834" s="7" t="s">
        <v>2402</v>
      </c>
      <c r="B834" s="8" t="s">
        <v>2403</v>
      </c>
      <c r="C834" s="186">
        <v>2.9421429419527083</v>
      </c>
      <c r="D834" s="186">
        <v>10.063330004608957</v>
      </c>
    </row>
    <row r="835" spans="1:4" ht="27.75" customHeight="1" x14ac:dyDescent="0.25">
      <c r="A835" s="7" t="s">
        <v>2404</v>
      </c>
      <c r="B835" s="8" t="s">
        <v>2405</v>
      </c>
      <c r="C835" s="186">
        <v>0</v>
      </c>
      <c r="D835" s="186">
        <v>1.9809641959447868E-2</v>
      </c>
    </row>
    <row r="836" spans="1:4" ht="27.75" customHeight="1" x14ac:dyDescent="0.25">
      <c r="A836" s="7" t="s">
        <v>2406</v>
      </c>
      <c r="B836" s="8" t="s">
        <v>2407</v>
      </c>
      <c r="C836" s="186">
        <v>4.9519482927647687</v>
      </c>
      <c r="D836" s="186">
        <v>8.804504503310806</v>
      </c>
    </row>
    <row r="837" spans="1:4" ht="27.75" customHeight="1" x14ac:dyDescent="0.25">
      <c r="A837" s="7" t="s">
        <v>2408</v>
      </c>
      <c r="B837" s="8" t="s">
        <v>2409</v>
      </c>
      <c r="C837" s="186">
        <v>0.16951880172320569</v>
      </c>
      <c r="D837" s="186">
        <v>6.3001293685080553</v>
      </c>
    </row>
    <row r="838" spans="1:4" ht="27.75" customHeight="1" x14ac:dyDescent="0.25">
      <c r="A838" s="7" t="s">
        <v>2410</v>
      </c>
      <c r="B838" s="8" t="s">
        <v>2409</v>
      </c>
      <c r="C838" s="186">
        <v>1.0506916931985964E-2</v>
      </c>
      <c r="D838" s="186">
        <v>3.3647317021027119</v>
      </c>
    </row>
    <row r="839" spans="1:4" ht="27.75" customHeight="1" x14ac:dyDescent="0.25">
      <c r="A839" s="7" t="s">
        <v>2411</v>
      </c>
      <c r="B839" s="8" t="s">
        <v>2412</v>
      </c>
      <c r="C839" s="186">
        <v>0.4430832787083594</v>
      </c>
      <c r="D839" s="186">
        <v>5.0913965526193596</v>
      </c>
    </row>
    <row r="840" spans="1:4" ht="27.75" customHeight="1" x14ac:dyDescent="0.25">
      <c r="A840" s="7" t="s">
        <v>2413</v>
      </c>
      <c r="B840" s="8" t="s">
        <v>2414</v>
      </c>
      <c r="C840" s="186">
        <v>0.63778652956298587</v>
      </c>
      <c r="D840" s="186">
        <v>3.8789853568837991</v>
      </c>
    </row>
    <row r="841" spans="1:4" ht="27.75" customHeight="1" x14ac:dyDescent="0.25">
      <c r="A841" s="7" t="s">
        <v>2415</v>
      </c>
      <c r="B841" s="8" t="s">
        <v>2416</v>
      </c>
      <c r="C841" s="186">
        <v>0.22735980497291119</v>
      </c>
      <c r="D841" s="186">
        <v>2.0212266049644625</v>
      </c>
    </row>
    <row r="842" spans="1:4" ht="27.75" customHeight="1" x14ac:dyDescent="0.25">
      <c r="A842" s="7" t="s">
        <v>2417</v>
      </c>
      <c r="B842" s="8" t="s">
        <v>2418</v>
      </c>
      <c r="C842" s="186">
        <v>9.4303097693200236E-2</v>
      </c>
      <c r="D842" s="186">
        <v>0.41560041886630683</v>
      </c>
    </row>
    <row r="843" spans="1:4" ht="27.75" customHeight="1" x14ac:dyDescent="0.25">
      <c r="A843" s="7" t="s">
        <v>2419</v>
      </c>
      <c r="B843" s="8" t="s">
        <v>2420</v>
      </c>
      <c r="C843" s="186">
        <v>4.3561779242313386E-2</v>
      </c>
      <c r="D843" s="186">
        <v>6.7374925124651082</v>
      </c>
    </row>
    <row r="844" spans="1:4" ht="27.75" customHeight="1" x14ac:dyDescent="0.25">
      <c r="A844" s="7" t="s">
        <v>2421</v>
      </c>
      <c r="B844" s="8" t="s">
        <v>2422</v>
      </c>
      <c r="C844" s="186">
        <v>4.6246564956950884E-2</v>
      </c>
      <c r="D844" s="186">
        <v>2.9470879778700088</v>
      </c>
    </row>
    <row r="845" spans="1:4" ht="27.75" customHeight="1" x14ac:dyDescent="0.25">
      <c r="A845" s="7" t="s">
        <v>2423</v>
      </c>
      <c r="B845" s="8" t="s">
        <v>2424</v>
      </c>
      <c r="C845" s="186">
        <v>0.62296316359778359</v>
      </c>
      <c r="D845" s="186">
        <v>6.4408082452734785</v>
      </c>
    </row>
    <row r="846" spans="1:4" ht="27.75" customHeight="1" x14ac:dyDescent="0.25">
      <c r="A846" s="7" t="s">
        <v>2425</v>
      </c>
      <c r="B846" s="8" t="s">
        <v>2426</v>
      </c>
      <c r="C846" s="186">
        <v>1.0248070632371979</v>
      </c>
      <c r="D846" s="186">
        <v>6.6138914073324848</v>
      </c>
    </row>
    <row r="847" spans="1:4" ht="27.75" customHeight="1" x14ac:dyDescent="0.25">
      <c r="A847" s="7" t="s">
        <v>2427</v>
      </c>
      <c r="B847" s="8" t="s">
        <v>2428</v>
      </c>
      <c r="C847" s="186">
        <v>3.514397889677208E-2</v>
      </c>
      <c r="D847" s="186">
        <v>7.3895633586718823</v>
      </c>
    </row>
    <row r="848" spans="1:4" ht="27.75" customHeight="1" x14ac:dyDescent="0.25">
      <c r="A848" s="7" t="s">
        <v>2429</v>
      </c>
      <c r="B848" s="8" t="s">
        <v>2430</v>
      </c>
      <c r="C848" s="186">
        <v>3.1444457507862258E-3</v>
      </c>
      <c r="D848" s="186">
        <v>1.1563871140196746</v>
      </c>
    </row>
    <row r="849" spans="1:4" ht="27.75" customHeight="1" x14ac:dyDescent="0.25">
      <c r="A849" s="7" t="s">
        <v>2431</v>
      </c>
      <c r="B849" s="8" t="s">
        <v>2432</v>
      </c>
      <c r="C849" s="186">
        <v>1.7256657175758345</v>
      </c>
      <c r="D849" s="186">
        <v>13.914457742512031</v>
      </c>
    </row>
    <row r="850" spans="1:4" ht="27.75" customHeight="1" x14ac:dyDescent="0.25">
      <c r="A850" s="7" t="s">
        <v>2433</v>
      </c>
      <c r="B850" s="8" t="s">
        <v>2434</v>
      </c>
      <c r="C850" s="186">
        <v>1.0507354903547088</v>
      </c>
      <c r="D850" s="186">
        <v>20.682137981269761</v>
      </c>
    </row>
    <row r="851" spans="1:4" ht="27.75" customHeight="1" x14ac:dyDescent="0.25">
      <c r="A851" s="7" t="s">
        <v>2435</v>
      </c>
      <c r="B851" s="8" t="s">
        <v>2436</v>
      </c>
      <c r="C851" s="186">
        <v>6.7002465048113746E-2</v>
      </c>
      <c r="D851" s="186">
        <v>3.3834164233832147</v>
      </c>
    </row>
    <row r="852" spans="1:4" ht="27.75" customHeight="1" x14ac:dyDescent="0.25">
      <c r="A852" s="7" t="s">
        <v>2437</v>
      </c>
      <c r="B852" s="8" t="s">
        <v>2438</v>
      </c>
      <c r="C852" s="186">
        <v>1.0337326780403746</v>
      </c>
      <c r="D852" s="186">
        <v>7.8095415431187787</v>
      </c>
    </row>
    <row r="853" spans="1:4" ht="27.75" customHeight="1" x14ac:dyDescent="0.25">
      <c r="A853" s="7" t="s">
        <v>2439</v>
      </c>
      <c r="B853" s="8" t="s">
        <v>2440</v>
      </c>
      <c r="C853" s="186">
        <v>1.7136606423747758</v>
      </c>
      <c r="D853" s="186">
        <v>10.65456512789503</v>
      </c>
    </row>
    <row r="854" spans="1:4" ht="27.75" customHeight="1" x14ac:dyDescent="0.25">
      <c r="A854" s="7" t="s">
        <v>2441</v>
      </c>
      <c r="B854" s="8" t="s">
        <v>2442</v>
      </c>
      <c r="C854" s="186">
        <v>1.0368702370808547</v>
      </c>
      <c r="D854" s="186">
        <v>6.925561386556649</v>
      </c>
    </row>
    <row r="855" spans="1:4" ht="27.75" customHeight="1" x14ac:dyDescent="0.25">
      <c r="A855" s="7" t="s">
        <v>2443</v>
      </c>
      <c r="B855" s="8" t="s">
        <v>2444</v>
      </c>
      <c r="C855" s="186">
        <v>0.23180001059347558</v>
      </c>
      <c r="D855" s="186">
        <v>11.01448942110629</v>
      </c>
    </row>
    <row r="856" spans="1:4" ht="27.75" customHeight="1" x14ac:dyDescent="0.25">
      <c r="A856" s="7" t="s">
        <v>2445</v>
      </c>
      <c r="B856" s="8" t="s">
        <v>2446</v>
      </c>
      <c r="C856" s="186">
        <v>0.3530964145425266</v>
      </c>
      <c r="D856" s="186">
        <v>7.5745802497119499</v>
      </c>
    </row>
    <row r="857" spans="1:4" ht="27.75" customHeight="1" x14ac:dyDescent="0.25">
      <c r="A857" s="7" t="s">
        <v>2447</v>
      </c>
      <c r="B857" s="8" t="s">
        <v>2448</v>
      </c>
      <c r="C857" s="186">
        <v>15.755332581835599</v>
      </c>
      <c r="D857" s="186">
        <v>-3.1089631996397391</v>
      </c>
    </row>
    <row r="858" spans="1:4" ht="27.75" customHeight="1" x14ac:dyDescent="0.25">
      <c r="A858" s="7" t="s">
        <v>2449</v>
      </c>
      <c r="B858" s="8" t="s">
        <v>2450</v>
      </c>
      <c r="C858" s="186">
        <v>2.8462175286614122</v>
      </c>
      <c r="D858" s="186">
        <v>8.4436969861108828</v>
      </c>
    </row>
    <row r="859" spans="1:4" ht="27.75" customHeight="1" x14ac:dyDescent="0.25">
      <c r="A859" s="7" t="s">
        <v>2451</v>
      </c>
      <c r="B859" s="8" t="s">
        <v>2452</v>
      </c>
      <c r="C859" s="186">
        <v>2.7381744428585786</v>
      </c>
      <c r="D859" s="186">
        <v>13.303442553182883</v>
      </c>
    </row>
    <row r="860" spans="1:4" ht="27.75" customHeight="1" x14ac:dyDescent="0.25">
      <c r="A860" s="7" t="s">
        <v>2453</v>
      </c>
      <c r="B860" s="8" t="s">
        <v>2454</v>
      </c>
      <c r="C860" s="186">
        <v>0</v>
      </c>
      <c r="D860" s="186">
        <v>1.3536918514952679E-3</v>
      </c>
    </row>
    <row r="861" spans="1:4" ht="27.75" customHeight="1" x14ac:dyDescent="0.25">
      <c r="A861" s="7" t="s">
        <v>2455</v>
      </c>
      <c r="B861" s="8" t="s">
        <v>2456</v>
      </c>
      <c r="C861" s="186">
        <v>0.89531683781604265</v>
      </c>
      <c r="D861" s="186">
        <v>4.1256117448499952</v>
      </c>
    </row>
    <row r="862" spans="1:4" ht="27.75" customHeight="1" x14ac:dyDescent="0.25">
      <c r="A862" s="7" t="s">
        <v>2457</v>
      </c>
      <c r="B862" s="8" t="s">
        <v>2458</v>
      </c>
      <c r="C862" s="186">
        <v>1.0614290270740376E-2</v>
      </c>
      <c r="D862" s="186">
        <v>8.994652217406486</v>
      </c>
    </row>
    <row r="863" spans="1:4" ht="27.75" customHeight="1" x14ac:dyDescent="0.25">
      <c r="A863" s="7" t="s">
        <v>2459</v>
      </c>
      <c r="B863" s="8" t="s">
        <v>2460</v>
      </c>
      <c r="C863" s="186">
        <v>0.23171580724450797</v>
      </c>
      <c r="D863" s="186">
        <v>1.1180846178733828E-2</v>
      </c>
    </row>
    <row r="864" spans="1:4" ht="27.75" customHeight="1" x14ac:dyDescent="0.25">
      <c r="A864" s="7" t="s">
        <v>2461</v>
      </c>
      <c r="B864" s="8" t="s">
        <v>2462</v>
      </c>
      <c r="C864" s="186">
        <v>0.11926545091005238</v>
      </c>
      <c r="D864" s="186">
        <v>0.24890244413694204</v>
      </c>
    </row>
    <row r="865" spans="1:4" ht="27.75" customHeight="1" x14ac:dyDescent="0.25">
      <c r="A865" s="7" t="s">
        <v>2463</v>
      </c>
      <c r="B865" s="8" t="s">
        <v>2464</v>
      </c>
      <c r="C865" s="186">
        <v>1.260411026614296</v>
      </c>
      <c r="D865" s="186">
        <v>6.0166290731435552</v>
      </c>
    </row>
    <row r="866" spans="1:4" ht="27.75" customHeight="1" x14ac:dyDescent="0.25">
      <c r="A866" s="7" t="s">
        <v>2465</v>
      </c>
      <c r="B866" s="8" t="s">
        <v>2466</v>
      </c>
      <c r="C866" s="186">
        <v>0.41728128073514548</v>
      </c>
      <c r="D866" s="186">
        <v>3.6153868928004265</v>
      </c>
    </row>
    <row r="867" spans="1:4" ht="27.75" customHeight="1" x14ac:dyDescent="0.25">
      <c r="A867" s="7" t="s">
        <v>2467</v>
      </c>
      <c r="B867" s="8" t="s">
        <v>2468</v>
      </c>
      <c r="C867" s="186">
        <v>0.64357764661173222</v>
      </c>
      <c r="D867" s="186">
        <v>27.720081466774175</v>
      </c>
    </row>
    <row r="868" spans="1:4" ht="27.75" customHeight="1" x14ac:dyDescent="0.25">
      <c r="A868" s="7" t="s">
        <v>2469</v>
      </c>
      <c r="B868" s="8" t="s">
        <v>2470</v>
      </c>
      <c r="C868" s="186">
        <v>1.3841523535465718</v>
      </c>
      <c r="D868" s="186">
        <v>21.299507192875154</v>
      </c>
    </row>
    <row r="869" spans="1:4" ht="27.75" customHeight="1" x14ac:dyDescent="0.25">
      <c r="A869" s="7" t="s">
        <v>2471</v>
      </c>
      <c r="B869" s="8" t="s">
        <v>2472</v>
      </c>
      <c r="C869" s="186">
        <v>2.1298497542397672</v>
      </c>
      <c r="D869" s="186">
        <v>12.25786505556767</v>
      </c>
    </row>
    <row r="870" spans="1:4" ht="27.75" customHeight="1" x14ac:dyDescent="0.25">
      <c r="A870" s="7" t="s">
        <v>2473</v>
      </c>
      <c r="B870" s="8" t="s">
        <v>2474</v>
      </c>
      <c r="C870" s="186">
        <v>4.5929165018201452</v>
      </c>
      <c r="D870" s="186">
        <v>13.414639150655356</v>
      </c>
    </row>
    <row r="871" spans="1:4" ht="27.75" customHeight="1" x14ac:dyDescent="0.25">
      <c r="A871" s="7" t="s">
        <v>2475</v>
      </c>
      <c r="B871" s="8" t="s">
        <v>2476</v>
      </c>
      <c r="C871" s="186">
        <v>2.6096414979528233</v>
      </c>
      <c r="D871" s="186">
        <v>6.7428905424092367</v>
      </c>
    </row>
    <row r="872" spans="1:4" ht="27.75" customHeight="1" x14ac:dyDescent="0.25">
      <c r="A872" s="7" t="s">
        <v>2477</v>
      </c>
      <c r="B872" s="8" t="s">
        <v>2478</v>
      </c>
      <c r="C872" s="186">
        <v>3.428020025411968E-2</v>
      </c>
      <c r="D872" s="186">
        <v>0.27924058415810155</v>
      </c>
    </row>
    <row r="873" spans="1:4" ht="27.75" customHeight="1" x14ac:dyDescent="0.25">
      <c r="A873" s="7" t="s">
        <v>2479</v>
      </c>
      <c r="B873" s="8" t="s">
        <v>2480</v>
      </c>
      <c r="C873" s="186">
        <v>1.431197542865255</v>
      </c>
      <c r="D873" s="186">
        <v>-0.31896176750095068</v>
      </c>
    </row>
    <row r="874" spans="1:4" ht="27.75" customHeight="1" x14ac:dyDescent="0.25">
      <c r="A874" s="7" t="s">
        <v>2481</v>
      </c>
      <c r="B874" s="8" t="s">
        <v>2482</v>
      </c>
      <c r="C874" s="186">
        <v>0.54709721716361936</v>
      </c>
      <c r="D874" s="186">
        <v>-5.6536967924202823</v>
      </c>
    </row>
    <row r="875" spans="1:4" ht="27.75" customHeight="1" x14ac:dyDescent="0.25">
      <c r="A875" s="7" t="s">
        <v>2483</v>
      </c>
      <c r="B875" s="8" t="s">
        <v>2484</v>
      </c>
      <c r="C875" s="186">
        <v>-1.1382128084294426E-2</v>
      </c>
      <c r="D875" s="186">
        <v>7.9519959236670452</v>
      </c>
    </row>
    <row r="876" spans="1:4" ht="27.75" customHeight="1" x14ac:dyDescent="0.25">
      <c r="A876" s="7" t="s">
        <v>2485</v>
      </c>
      <c r="B876" s="8" t="s">
        <v>2486</v>
      </c>
      <c r="C876" s="186">
        <v>3.2571313017731462</v>
      </c>
      <c r="D876" s="186">
        <v>20.498910054672095</v>
      </c>
    </row>
    <row r="877" spans="1:4" ht="27.75" customHeight="1" x14ac:dyDescent="0.25">
      <c r="A877" s="7" t="s">
        <v>2487</v>
      </c>
      <c r="B877" s="8" t="s">
        <v>2488</v>
      </c>
      <c r="C877" s="186">
        <v>-2.3595746838068959E-2</v>
      </c>
      <c r="D877" s="186">
        <v>6.6140393585260124</v>
      </c>
    </row>
    <row r="878" spans="1:4" ht="27.75" customHeight="1" x14ac:dyDescent="0.25">
      <c r="A878" s="7" t="s">
        <v>2489</v>
      </c>
      <c r="B878" s="8" t="s">
        <v>2490</v>
      </c>
      <c r="C878" s="186">
        <v>0.68288759675502275</v>
      </c>
      <c r="D878" s="186">
        <v>25.081541896591489</v>
      </c>
    </row>
    <row r="879" spans="1:4" ht="27.75" customHeight="1" x14ac:dyDescent="0.25">
      <c r="A879" s="7" t="s">
        <v>2491</v>
      </c>
      <c r="B879" s="8" t="s">
        <v>2492</v>
      </c>
      <c r="C879" s="186">
        <v>1.0747630591645168</v>
      </c>
      <c r="D879" s="186">
        <v>8.5577919507215512</v>
      </c>
    </row>
    <row r="880" spans="1:4" ht="27.75" customHeight="1" x14ac:dyDescent="0.25">
      <c r="A880" s="7" t="s">
        <v>2493</v>
      </c>
      <c r="B880" s="8" t="s">
        <v>2494</v>
      </c>
      <c r="C880" s="186">
        <v>1.4596100279783077</v>
      </c>
      <c r="D880" s="186">
        <v>5.7768570531675092</v>
      </c>
    </row>
    <row r="881" spans="1:4" ht="27.75" customHeight="1" x14ac:dyDescent="0.25">
      <c r="A881" s="7" t="s">
        <v>2495</v>
      </c>
      <c r="B881" s="8" t="s">
        <v>2496</v>
      </c>
      <c r="C881" s="186">
        <v>1.0341690834028332</v>
      </c>
      <c r="D881" s="186">
        <v>9.0249971684794996</v>
      </c>
    </row>
    <row r="882" spans="1:4" ht="27.75" customHeight="1" x14ac:dyDescent="0.25">
      <c r="A882" s="7" t="s">
        <v>2497</v>
      </c>
      <c r="B882" s="8" t="s">
        <v>2498</v>
      </c>
      <c r="C882" s="186">
        <v>0</v>
      </c>
      <c r="D882" s="186">
        <v>0.41628708264342162</v>
      </c>
    </row>
  </sheetData>
  <sheetProtection selectLockedCells="1" selectUnlockedCells="1"/>
  <customSheetViews>
    <customSheetView guid="{5032A364-B81A-48DA-88DA-AB3B86B47EE9}" scale="70" fitToPage="1">
      <selection activeCell="A2" sqref="A2:XFD3"/>
      <pageMargins left="0" right="0" top="0" bottom="0" header="0" footer="0"/>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5"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Header>&amp;C&amp;G</oddHeader>
    <oddFooter>&amp;C&amp;P of &amp;N</oddFooter>
    <firstHeader>&amp;LUn-scaled [nodal /network group] costs&amp;C&amp;G</firstHeader>
    <firstFooter>&amp;C&amp;P of &amp;N</firstFooter>
  </headerFooter>
  <legacyDrawingHF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CF6A-9794-4093-8B78-9B8372E7D314}">
  <sheetPr>
    <pageSetUpPr fitToPage="1"/>
  </sheetPr>
  <dimension ref="A1:G762"/>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NGED EM Area (GSP Group _B)"</f>
        <v>Southern Electric Power Distribution plc - Effective from 1 April 2026 - Final Nodal/Zonal charges in NGED EM Area (GSP Group _B)</v>
      </c>
      <c r="B2" s="429"/>
      <c r="C2" s="429"/>
      <c r="D2" s="430"/>
    </row>
    <row r="3" spans="1:7" ht="60.75" customHeight="1" x14ac:dyDescent="0.25">
      <c r="A3" s="21" t="s">
        <v>2499</v>
      </c>
      <c r="B3" s="21" t="s">
        <v>2500</v>
      </c>
      <c r="C3" s="21" t="s">
        <v>2501</v>
      </c>
      <c r="D3" s="21" t="s">
        <v>2502</v>
      </c>
    </row>
    <row r="4" spans="1:7" ht="21.75" customHeight="1" x14ac:dyDescent="0.25">
      <c r="A4" s="203" t="s">
        <v>2503</v>
      </c>
      <c r="B4" s="186" t="s">
        <v>710</v>
      </c>
      <c r="C4" s="204">
        <v>4.881550489129622</v>
      </c>
      <c r="D4" s="204" t="s">
        <v>710</v>
      </c>
    </row>
    <row r="5" spans="1:7" ht="21.75" customHeight="1" x14ac:dyDescent="0.25">
      <c r="A5" s="203" t="s">
        <v>2504</v>
      </c>
      <c r="B5" s="186" t="s">
        <v>710</v>
      </c>
      <c r="C5" s="204" t="s">
        <v>710</v>
      </c>
      <c r="D5" s="204" t="s">
        <v>710</v>
      </c>
    </row>
    <row r="6" spans="1:7" ht="21.75" customHeight="1" x14ac:dyDescent="0.25">
      <c r="A6" s="203" t="s">
        <v>2505</v>
      </c>
      <c r="B6" s="186" t="s">
        <v>2504</v>
      </c>
      <c r="C6" s="204">
        <v>2.6771430915972245</v>
      </c>
      <c r="D6" s="204" t="s">
        <v>710</v>
      </c>
    </row>
    <row r="7" spans="1:7" ht="21.75" customHeight="1" x14ac:dyDescent="0.25">
      <c r="A7" s="203" t="s">
        <v>2506</v>
      </c>
      <c r="B7" s="186" t="s">
        <v>2504</v>
      </c>
      <c r="C7" s="204">
        <v>1.3532874141657554</v>
      </c>
      <c r="D7" s="204" t="s">
        <v>710</v>
      </c>
    </row>
    <row r="8" spans="1:7" ht="21.75" customHeight="1" x14ac:dyDescent="0.25">
      <c r="A8" s="203" t="s">
        <v>2507</v>
      </c>
      <c r="B8" s="186" t="s">
        <v>2504</v>
      </c>
      <c r="C8" s="204">
        <v>8.2684372630723022</v>
      </c>
      <c r="D8" s="204" t="s">
        <v>710</v>
      </c>
    </row>
    <row r="9" spans="1:7" ht="21.75" customHeight="1" x14ac:dyDescent="0.25">
      <c r="A9" s="203" t="s">
        <v>2508</v>
      </c>
      <c r="B9" s="186" t="s">
        <v>2503</v>
      </c>
      <c r="C9" s="204" t="s">
        <v>710</v>
      </c>
      <c r="D9" s="204" t="s">
        <v>710</v>
      </c>
    </row>
    <row r="10" spans="1:7" ht="21.75" customHeight="1" x14ac:dyDescent="0.25">
      <c r="A10" s="203" t="s">
        <v>2509</v>
      </c>
      <c r="B10" s="186" t="s">
        <v>2503</v>
      </c>
      <c r="C10" s="204">
        <v>4.4880986897862991</v>
      </c>
      <c r="D10" s="204" t="s">
        <v>710</v>
      </c>
    </row>
    <row r="11" spans="1:7" ht="21.75" customHeight="1" x14ac:dyDescent="0.25">
      <c r="A11" s="203" t="s">
        <v>2510</v>
      </c>
      <c r="B11" s="186" t="s">
        <v>2503</v>
      </c>
      <c r="C11" s="204">
        <v>1.6917052305472455</v>
      </c>
      <c r="D11" s="204" t="s">
        <v>710</v>
      </c>
    </row>
    <row r="12" spans="1:7" ht="21.75" customHeight="1" x14ac:dyDescent="0.25">
      <c r="A12" s="203" t="s">
        <v>2511</v>
      </c>
      <c r="B12" s="186" t="s">
        <v>2504</v>
      </c>
      <c r="C12" s="204">
        <v>0.96311505070589831</v>
      </c>
      <c r="D12" s="204" t="s">
        <v>710</v>
      </c>
    </row>
    <row r="13" spans="1:7" ht="21.75" customHeight="1" x14ac:dyDescent="0.25">
      <c r="A13" s="203" t="s">
        <v>2512</v>
      </c>
      <c r="B13" s="186" t="s">
        <v>2504</v>
      </c>
      <c r="C13" s="204">
        <v>1.9032051560365881</v>
      </c>
      <c r="D13" s="204" t="s">
        <v>710</v>
      </c>
    </row>
    <row r="14" spans="1:7" ht="21.75" customHeight="1" x14ac:dyDescent="0.25">
      <c r="A14" s="203" t="s">
        <v>2513</v>
      </c>
      <c r="B14" s="186" t="s">
        <v>2504</v>
      </c>
      <c r="C14" s="204" t="s">
        <v>710</v>
      </c>
      <c r="D14" s="204" t="s">
        <v>710</v>
      </c>
    </row>
    <row r="15" spans="1:7" ht="21.75" customHeight="1" x14ac:dyDescent="0.25">
      <c r="A15" s="203" t="s">
        <v>2514</v>
      </c>
      <c r="B15" s="186" t="s">
        <v>2504</v>
      </c>
      <c r="C15" s="204">
        <v>2.5795261746551073</v>
      </c>
      <c r="D15" s="204" t="s">
        <v>710</v>
      </c>
    </row>
    <row r="16" spans="1:7" ht="21.75" customHeight="1" x14ac:dyDescent="0.25">
      <c r="A16" s="203" t="s">
        <v>2515</v>
      </c>
      <c r="B16" s="186" t="s">
        <v>2503</v>
      </c>
      <c r="C16" s="204" t="s">
        <v>710</v>
      </c>
      <c r="D16" s="204" t="s">
        <v>710</v>
      </c>
    </row>
    <row r="17" spans="1:4" ht="21.75" customHeight="1" x14ac:dyDescent="0.25">
      <c r="A17" s="203" t="s">
        <v>2516</v>
      </c>
      <c r="B17" s="186" t="s">
        <v>2503</v>
      </c>
      <c r="C17" s="204" t="s">
        <v>710</v>
      </c>
      <c r="D17" s="204" t="s">
        <v>710</v>
      </c>
    </row>
    <row r="18" spans="1:4" ht="21.75" customHeight="1" x14ac:dyDescent="0.25">
      <c r="A18" s="203" t="s">
        <v>2517</v>
      </c>
      <c r="B18" s="186" t="s">
        <v>2503</v>
      </c>
      <c r="C18" s="204">
        <v>1.7258763606974139</v>
      </c>
      <c r="D18" s="204" t="s">
        <v>710</v>
      </c>
    </row>
    <row r="19" spans="1:4" ht="21.75" customHeight="1" x14ac:dyDescent="0.25">
      <c r="A19" s="203" t="s">
        <v>2518</v>
      </c>
      <c r="B19" s="186" t="s">
        <v>2504</v>
      </c>
      <c r="C19" s="204" t="s">
        <v>710</v>
      </c>
      <c r="D19" s="204" t="s">
        <v>710</v>
      </c>
    </row>
    <row r="20" spans="1:4" ht="21.75" customHeight="1" x14ac:dyDescent="0.25">
      <c r="A20" s="203" t="s">
        <v>2519</v>
      </c>
      <c r="B20" s="186" t="s">
        <v>2504</v>
      </c>
      <c r="C20" s="204" t="s">
        <v>710</v>
      </c>
      <c r="D20" s="204" t="s">
        <v>710</v>
      </c>
    </row>
    <row r="21" spans="1:4" ht="21.75" customHeight="1" x14ac:dyDescent="0.25">
      <c r="A21" s="203" t="s">
        <v>2520</v>
      </c>
      <c r="B21" s="186" t="s">
        <v>2504</v>
      </c>
      <c r="C21" s="204">
        <v>1.5226578893453468</v>
      </c>
      <c r="D21" s="204" t="s">
        <v>710</v>
      </c>
    </row>
    <row r="22" spans="1:4" ht="21.75" customHeight="1" x14ac:dyDescent="0.25">
      <c r="A22" s="203" t="s">
        <v>2521</v>
      </c>
      <c r="B22" s="186" t="s">
        <v>2504</v>
      </c>
      <c r="C22" s="204">
        <v>2.8369985123827206</v>
      </c>
      <c r="D22" s="204" t="s">
        <v>710</v>
      </c>
    </row>
    <row r="23" spans="1:4" ht="21.75" customHeight="1" x14ac:dyDescent="0.25">
      <c r="A23" s="203" t="s">
        <v>2522</v>
      </c>
      <c r="B23" s="186" t="s">
        <v>2503</v>
      </c>
      <c r="C23" s="204">
        <v>2.9504094471052782</v>
      </c>
      <c r="D23" s="204" t="s">
        <v>710</v>
      </c>
    </row>
    <row r="24" spans="1:4" ht="21.75" customHeight="1" x14ac:dyDescent="0.25">
      <c r="A24" s="203" t="s">
        <v>2523</v>
      </c>
      <c r="B24" s="186" t="s">
        <v>2504</v>
      </c>
      <c r="C24" s="204">
        <v>1.5411001167023157</v>
      </c>
      <c r="D24" s="204" t="s">
        <v>710</v>
      </c>
    </row>
    <row r="25" spans="1:4" ht="21.75" customHeight="1" x14ac:dyDescent="0.25">
      <c r="A25" s="203" t="s">
        <v>2524</v>
      </c>
      <c r="B25" s="186" t="s">
        <v>2504</v>
      </c>
      <c r="C25" s="204">
        <v>0.53709660170683116</v>
      </c>
      <c r="D25" s="204" t="s">
        <v>710</v>
      </c>
    </row>
    <row r="26" spans="1:4" ht="21.75" customHeight="1" x14ac:dyDescent="0.25">
      <c r="A26" s="203" t="s">
        <v>2525</v>
      </c>
      <c r="B26" s="186" t="s">
        <v>2514</v>
      </c>
      <c r="C26" s="204">
        <v>6.7991597602971403</v>
      </c>
      <c r="D26" s="204" t="s">
        <v>710</v>
      </c>
    </row>
    <row r="27" spans="1:4" ht="27.75" customHeight="1" x14ac:dyDescent="0.25">
      <c r="A27" s="203" t="s">
        <v>2526</v>
      </c>
      <c r="B27" s="186" t="s">
        <v>2515</v>
      </c>
      <c r="C27" s="204" t="s">
        <v>710</v>
      </c>
      <c r="D27" s="204" t="s">
        <v>710</v>
      </c>
    </row>
    <row r="28" spans="1:4" ht="27.75" customHeight="1" x14ac:dyDescent="0.25">
      <c r="A28" s="203" t="s">
        <v>2527</v>
      </c>
      <c r="B28" s="186" t="s">
        <v>2507</v>
      </c>
      <c r="C28" s="204">
        <v>5.3962879569470719</v>
      </c>
      <c r="D28" s="204" t="s">
        <v>710</v>
      </c>
    </row>
    <row r="29" spans="1:4" ht="27.75" customHeight="1" x14ac:dyDescent="0.25">
      <c r="A29" s="203" t="s">
        <v>2528</v>
      </c>
      <c r="B29" s="186" t="s">
        <v>2510</v>
      </c>
      <c r="C29" s="204" t="s">
        <v>710</v>
      </c>
      <c r="D29" s="204" t="s">
        <v>710</v>
      </c>
    </row>
    <row r="30" spans="1:4" ht="27.75" customHeight="1" x14ac:dyDescent="0.25">
      <c r="A30" s="203" t="s">
        <v>2529</v>
      </c>
      <c r="B30" s="186" t="s">
        <v>2520</v>
      </c>
      <c r="C30" s="204" t="s">
        <v>710</v>
      </c>
      <c r="D30" s="204" t="s">
        <v>710</v>
      </c>
    </row>
    <row r="31" spans="1:4" ht="27.75" customHeight="1" x14ac:dyDescent="0.25">
      <c r="A31" s="203" t="s">
        <v>2530</v>
      </c>
      <c r="B31" s="186" t="s">
        <v>2505</v>
      </c>
      <c r="C31" s="204" t="s">
        <v>710</v>
      </c>
      <c r="D31" s="204" t="s">
        <v>710</v>
      </c>
    </row>
    <row r="32" spans="1:4" ht="27.75" customHeight="1" x14ac:dyDescent="0.25">
      <c r="A32" s="203" t="s">
        <v>2531</v>
      </c>
      <c r="B32" s="186" t="s">
        <v>2506</v>
      </c>
      <c r="C32" s="204" t="s">
        <v>710</v>
      </c>
      <c r="D32" s="204" t="s">
        <v>710</v>
      </c>
    </row>
    <row r="33" spans="1:4" ht="27.75" customHeight="1" x14ac:dyDescent="0.25">
      <c r="A33" s="203" t="s">
        <v>2532</v>
      </c>
      <c r="B33" s="186" t="s">
        <v>2507</v>
      </c>
      <c r="C33" s="204" t="s">
        <v>710</v>
      </c>
      <c r="D33" s="204" t="s">
        <v>710</v>
      </c>
    </row>
    <row r="34" spans="1:4" ht="27.75" customHeight="1" x14ac:dyDescent="0.25">
      <c r="A34" s="203" t="s">
        <v>2533</v>
      </c>
      <c r="B34" s="186" t="s">
        <v>2508</v>
      </c>
      <c r="C34" s="204" t="s">
        <v>710</v>
      </c>
      <c r="D34" s="204" t="s">
        <v>710</v>
      </c>
    </row>
    <row r="35" spans="1:4" ht="27.75" customHeight="1" x14ac:dyDescent="0.25">
      <c r="A35" s="203" t="s">
        <v>2534</v>
      </c>
      <c r="B35" s="186" t="s">
        <v>2509</v>
      </c>
      <c r="C35" s="204" t="s">
        <v>710</v>
      </c>
      <c r="D35" s="204" t="s">
        <v>710</v>
      </c>
    </row>
    <row r="36" spans="1:4" ht="27.75" customHeight="1" x14ac:dyDescent="0.25">
      <c r="A36" s="203" t="s">
        <v>2535</v>
      </c>
      <c r="B36" s="186" t="s">
        <v>2505</v>
      </c>
      <c r="C36" s="204">
        <v>6.3157003067156987</v>
      </c>
      <c r="D36" s="204" t="s">
        <v>710</v>
      </c>
    </row>
    <row r="37" spans="1:4" ht="27.75" customHeight="1" x14ac:dyDescent="0.25">
      <c r="A37" s="203" t="s">
        <v>2536</v>
      </c>
      <c r="B37" s="186" t="s">
        <v>2505</v>
      </c>
      <c r="C37" s="204" t="s">
        <v>710</v>
      </c>
      <c r="D37" s="204" t="s">
        <v>710</v>
      </c>
    </row>
    <row r="38" spans="1:4" ht="27.75" customHeight="1" x14ac:dyDescent="0.25">
      <c r="A38" s="203" t="s">
        <v>2537</v>
      </c>
      <c r="B38" s="186" t="s">
        <v>2506</v>
      </c>
      <c r="C38" s="204" t="s">
        <v>710</v>
      </c>
      <c r="D38" s="204" t="s">
        <v>710</v>
      </c>
    </row>
    <row r="39" spans="1:4" ht="27.75" customHeight="1" x14ac:dyDescent="0.25">
      <c r="A39" s="203" t="s">
        <v>2538</v>
      </c>
      <c r="B39" s="186" t="s">
        <v>2510</v>
      </c>
      <c r="C39" s="204" t="s">
        <v>710</v>
      </c>
      <c r="D39" s="204" t="s">
        <v>710</v>
      </c>
    </row>
    <row r="40" spans="1:4" ht="27.75" customHeight="1" x14ac:dyDescent="0.25">
      <c r="A40" s="203" t="s">
        <v>2539</v>
      </c>
      <c r="B40" s="186" t="s">
        <v>2511</v>
      </c>
      <c r="C40" s="204">
        <v>3.7544497662745364</v>
      </c>
      <c r="D40" s="204" t="s">
        <v>710</v>
      </c>
    </row>
    <row r="41" spans="1:4" ht="27.75" customHeight="1" x14ac:dyDescent="0.25">
      <c r="A41" s="203" t="s">
        <v>2540</v>
      </c>
      <c r="B41" s="186" t="s">
        <v>2512</v>
      </c>
      <c r="C41" s="204" t="s">
        <v>710</v>
      </c>
      <c r="D41" s="204" t="s">
        <v>710</v>
      </c>
    </row>
    <row r="42" spans="1:4" ht="27.75" customHeight="1" x14ac:dyDescent="0.25">
      <c r="A42" s="203" t="s">
        <v>2541</v>
      </c>
      <c r="B42" s="186" t="s">
        <v>2512</v>
      </c>
      <c r="C42" s="204" t="s">
        <v>710</v>
      </c>
      <c r="D42" s="204" t="s">
        <v>710</v>
      </c>
    </row>
    <row r="43" spans="1:4" ht="27.75" customHeight="1" x14ac:dyDescent="0.25">
      <c r="A43" s="203" t="s">
        <v>2542</v>
      </c>
      <c r="B43" s="186" t="s">
        <v>2509</v>
      </c>
      <c r="C43" s="204" t="s">
        <v>710</v>
      </c>
      <c r="D43" s="204" t="s">
        <v>710</v>
      </c>
    </row>
    <row r="44" spans="1:4" ht="27.75" customHeight="1" x14ac:dyDescent="0.25">
      <c r="A44" s="203" t="s">
        <v>2543</v>
      </c>
      <c r="B44" s="186" t="s">
        <v>2513</v>
      </c>
      <c r="C44" s="204" t="s">
        <v>710</v>
      </c>
      <c r="D44" s="204" t="s">
        <v>710</v>
      </c>
    </row>
    <row r="45" spans="1:4" ht="27.75" customHeight="1" x14ac:dyDescent="0.25">
      <c r="A45" s="203" t="s">
        <v>2544</v>
      </c>
      <c r="B45" s="186" t="s">
        <v>2509</v>
      </c>
      <c r="C45" s="204" t="s">
        <v>710</v>
      </c>
      <c r="D45" s="204" t="s">
        <v>710</v>
      </c>
    </row>
    <row r="46" spans="1:4" ht="27.75" customHeight="1" x14ac:dyDescent="0.25">
      <c r="A46" s="203" t="s">
        <v>2545</v>
      </c>
      <c r="B46" s="186" t="s">
        <v>2505</v>
      </c>
      <c r="C46" s="204" t="s">
        <v>710</v>
      </c>
      <c r="D46" s="204" t="s">
        <v>710</v>
      </c>
    </row>
    <row r="47" spans="1:4" ht="27.75" customHeight="1" x14ac:dyDescent="0.25">
      <c r="A47" s="203" t="s">
        <v>2546</v>
      </c>
      <c r="B47" s="186" t="s">
        <v>2506</v>
      </c>
      <c r="C47" s="204" t="s">
        <v>710</v>
      </c>
      <c r="D47" s="204" t="s">
        <v>710</v>
      </c>
    </row>
    <row r="48" spans="1:4" ht="27.75" customHeight="1" x14ac:dyDescent="0.25">
      <c r="A48" s="203" t="s">
        <v>2547</v>
      </c>
      <c r="B48" s="186" t="s">
        <v>2514</v>
      </c>
      <c r="C48" s="204" t="s">
        <v>710</v>
      </c>
      <c r="D48" s="204" t="s">
        <v>710</v>
      </c>
    </row>
    <row r="49" spans="1:4" ht="27.75" customHeight="1" x14ac:dyDescent="0.25">
      <c r="A49" s="203" t="s">
        <v>2548</v>
      </c>
      <c r="B49" s="186" t="s">
        <v>2507</v>
      </c>
      <c r="C49" s="204" t="s">
        <v>710</v>
      </c>
      <c r="D49" s="204" t="s">
        <v>710</v>
      </c>
    </row>
    <row r="50" spans="1:4" ht="27.75" customHeight="1" x14ac:dyDescent="0.25">
      <c r="A50" s="203" t="s">
        <v>2549</v>
      </c>
      <c r="B50" s="186" t="s">
        <v>2515</v>
      </c>
      <c r="C50" s="204" t="s">
        <v>710</v>
      </c>
      <c r="D50" s="204" t="s">
        <v>710</v>
      </c>
    </row>
    <row r="51" spans="1:4" ht="27.75" customHeight="1" x14ac:dyDescent="0.25">
      <c r="A51" s="203" t="s">
        <v>2550</v>
      </c>
      <c r="B51" s="186" t="s">
        <v>2515</v>
      </c>
      <c r="C51" s="204" t="s">
        <v>710</v>
      </c>
      <c r="D51" s="204" t="s">
        <v>710</v>
      </c>
    </row>
    <row r="52" spans="1:4" ht="27.75" customHeight="1" x14ac:dyDescent="0.25">
      <c r="A52" s="203" t="s">
        <v>2551</v>
      </c>
      <c r="B52" s="186" t="s">
        <v>2515</v>
      </c>
      <c r="C52" s="204" t="s">
        <v>710</v>
      </c>
      <c r="D52" s="204" t="s">
        <v>710</v>
      </c>
    </row>
    <row r="53" spans="1:4" ht="27.75" customHeight="1" x14ac:dyDescent="0.25">
      <c r="A53" s="203" t="s">
        <v>2552</v>
      </c>
      <c r="B53" s="186" t="s">
        <v>2506</v>
      </c>
      <c r="C53" s="204" t="s">
        <v>710</v>
      </c>
      <c r="D53" s="204" t="s">
        <v>710</v>
      </c>
    </row>
    <row r="54" spans="1:4" ht="27.75" customHeight="1" x14ac:dyDescent="0.25">
      <c r="A54" s="203" t="s">
        <v>2553</v>
      </c>
      <c r="B54" s="186" t="s">
        <v>2504</v>
      </c>
      <c r="C54" s="204" t="s">
        <v>710</v>
      </c>
      <c r="D54" s="204" t="s">
        <v>710</v>
      </c>
    </row>
    <row r="55" spans="1:4" ht="27.75" customHeight="1" x14ac:dyDescent="0.25">
      <c r="A55" s="203" t="s">
        <v>2554</v>
      </c>
      <c r="B55" s="186" t="s">
        <v>2517</v>
      </c>
      <c r="C55" s="204" t="s">
        <v>710</v>
      </c>
      <c r="D55" s="204" t="s">
        <v>710</v>
      </c>
    </row>
    <row r="56" spans="1:4" ht="27.75" customHeight="1" x14ac:dyDescent="0.25">
      <c r="A56" s="203" t="s">
        <v>2555</v>
      </c>
      <c r="B56" s="186" t="s">
        <v>2515</v>
      </c>
      <c r="C56" s="204" t="s">
        <v>710</v>
      </c>
      <c r="D56" s="204" t="s">
        <v>710</v>
      </c>
    </row>
    <row r="57" spans="1:4" ht="27.75" customHeight="1" x14ac:dyDescent="0.25">
      <c r="A57" s="203" t="s">
        <v>2556</v>
      </c>
      <c r="B57" s="186" t="s">
        <v>2505</v>
      </c>
      <c r="C57" s="204" t="s">
        <v>710</v>
      </c>
      <c r="D57" s="204" t="s">
        <v>710</v>
      </c>
    </row>
    <row r="58" spans="1:4" ht="27.75" customHeight="1" x14ac:dyDescent="0.25">
      <c r="A58" s="203" t="s">
        <v>2557</v>
      </c>
      <c r="B58" s="186" t="s">
        <v>2523</v>
      </c>
      <c r="C58" s="204">
        <v>1.7101365195457456</v>
      </c>
      <c r="D58" s="204" t="s">
        <v>710</v>
      </c>
    </row>
    <row r="59" spans="1:4" ht="27.75" customHeight="1" x14ac:dyDescent="0.25">
      <c r="A59" s="203" t="s">
        <v>2558</v>
      </c>
      <c r="B59" s="186" t="s">
        <v>2518</v>
      </c>
      <c r="C59" s="204" t="s">
        <v>710</v>
      </c>
      <c r="D59" s="204" t="s">
        <v>710</v>
      </c>
    </row>
    <row r="60" spans="1:4" ht="27.75" customHeight="1" x14ac:dyDescent="0.25">
      <c r="A60" s="203" t="s">
        <v>2559</v>
      </c>
      <c r="B60" s="186" t="s">
        <v>2514</v>
      </c>
      <c r="C60" s="204" t="s">
        <v>710</v>
      </c>
      <c r="D60" s="204" t="s">
        <v>710</v>
      </c>
    </row>
    <row r="61" spans="1:4" ht="27.75" customHeight="1" x14ac:dyDescent="0.25">
      <c r="A61" s="203" t="s">
        <v>2560</v>
      </c>
      <c r="B61" s="186" t="s">
        <v>2504</v>
      </c>
      <c r="C61" s="204" t="s">
        <v>710</v>
      </c>
      <c r="D61" s="204" t="s">
        <v>710</v>
      </c>
    </row>
    <row r="62" spans="1:4" ht="27.75" customHeight="1" x14ac:dyDescent="0.25">
      <c r="A62" s="203" t="s">
        <v>2561</v>
      </c>
      <c r="B62" s="186" t="s">
        <v>2513</v>
      </c>
      <c r="C62" s="204" t="s">
        <v>710</v>
      </c>
      <c r="D62" s="204" t="s">
        <v>710</v>
      </c>
    </row>
    <row r="63" spans="1:4" ht="27.75" customHeight="1" x14ac:dyDescent="0.25">
      <c r="A63" s="203" t="s">
        <v>2562</v>
      </c>
      <c r="B63" s="186" t="s">
        <v>2517</v>
      </c>
      <c r="C63" s="204" t="s">
        <v>710</v>
      </c>
      <c r="D63" s="204" t="s">
        <v>710</v>
      </c>
    </row>
    <row r="64" spans="1:4" ht="27.75" customHeight="1" x14ac:dyDescent="0.25">
      <c r="A64" s="203" t="s">
        <v>2563</v>
      </c>
      <c r="B64" s="186" t="s">
        <v>2511</v>
      </c>
      <c r="C64" s="204" t="s">
        <v>710</v>
      </c>
      <c r="D64" s="204" t="s">
        <v>710</v>
      </c>
    </row>
    <row r="65" spans="1:4" ht="27.75" customHeight="1" x14ac:dyDescent="0.25">
      <c r="A65" s="203" t="s">
        <v>2564</v>
      </c>
      <c r="B65" s="186" t="s">
        <v>2515</v>
      </c>
      <c r="C65" s="204" t="s">
        <v>710</v>
      </c>
      <c r="D65" s="204" t="s">
        <v>710</v>
      </c>
    </row>
    <row r="66" spans="1:4" ht="27.75" customHeight="1" x14ac:dyDescent="0.25">
      <c r="A66" s="203" t="s">
        <v>2565</v>
      </c>
      <c r="B66" s="186" t="s">
        <v>2512</v>
      </c>
      <c r="C66" s="204" t="s">
        <v>710</v>
      </c>
      <c r="D66" s="204" t="s">
        <v>710</v>
      </c>
    </row>
    <row r="67" spans="1:4" ht="27.75" customHeight="1" x14ac:dyDescent="0.25">
      <c r="A67" s="203" t="s">
        <v>2566</v>
      </c>
      <c r="B67" s="186" t="s">
        <v>2510</v>
      </c>
      <c r="C67" s="204">
        <v>6.6219578489860949</v>
      </c>
      <c r="D67" s="204" t="s">
        <v>710</v>
      </c>
    </row>
    <row r="68" spans="1:4" ht="27.75" customHeight="1" x14ac:dyDescent="0.25">
      <c r="A68" s="203" t="s">
        <v>2567</v>
      </c>
      <c r="B68" s="186" t="s">
        <v>2507</v>
      </c>
      <c r="C68" s="204">
        <v>5.2059257700500376</v>
      </c>
      <c r="D68" s="204" t="s">
        <v>710</v>
      </c>
    </row>
    <row r="69" spans="1:4" ht="27.75" customHeight="1" x14ac:dyDescent="0.25">
      <c r="A69" s="203" t="s">
        <v>2568</v>
      </c>
      <c r="B69" s="186" t="s">
        <v>2511</v>
      </c>
      <c r="C69" s="204" t="s">
        <v>710</v>
      </c>
      <c r="D69" s="204" t="s">
        <v>710</v>
      </c>
    </row>
    <row r="70" spans="1:4" ht="27.75" customHeight="1" x14ac:dyDescent="0.25">
      <c r="A70" s="203" t="s">
        <v>2569</v>
      </c>
      <c r="B70" s="186" t="s">
        <v>2507</v>
      </c>
      <c r="C70" s="204" t="s">
        <v>710</v>
      </c>
      <c r="D70" s="204" t="s">
        <v>710</v>
      </c>
    </row>
    <row r="71" spans="1:4" ht="27.75" customHeight="1" x14ac:dyDescent="0.25">
      <c r="A71" s="203" t="s">
        <v>2570</v>
      </c>
      <c r="B71" s="186" t="s">
        <v>2514</v>
      </c>
      <c r="C71" s="204" t="s">
        <v>710</v>
      </c>
      <c r="D71" s="204" t="s">
        <v>710</v>
      </c>
    </row>
    <row r="72" spans="1:4" ht="27.75" customHeight="1" x14ac:dyDescent="0.25">
      <c r="A72" s="203" t="s">
        <v>2571</v>
      </c>
      <c r="B72" s="186" t="s">
        <v>2510</v>
      </c>
      <c r="C72" s="204" t="s">
        <v>710</v>
      </c>
      <c r="D72" s="204" t="s">
        <v>710</v>
      </c>
    </row>
    <row r="73" spans="1:4" ht="27.75" customHeight="1" x14ac:dyDescent="0.25">
      <c r="A73" s="203" t="s">
        <v>2572</v>
      </c>
      <c r="B73" s="186" t="s">
        <v>2512</v>
      </c>
      <c r="C73" s="204" t="s">
        <v>710</v>
      </c>
      <c r="D73" s="204" t="s">
        <v>710</v>
      </c>
    </row>
    <row r="74" spans="1:4" ht="27.75" customHeight="1" x14ac:dyDescent="0.25">
      <c r="A74" s="203" t="s">
        <v>2573</v>
      </c>
      <c r="B74" s="186" t="s">
        <v>2517</v>
      </c>
      <c r="C74" s="204" t="s">
        <v>710</v>
      </c>
      <c r="D74" s="204" t="s">
        <v>710</v>
      </c>
    </row>
    <row r="75" spans="1:4" ht="27.75" customHeight="1" x14ac:dyDescent="0.25">
      <c r="A75" s="203" t="s">
        <v>2574</v>
      </c>
      <c r="B75" s="186" t="s">
        <v>2505</v>
      </c>
      <c r="C75" s="204" t="s">
        <v>710</v>
      </c>
      <c r="D75" s="204" t="s">
        <v>710</v>
      </c>
    </row>
    <row r="76" spans="1:4" ht="27.75" customHeight="1" x14ac:dyDescent="0.25">
      <c r="A76" s="203" t="s">
        <v>2575</v>
      </c>
      <c r="B76" s="186" t="s">
        <v>2512</v>
      </c>
      <c r="C76" s="204" t="s">
        <v>710</v>
      </c>
      <c r="D76" s="204" t="s">
        <v>710</v>
      </c>
    </row>
    <row r="77" spans="1:4" ht="27.75" customHeight="1" x14ac:dyDescent="0.25">
      <c r="A77" s="203" t="s">
        <v>2576</v>
      </c>
      <c r="B77" s="186" t="s">
        <v>2516</v>
      </c>
      <c r="C77" s="204" t="s">
        <v>710</v>
      </c>
      <c r="D77" s="204" t="s">
        <v>710</v>
      </c>
    </row>
    <row r="78" spans="1:4" ht="27.75" customHeight="1" x14ac:dyDescent="0.25">
      <c r="A78" s="203" t="s">
        <v>2577</v>
      </c>
      <c r="B78" s="186" t="s">
        <v>2515</v>
      </c>
      <c r="C78" s="204" t="s">
        <v>710</v>
      </c>
      <c r="D78" s="204" t="s">
        <v>710</v>
      </c>
    </row>
    <row r="79" spans="1:4" ht="27.75" customHeight="1" x14ac:dyDescent="0.25">
      <c r="A79" s="203" t="s">
        <v>2578</v>
      </c>
      <c r="B79" s="186" t="s">
        <v>2507</v>
      </c>
      <c r="C79" s="204">
        <v>5.1460682217660114</v>
      </c>
      <c r="D79" s="204" t="s">
        <v>710</v>
      </c>
    </row>
    <row r="80" spans="1:4" ht="27.75" customHeight="1" x14ac:dyDescent="0.25">
      <c r="A80" s="203" t="s">
        <v>2579</v>
      </c>
      <c r="B80" s="186" t="s">
        <v>2519</v>
      </c>
      <c r="C80" s="204" t="s">
        <v>710</v>
      </c>
      <c r="D80" s="204" t="s">
        <v>710</v>
      </c>
    </row>
    <row r="81" spans="1:4" ht="27.75" customHeight="1" x14ac:dyDescent="0.25">
      <c r="A81" s="203" t="s">
        <v>2580</v>
      </c>
      <c r="B81" s="186" t="s">
        <v>2517</v>
      </c>
      <c r="C81" s="204" t="s">
        <v>710</v>
      </c>
      <c r="D81" s="204" t="s">
        <v>710</v>
      </c>
    </row>
    <row r="82" spans="1:4" ht="27.75" customHeight="1" x14ac:dyDescent="0.25">
      <c r="A82" s="203" t="s">
        <v>2581</v>
      </c>
      <c r="B82" s="186" t="s">
        <v>2510</v>
      </c>
      <c r="C82" s="204" t="s">
        <v>710</v>
      </c>
      <c r="D82" s="204" t="s">
        <v>710</v>
      </c>
    </row>
    <row r="83" spans="1:4" ht="27.75" customHeight="1" x14ac:dyDescent="0.25">
      <c r="A83" s="203" t="s">
        <v>2582</v>
      </c>
      <c r="B83" s="186" t="s">
        <v>2516</v>
      </c>
      <c r="C83" s="204" t="s">
        <v>710</v>
      </c>
      <c r="D83" s="204" t="s">
        <v>710</v>
      </c>
    </row>
    <row r="84" spans="1:4" ht="27.75" customHeight="1" x14ac:dyDescent="0.25">
      <c r="A84" s="203" t="s">
        <v>2583</v>
      </c>
      <c r="B84" s="186" t="s">
        <v>2522</v>
      </c>
      <c r="C84" s="204" t="s">
        <v>710</v>
      </c>
      <c r="D84" s="204" t="s">
        <v>710</v>
      </c>
    </row>
    <row r="85" spans="1:4" ht="27.75" customHeight="1" x14ac:dyDescent="0.25">
      <c r="A85" s="203" t="s">
        <v>2584</v>
      </c>
      <c r="B85" s="186" t="s">
        <v>2511</v>
      </c>
      <c r="C85" s="204" t="s">
        <v>710</v>
      </c>
      <c r="D85" s="204" t="s">
        <v>710</v>
      </c>
    </row>
    <row r="86" spans="1:4" ht="27.75" customHeight="1" x14ac:dyDescent="0.25">
      <c r="A86" s="203" t="s">
        <v>2585</v>
      </c>
      <c r="B86" s="186" t="s">
        <v>710</v>
      </c>
      <c r="C86" s="204" t="s">
        <v>710</v>
      </c>
      <c r="D86" s="204" t="s">
        <v>710</v>
      </c>
    </row>
    <row r="87" spans="1:4" ht="27.75" customHeight="1" x14ac:dyDescent="0.25">
      <c r="A87" s="203" t="s">
        <v>2586</v>
      </c>
      <c r="B87" s="186" t="s">
        <v>2507</v>
      </c>
      <c r="C87" s="204">
        <v>4.8895964360095769</v>
      </c>
      <c r="D87" s="204" t="s">
        <v>710</v>
      </c>
    </row>
    <row r="88" spans="1:4" ht="27.75" customHeight="1" x14ac:dyDescent="0.25">
      <c r="A88" s="203" t="s">
        <v>2587</v>
      </c>
      <c r="B88" s="186" t="s">
        <v>2512</v>
      </c>
      <c r="C88" s="204">
        <v>3.9221797769495796</v>
      </c>
      <c r="D88" s="204" t="s">
        <v>710</v>
      </c>
    </row>
    <row r="89" spans="1:4" ht="27.75" customHeight="1" x14ac:dyDescent="0.25">
      <c r="A89" s="203" t="s">
        <v>2588</v>
      </c>
      <c r="B89" s="186" t="s">
        <v>2509</v>
      </c>
      <c r="C89" s="204" t="s">
        <v>710</v>
      </c>
      <c r="D89" s="204" t="s">
        <v>710</v>
      </c>
    </row>
    <row r="90" spans="1:4" ht="27.75" customHeight="1" x14ac:dyDescent="0.25">
      <c r="A90" s="203" t="s">
        <v>2589</v>
      </c>
      <c r="B90" s="186" t="s">
        <v>2510</v>
      </c>
      <c r="C90" s="204" t="s">
        <v>710</v>
      </c>
      <c r="D90" s="204" t="s">
        <v>710</v>
      </c>
    </row>
    <row r="91" spans="1:4" ht="27.75" customHeight="1" x14ac:dyDescent="0.25">
      <c r="A91" s="203" t="s">
        <v>2590</v>
      </c>
      <c r="B91" s="186" t="s">
        <v>2514</v>
      </c>
      <c r="C91" s="204" t="s">
        <v>710</v>
      </c>
      <c r="D91" s="204" t="s">
        <v>710</v>
      </c>
    </row>
    <row r="92" spans="1:4" ht="27.75" customHeight="1" x14ac:dyDescent="0.25">
      <c r="A92" s="203" t="s">
        <v>2591</v>
      </c>
      <c r="B92" s="186" t="s">
        <v>2513</v>
      </c>
      <c r="C92" s="204" t="s">
        <v>710</v>
      </c>
      <c r="D92" s="204" t="s">
        <v>710</v>
      </c>
    </row>
    <row r="93" spans="1:4" ht="27.75" customHeight="1" x14ac:dyDescent="0.25">
      <c r="A93" s="203" t="s">
        <v>2592</v>
      </c>
      <c r="B93" s="186" t="s">
        <v>2509</v>
      </c>
      <c r="C93" s="204" t="s">
        <v>710</v>
      </c>
      <c r="D93" s="204" t="s">
        <v>710</v>
      </c>
    </row>
    <row r="94" spans="1:4" ht="27.75" customHeight="1" x14ac:dyDescent="0.25">
      <c r="A94" s="203" t="s">
        <v>2593</v>
      </c>
      <c r="B94" s="186" t="s">
        <v>2509</v>
      </c>
      <c r="C94" s="204" t="s">
        <v>710</v>
      </c>
      <c r="D94" s="204" t="s">
        <v>710</v>
      </c>
    </row>
    <row r="95" spans="1:4" ht="27.75" customHeight="1" x14ac:dyDescent="0.25">
      <c r="A95" s="203" t="s">
        <v>2594</v>
      </c>
      <c r="B95" s="186" t="s">
        <v>2521</v>
      </c>
      <c r="C95" s="204">
        <v>5.4940443844246429</v>
      </c>
      <c r="D95" s="204" t="s">
        <v>710</v>
      </c>
    </row>
    <row r="96" spans="1:4" ht="27.75" customHeight="1" x14ac:dyDescent="0.25">
      <c r="A96" s="203" t="s">
        <v>2595</v>
      </c>
      <c r="B96" s="186" t="s">
        <v>2509</v>
      </c>
      <c r="C96" s="204" t="s">
        <v>710</v>
      </c>
      <c r="D96" s="204" t="s">
        <v>710</v>
      </c>
    </row>
    <row r="97" spans="1:4" ht="27.75" customHeight="1" x14ac:dyDescent="0.25">
      <c r="A97" s="203" t="s">
        <v>2596</v>
      </c>
      <c r="B97" s="186" t="s">
        <v>2512</v>
      </c>
      <c r="C97" s="204" t="s">
        <v>710</v>
      </c>
      <c r="D97" s="204" t="s">
        <v>710</v>
      </c>
    </row>
    <row r="98" spans="1:4" ht="27.75" customHeight="1" x14ac:dyDescent="0.25">
      <c r="A98" s="203" t="s">
        <v>2597</v>
      </c>
      <c r="B98" s="186" t="s">
        <v>2524</v>
      </c>
      <c r="C98" s="204" t="s">
        <v>710</v>
      </c>
      <c r="D98" s="204" t="s">
        <v>710</v>
      </c>
    </row>
    <row r="99" spans="1:4" ht="27.75" customHeight="1" x14ac:dyDescent="0.25">
      <c r="A99" s="203" t="s">
        <v>2598</v>
      </c>
      <c r="B99" s="186" t="s">
        <v>2509</v>
      </c>
      <c r="C99" s="204" t="s">
        <v>710</v>
      </c>
      <c r="D99" s="204" t="s">
        <v>710</v>
      </c>
    </row>
    <row r="100" spans="1:4" ht="27.75" customHeight="1" x14ac:dyDescent="0.25">
      <c r="A100" s="203" t="s">
        <v>2599</v>
      </c>
      <c r="B100" s="186" t="s">
        <v>2516</v>
      </c>
      <c r="C100" s="204" t="s">
        <v>710</v>
      </c>
      <c r="D100" s="204" t="s">
        <v>710</v>
      </c>
    </row>
    <row r="101" spans="1:4" ht="27.75" customHeight="1" x14ac:dyDescent="0.25">
      <c r="A101" s="203" t="s">
        <v>2600</v>
      </c>
      <c r="B101" s="186" t="s">
        <v>2513</v>
      </c>
      <c r="C101" s="204" t="s">
        <v>710</v>
      </c>
      <c r="D101" s="204" t="s">
        <v>710</v>
      </c>
    </row>
    <row r="102" spans="1:4" ht="27.75" customHeight="1" x14ac:dyDescent="0.25">
      <c r="A102" s="203" t="s">
        <v>2601</v>
      </c>
      <c r="B102" s="186" t="s">
        <v>2506</v>
      </c>
      <c r="C102" s="204" t="s">
        <v>710</v>
      </c>
      <c r="D102" s="204" t="s">
        <v>710</v>
      </c>
    </row>
    <row r="103" spans="1:4" ht="27.75" customHeight="1" x14ac:dyDescent="0.25">
      <c r="A103" s="203" t="s">
        <v>2602</v>
      </c>
      <c r="B103" s="186" t="s">
        <v>2509</v>
      </c>
      <c r="C103" s="204" t="s">
        <v>710</v>
      </c>
      <c r="D103" s="204" t="s">
        <v>710</v>
      </c>
    </row>
    <row r="104" spans="1:4" ht="27.75" customHeight="1" x14ac:dyDescent="0.25">
      <c r="A104" s="203" t="s">
        <v>2603</v>
      </c>
      <c r="B104" s="186" t="s">
        <v>2512</v>
      </c>
      <c r="C104" s="204" t="s">
        <v>710</v>
      </c>
      <c r="D104" s="204" t="s">
        <v>710</v>
      </c>
    </row>
    <row r="105" spans="1:4" ht="27.75" customHeight="1" x14ac:dyDescent="0.25">
      <c r="A105" s="203" t="s">
        <v>2604</v>
      </c>
      <c r="B105" s="186" t="s">
        <v>2506</v>
      </c>
      <c r="C105" s="204" t="s">
        <v>710</v>
      </c>
      <c r="D105" s="204" t="s">
        <v>710</v>
      </c>
    </row>
    <row r="106" spans="1:4" ht="27.75" customHeight="1" x14ac:dyDescent="0.25">
      <c r="A106" s="203" t="s">
        <v>2605</v>
      </c>
      <c r="B106" s="186" t="s">
        <v>2503</v>
      </c>
      <c r="C106" s="204">
        <v>5.33770156224013</v>
      </c>
      <c r="D106" s="204" t="s">
        <v>710</v>
      </c>
    </row>
    <row r="107" spans="1:4" ht="27.75" customHeight="1" x14ac:dyDescent="0.25">
      <c r="A107" s="203" t="s">
        <v>2606</v>
      </c>
      <c r="B107" s="186" t="s">
        <v>2516</v>
      </c>
      <c r="C107" s="204" t="s">
        <v>710</v>
      </c>
      <c r="D107" s="204" t="s">
        <v>710</v>
      </c>
    </row>
    <row r="108" spans="1:4" ht="27.75" customHeight="1" x14ac:dyDescent="0.25">
      <c r="A108" s="203" t="s">
        <v>2607</v>
      </c>
      <c r="B108" s="186" t="s">
        <v>2505</v>
      </c>
      <c r="C108" s="204" t="s">
        <v>710</v>
      </c>
      <c r="D108" s="204" t="s">
        <v>710</v>
      </c>
    </row>
    <row r="109" spans="1:4" ht="27.75" customHeight="1" x14ac:dyDescent="0.25">
      <c r="A109" s="203" t="s">
        <v>2608</v>
      </c>
      <c r="B109" s="186" t="s">
        <v>2511</v>
      </c>
      <c r="C109" s="204" t="s">
        <v>710</v>
      </c>
      <c r="D109" s="204" t="s">
        <v>710</v>
      </c>
    </row>
    <row r="110" spans="1:4" ht="27.75" customHeight="1" x14ac:dyDescent="0.25">
      <c r="A110" s="203" t="s">
        <v>2609</v>
      </c>
      <c r="B110" s="186" t="s">
        <v>2511</v>
      </c>
      <c r="C110" s="204" t="s">
        <v>710</v>
      </c>
      <c r="D110" s="204" t="s">
        <v>710</v>
      </c>
    </row>
    <row r="111" spans="1:4" ht="27.75" customHeight="1" x14ac:dyDescent="0.25">
      <c r="A111" s="203" t="s">
        <v>2610</v>
      </c>
      <c r="B111" s="186" t="s">
        <v>710</v>
      </c>
      <c r="C111" s="204" t="s">
        <v>710</v>
      </c>
      <c r="D111" s="204" t="s">
        <v>710</v>
      </c>
    </row>
    <row r="112" spans="1:4" ht="27.75" customHeight="1" x14ac:dyDescent="0.25">
      <c r="A112" s="203" t="s">
        <v>2611</v>
      </c>
      <c r="B112" s="186" t="s">
        <v>2610</v>
      </c>
      <c r="C112" s="204">
        <v>1.0403102496377705</v>
      </c>
      <c r="D112" s="204" t="s">
        <v>710</v>
      </c>
    </row>
    <row r="113" spans="1:4" ht="27.75" customHeight="1" x14ac:dyDescent="0.25">
      <c r="A113" s="203" t="s">
        <v>2612</v>
      </c>
      <c r="B113" s="186" t="s">
        <v>2610</v>
      </c>
      <c r="C113" s="204" t="s">
        <v>710</v>
      </c>
      <c r="D113" s="204" t="s">
        <v>710</v>
      </c>
    </row>
    <row r="114" spans="1:4" ht="27.75" customHeight="1" x14ac:dyDescent="0.25">
      <c r="A114" s="203" t="s">
        <v>2613</v>
      </c>
      <c r="B114" s="186" t="s">
        <v>2610</v>
      </c>
      <c r="C114" s="204">
        <v>0.41175212297278591</v>
      </c>
      <c r="D114" s="204" t="s">
        <v>710</v>
      </c>
    </row>
    <row r="115" spans="1:4" ht="27.75" customHeight="1" x14ac:dyDescent="0.25">
      <c r="A115" s="203" t="s">
        <v>2614</v>
      </c>
      <c r="B115" s="186" t="s">
        <v>2610</v>
      </c>
      <c r="C115" s="204">
        <v>0.61085471987587336</v>
      </c>
      <c r="D115" s="204" t="s">
        <v>710</v>
      </c>
    </row>
    <row r="116" spans="1:4" ht="27.75" customHeight="1" x14ac:dyDescent="0.25">
      <c r="A116" s="203" t="s">
        <v>2615</v>
      </c>
      <c r="B116" s="186" t="s">
        <v>2610</v>
      </c>
      <c r="C116" s="204">
        <v>0.64387838523603447</v>
      </c>
      <c r="D116" s="204" t="s">
        <v>710</v>
      </c>
    </row>
    <row r="117" spans="1:4" ht="27.75" customHeight="1" x14ac:dyDescent="0.25">
      <c r="A117" s="203" t="s">
        <v>2616</v>
      </c>
      <c r="B117" s="186" t="s">
        <v>2610</v>
      </c>
      <c r="C117" s="204">
        <v>7.4035482296470754</v>
      </c>
      <c r="D117" s="204" t="s">
        <v>710</v>
      </c>
    </row>
    <row r="118" spans="1:4" ht="27.75" customHeight="1" x14ac:dyDescent="0.25">
      <c r="A118" s="203" t="s">
        <v>2617</v>
      </c>
      <c r="B118" s="186" t="s">
        <v>2610</v>
      </c>
      <c r="C118" s="204" t="s">
        <v>710</v>
      </c>
      <c r="D118" s="204" t="s">
        <v>710</v>
      </c>
    </row>
    <row r="119" spans="1:4" ht="27.75" customHeight="1" x14ac:dyDescent="0.25">
      <c r="A119" s="203" t="s">
        <v>2618</v>
      </c>
      <c r="B119" s="186" t="s">
        <v>2610</v>
      </c>
      <c r="C119" s="204" t="s">
        <v>710</v>
      </c>
      <c r="D119" s="204" t="s">
        <v>710</v>
      </c>
    </row>
    <row r="120" spans="1:4" ht="27.75" customHeight="1" x14ac:dyDescent="0.25">
      <c r="A120" s="203" t="s">
        <v>2619</v>
      </c>
      <c r="B120" s="186" t="s">
        <v>710</v>
      </c>
      <c r="C120" s="204" t="s">
        <v>710</v>
      </c>
      <c r="D120" s="204" t="s">
        <v>710</v>
      </c>
    </row>
    <row r="121" spans="1:4" ht="27.75" customHeight="1" x14ac:dyDescent="0.25">
      <c r="A121" s="203" t="s">
        <v>2620</v>
      </c>
      <c r="B121" s="186" t="s">
        <v>2610</v>
      </c>
      <c r="C121" s="204" t="s">
        <v>710</v>
      </c>
      <c r="D121" s="204" t="s">
        <v>710</v>
      </c>
    </row>
    <row r="122" spans="1:4" ht="27.75" customHeight="1" x14ac:dyDescent="0.25">
      <c r="A122" s="203" t="s">
        <v>2621</v>
      </c>
      <c r="B122" s="186" t="s">
        <v>2610</v>
      </c>
      <c r="C122" s="204" t="s">
        <v>710</v>
      </c>
      <c r="D122" s="204" t="s">
        <v>710</v>
      </c>
    </row>
    <row r="123" spans="1:4" ht="27.75" customHeight="1" x14ac:dyDescent="0.25">
      <c r="A123" s="203" t="s">
        <v>2622</v>
      </c>
      <c r="B123" s="186" t="s">
        <v>2610</v>
      </c>
      <c r="C123" s="204">
        <v>2.179799083248172</v>
      </c>
      <c r="D123" s="204" t="s">
        <v>710</v>
      </c>
    </row>
    <row r="124" spans="1:4" ht="27.75" customHeight="1" x14ac:dyDescent="0.25">
      <c r="A124" s="203" t="s">
        <v>2623</v>
      </c>
      <c r="B124" s="186" t="s">
        <v>2610</v>
      </c>
      <c r="C124" s="204" t="s">
        <v>710</v>
      </c>
      <c r="D124" s="204" t="s">
        <v>710</v>
      </c>
    </row>
    <row r="125" spans="1:4" ht="27.75" customHeight="1" x14ac:dyDescent="0.25">
      <c r="A125" s="203" t="s">
        <v>2624</v>
      </c>
      <c r="B125" s="186" t="s">
        <v>2610</v>
      </c>
      <c r="C125" s="204" t="s">
        <v>710</v>
      </c>
      <c r="D125" s="204" t="s">
        <v>710</v>
      </c>
    </row>
    <row r="126" spans="1:4" ht="27.75" customHeight="1" x14ac:dyDescent="0.25">
      <c r="A126" s="203" t="s">
        <v>2625</v>
      </c>
      <c r="B126" s="186" t="s">
        <v>2610</v>
      </c>
      <c r="C126" s="204">
        <v>0.5578871576057205</v>
      </c>
      <c r="D126" s="204" t="s">
        <v>710</v>
      </c>
    </row>
    <row r="127" spans="1:4" ht="27.75" customHeight="1" x14ac:dyDescent="0.25">
      <c r="A127" s="203" t="s">
        <v>2626</v>
      </c>
      <c r="B127" s="186" t="s">
        <v>2610</v>
      </c>
      <c r="C127" s="204">
        <v>0.62822714918462008</v>
      </c>
      <c r="D127" s="204" t="s">
        <v>710</v>
      </c>
    </row>
    <row r="128" spans="1:4" ht="27.75" customHeight="1" x14ac:dyDescent="0.25">
      <c r="A128" s="203" t="s">
        <v>2627</v>
      </c>
      <c r="B128" s="186" t="s">
        <v>2610</v>
      </c>
      <c r="C128" s="204">
        <v>0.62812990970279747</v>
      </c>
      <c r="D128" s="204" t="s">
        <v>710</v>
      </c>
    </row>
    <row r="129" spans="1:4" ht="27.75" customHeight="1" x14ac:dyDescent="0.25">
      <c r="A129" s="203" t="s">
        <v>2628</v>
      </c>
      <c r="B129" s="186" t="s">
        <v>2610</v>
      </c>
      <c r="C129" s="204">
        <v>0.62785288842982279</v>
      </c>
      <c r="D129" s="204" t="s">
        <v>710</v>
      </c>
    </row>
    <row r="130" spans="1:4" ht="27.75" customHeight="1" x14ac:dyDescent="0.25">
      <c r="A130" s="203" t="s">
        <v>2629</v>
      </c>
      <c r="B130" s="186" t="s">
        <v>2610</v>
      </c>
      <c r="C130" s="204">
        <v>0.62842698038168521</v>
      </c>
      <c r="D130" s="204" t="s">
        <v>710</v>
      </c>
    </row>
    <row r="131" spans="1:4" ht="27.75" customHeight="1" x14ac:dyDescent="0.25">
      <c r="A131" s="203" t="s">
        <v>2630</v>
      </c>
      <c r="B131" s="186" t="s">
        <v>2610</v>
      </c>
      <c r="C131" s="204">
        <v>0.62743691176295924</v>
      </c>
      <c r="D131" s="204" t="s">
        <v>710</v>
      </c>
    </row>
    <row r="132" spans="1:4" ht="27.75" customHeight="1" x14ac:dyDescent="0.25">
      <c r="A132" s="203" t="s">
        <v>2631</v>
      </c>
      <c r="B132" s="186" t="s">
        <v>2610</v>
      </c>
      <c r="C132" s="204">
        <v>0.62937638154738496</v>
      </c>
      <c r="D132" s="204" t="s">
        <v>710</v>
      </c>
    </row>
    <row r="133" spans="1:4" ht="27.75" customHeight="1" x14ac:dyDescent="0.25">
      <c r="A133" s="203" t="s">
        <v>2632</v>
      </c>
      <c r="B133" s="186" t="s">
        <v>2610</v>
      </c>
      <c r="C133" s="204" t="s">
        <v>710</v>
      </c>
      <c r="D133" s="204" t="s">
        <v>710</v>
      </c>
    </row>
    <row r="134" spans="1:4" ht="27.75" customHeight="1" x14ac:dyDescent="0.25">
      <c r="A134" s="203" t="s">
        <v>2633</v>
      </c>
      <c r="B134" s="186" t="s">
        <v>2610</v>
      </c>
      <c r="C134" s="204" t="s">
        <v>710</v>
      </c>
      <c r="D134" s="204" t="s">
        <v>710</v>
      </c>
    </row>
    <row r="135" spans="1:4" ht="27.75" customHeight="1" x14ac:dyDescent="0.25">
      <c r="A135" s="203" t="s">
        <v>2634</v>
      </c>
      <c r="B135" s="186" t="s">
        <v>2616</v>
      </c>
      <c r="C135" s="204" t="s">
        <v>710</v>
      </c>
      <c r="D135" s="204" t="s">
        <v>710</v>
      </c>
    </row>
    <row r="136" spans="1:4" ht="27.75" customHeight="1" x14ac:dyDescent="0.25">
      <c r="A136" s="203" t="s">
        <v>2635</v>
      </c>
      <c r="B136" s="186" t="s">
        <v>2616</v>
      </c>
      <c r="C136" s="204" t="s">
        <v>710</v>
      </c>
      <c r="D136" s="204" t="s">
        <v>710</v>
      </c>
    </row>
    <row r="137" spans="1:4" ht="27.75" customHeight="1" x14ac:dyDescent="0.25">
      <c r="A137" s="203" t="s">
        <v>2636</v>
      </c>
      <c r="B137" s="186" t="s">
        <v>2613</v>
      </c>
      <c r="C137" s="204" t="s">
        <v>710</v>
      </c>
      <c r="D137" s="204" t="s">
        <v>710</v>
      </c>
    </row>
    <row r="138" spans="1:4" ht="27.75" customHeight="1" x14ac:dyDescent="0.25">
      <c r="A138" s="203" t="s">
        <v>2637</v>
      </c>
      <c r="B138" s="186" t="s">
        <v>2613</v>
      </c>
      <c r="C138" s="204" t="s">
        <v>710</v>
      </c>
      <c r="D138" s="204" t="s">
        <v>710</v>
      </c>
    </row>
    <row r="139" spans="1:4" ht="27.75" customHeight="1" x14ac:dyDescent="0.25">
      <c r="A139" s="203" t="s">
        <v>2638</v>
      </c>
      <c r="B139" s="186" t="s">
        <v>2611</v>
      </c>
      <c r="C139" s="204" t="s">
        <v>710</v>
      </c>
      <c r="D139" s="204" t="s">
        <v>710</v>
      </c>
    </row>
    <row r="140" spans="1:4" ht="27.75" customHeight="1" x14ac:dyDescent="0.25">
      <c r="A140" s="203" t="s">
        <v>2639</v>
      </c>
      <c r="B140" s="186" t="s">
        <v>2611</v>
      </c>
      <c r="C140" s="204" t="s">
        <v>710</v>
      </c>
      <c r="D140" s="204" t="s">
        <v>710</v>
      </c>
    </row>
    <row r="141" spans="1:4" ht="27.75" customHeight="1" x14ac:dyDescent="0.25">
      <c r="A141" s="203" t="s">
        <v>2640</v>
      </c>
      <c r="B141" s="186" t="s">
        <v>2611</v>
      </c>
      <c r="C141" s="204" t="s">
        <v>710</v>
      </c>
      <c r="D141" s="204" t="s">
        <v>710</v>
      </c>
    </row>
    <row r="142" spans="1:4" ht="27.75" customHeight="1" x14ac:dyDescent="0.25">
      <c r="A142" s="203" t="s">
        <v>2641</v>
      </c>
      <c r="B142" s="186" t="s">
        <v>2612</v>
      </c>
      <c r="C142" s="204" t="s">
        <v>710</v>
      </c>
      <c r="D142" s="204" t="s">
        <v>710</v>
      </c>
    </row>
    <row r="143" spans="1:4" ht="27.75" customHeight="1" x14ac:dyDescent="0.25">
      <c r="A143" s="203" t="s">
        <v>2642</v>
      </c>
      <c r="B143" s="186" t="s">
        <v>2613</v>
      </c>
      <c r="C143" s="204" t="s">
        <v>710</v>
      </c>
      <c r="D143" s="204" t="s">
        <v>710</v>
      </c>
    </row>
    <row r="144" spans="1:4" ht="27.75" customHeight="1" x14ac:dyDescent="0.25">
      <c r="A144" s="203" t="s">
        <v>2643</v>
      </c>
      <c r="B144" s="186" t="s">
        <v>2611</v>
      </c>
      <c r="C144" s="204" t="s">
        <v>710</v>
      </c>
      <c r="D144" s="204" t="s">
        <v>710</v>
      </c>
    </row>
    <row r="145" spans="1:4" ht="27.75" customHeight="1" x14ac:dyDescent="0.25">
      <c r="A145" s="203" t="s">
        <v>2644</v>
      </c>
      <c r="B145" s="186" t="s">
        <v>2626</v>
      </c>
      <c r="C145" s="204" t="s">
        <v>710</v>
      </c>
      <c r="D145" s="204" t="s">
        <v>710</v>
      </c>
    </row>
    <row r="146" spans="1:4" ht="27.75" customHeight="1" x14ac:dyDescent="0.25">
      <c r="A146" s="203" t="s">
        <v>2645</v>
      </c>
      <c r="B146" s="186" t="s">
        <v>2611</v>
      </c>
      <c r="C146" s="204" t="s">
        <v>710</v>
      </c>
      <c r="D146" s="204" t="s">
        <v>710</v>
      </c>
    </row>
    <row r="147" spans="1:4" ht="27.75" customHeight="1" x14ac:dyDescent="0.25">
      <c r="A147" s="203" t="s">
        <v>2646</v>
      </c>
      <c r="B147" s="186" t="s">
        <v>2616</v>
      </c>
      <c r="C147" s="204" t="s">
        <v>710</v>
      </c>
      <c r="D147" s="204" t="s">
        <v>710</v>
      </c>
    </row>
    <row r="148" spans="1:4" ht="27.75" customHeight="1" x14ac:dyDescent="0.25">
      <c r="A148" s="203" t="s">
        <v>2647</v>
      </c>
      <c r="B148" s="186" t="s">
        <v>2616</v>
      </c>
      <c r="C148" s="204" t="s">
        <v>710</v>
      </c>
      <c r="D148" s="204" t="s">
        <v>710</v>
      </c>
    </row>
    <row r="149" spans="1:4" ht="27.75" customHeight="1" x14ac:dyDescent="0.25">
      <c r="A149" s="203" t="s">
        <v>2648</v>
      </c>
      <c r="B149" s="186" t="s">
        <v>2612</v>
      </c>
      <c r="C149" s="204" t="s">
        <v>710</v>
      </c>
      <c r="D149" s="204" t="s">
        <v>710</v>
      </c>
    </row>
    <row r="150" spans="1:4" ht="27.75" customHeight="1" x14ac:dyDescent="0.25">
      <c r="A150" s="203" t="s">
        <v>2649</v>
      </c>
      <c r="B150" s="186" t="s">
        <v>2612</v>
      </c>
      <c r="C150" s="204" t="s">
        <v>710</v>
      </c>
      <c r="D150" s="204" t="s">
        <v>710</v>
      </c>
    </row>
    <row r="151" spans="1:4" ht="27.75" customHeight="1" x14ac:dyDescent="0.25">
      <c r="A151" s="203" t="s">
        <v>2650</v>
      </c>
      <c r="B151" s="186" t="s">
        <v>2616</v>
      </c>
      <c r="C151" s="204" t="s">
        <v>710</v>
      </c>
      <c r="D151" s="204" t="s">
        <v>710</v>
      </c>
    </row>
    <row r="152" spans="1:4" ht="27.75" customHeight="1" x14ac:dyDescent="0.25">
      <c r="A152" s="203" t="s">
        <v>2651</v>
      </c>
      <c r="B152" s="186" t="s">
        <v>2631</v>
      </c>
      <c r="C152" s="204" t="s">
        <v>710</v>
      </c>
      <c r="D152" s="204" t="s">
        <v>710</v>
      </c>
    </row>
    <row r="153" spans="1:4" ht="27.75" customHeight="1" x14ac:dyDescent="0.25">
      <c r="A153" s="203" t="s">
        <v>2652</v>
      </c>
      <c r="B153" s="186" t="s">
        <v>2614</v>
      </c>
      <c r="C153" s="204" t="s">
        <v>710</v>
      </c>
      <c r="D153" s="204" t="s">
        <v>710</v>
      </c>
    </row>
    <row r="154" spans="1:4" ht="27.75" customHeight="1" x14ac:dyDescent="0.25">
      <c r="A154" s="203" t="s">
        <v>2653</v>
      </c>
      <c r="B154" s="186" t="s">
        <v>2617</v>
      </c>
      <c r="C154" s="204" t="s">
        <v>710</v>
      </c>
      <c r="D154" s="204" t="s">
        <v>710</v>
      </c>
    </row>
    <row r="155" spans="1:4" ht="27.75" customHeight="1" x14ac:dyDescent="0.25">
      <c r="A155" s="203" t="s">
        <v>2654</v>
      </c>
      <c r="B155" s="186" t="s">
        <v>2610</v>
      </c>
      <c r="C155" s="204" t="s">
        <v>710</v>
      </c>
      <c r="D155" s="204" t="s">
        <v>710</v>
      </c>
    </row>
    <row r="156" spans="1:4" ht="27.75" customHeight="1" x14ac:dyDescent="0.25">
      <c r="A156" s="203" t="s">
        <v>2655</v>
      </c>
      <c r="B156" s="186" t="s">
        <v>2618</v>
      </c>
      <c r="C156" s="204" t="s">
        <v>710</v>
      </c>
      <c r="D156" s="204" t="s">
        <v>710</v>
      </c>
    </row>
    <row r="157" spans="1:4" ht="27.75" customHeight="1" x14ac:dyDescent="0.25">
      <c r="A157" s="203" t="s">
        <v>2656</v>
      </c>
      <c r="B157" s="186" t="s">
        <v>2612</v>
      </c>
      <c r="C157" s="204" t="s">
        <v>710</v>
      </c>
      <c r="D157" s="204" t="s">
        <v>710</v>
      </c>
    </row>
    <row r="158" spans="1:4" ht="27.75" customHeight="1" x14ac:dyDescent="0.25">
      <c r="A158" s="203" t="s">
        <v>2657</v>
      </c>
      <c r="B158" s="186" t="s">
        <v>2630</v>
      </c>
      <c r="C158" s="204" t="s">
        <v>710</v>
      </c>
      <c r="D158" s="204" t="s">
        <v>710</v>
      </c>
    </row>
    <row r="159" spans="1:4" ht="27.75" customHeight="1" x14ac:dyDescent="0.25">
      <c r="A159" s="203" t="s">
        <v>2658</v>
      </c>
      <c r="B159" s="186" t="s">
        <v>2612</v>
      </c>
      <c r="C159" s="204" t="s">
        <v>710</v>
      </c>
      <c r="D159" s="204" t="s">
        <v>710</v>
      </c>
    </row>
    <row r="160" spans="1:4" ht="27.75" customHeight="1" x14ac:dyDescent="0.25">
      <c r="A160" s="203" t="s">
        <v>2659</v>
      </c>
      <c r="B160" s="186" t="s">
        <v>2612</v>
      </c>
      <c r="C160" s="204" t="s">
        <v>710</v>
      </c>
      <c r="D160" s="204" t="s">
        <v>710</v>
      </c>
    </row>
    <row r="161" spans="1:4" ht="27.75" customHeight="1" x14ac:dyDescent="0.25">
      <c r="A161" s="203" t="s">
        <v>2660</v>
      </c>
      <c r="B161" s="186" t="s">
        <v>2617</v>
      </c>
      <c r="C161" s="204" t="s">
        <v>710</v>
      </c>
      <c r="D161" s="204" t="s">
        <v>710</v>
      </c>
    </row>
    <row r="162" spans="1:4" ht="27.75" customHeight="1" x14ac:dyDescent="0.25">
      <c r="A162" s="203" t="s">
        <v>2661</v>
      </c>
      <c r="B162" s="186" t="s">
        <v>2617</v>
      </c>
      <c r="C162" s="204" t="s">
        <v>710</v>
      </c>
      <c r="D162" s="204" t="s">
        <v>710</v>
      </c>
    </row>
    <row r="163" spans="1:4" ht="27.75" customHeight="1" x14ac:dyDescent="0.25">
      <c r="A163" s="203" t="s">
        <v>2662</v>
      </c>
      <c r="B163" s="186" t="s">
        <v>2620</v>
      </c>
      <c r="C163" s="204" t="s">
        <v>710</v>
      </c>
      <c r="D163" s="204" t="s">
        <v>710</v>
      </c>
    </row>
    <row r="164" spans="1:4" ht="27.75" customHeight="1" x14ac:dyDescent="0.25">
      <c r="A164" s="203" t="s">
        <v>2663</v>
      </c>
      <c r="B164" s="186" t="s">
        <v>2618</v>
      </c>
      <c r="C164" s="204">
        <v>6.3850731252515454</v>
      </c>
      <c r="D164" s="204" t="s">
        <v>710</v>
      </c>
    </row>
    <row r="165" spans="1:4" ht="27.75" customHeight="1" x14ac:dyDescent="0.25">
      <c r="A165" s="203" t="s">
        <v>2664</v>
      </c>
      <c r="B165" s="186" t="s">
        <v>2621</v>
      </c>
      <c r="C165" s="204" t="s">
        <v>710</v>
      </c>
      <c r="D165" s="204" t="s">
        <v>710</v>
      </c>
    </row>
    <row r="166" spans="1:4" ht="27.75" customHeight="1" x14ac:dyDescent="0.25">
      <c r="A166" s="203" t="s">
        <v>2665</v>
      </c>
      <c r="B166" s="186" t="s">
        <v>2618</v>
      </c>
      <c r="C166" s="204" t="s">
        <v>710</v>
      </c>
      <c r="D166" s="204" t="s">
        <v>710</v>
      </c>
    </row>
    <row r="167" spans="1:4" ht="27.75" customHeight="1" x14ac:dyDescent="0.25">
      <c r="A167" s="203" t="s">
        <v>2666</v>
      </c>
      <c r="B167" s="186" t="s">
        <v>2614</v>
      </c>
      <c r="C167" s="204" t="s">
        <v>710</v>
      </c>
      <c r="D167" s="204" t="s">
        <v>710</v>
      </c>
    </row>
    <row r="168" spans="1:4" ht="27.75" customHeight="1" x14ac:dyDescent="0.25">
      <c r="A168" s="203" t="s">
        <v>2667</v>
      </c>
      <c r="B168" s="186" t="s">
        <v>2619</v>
      </c>
      <c r="C168" s="204" t="s">
        <v>710</v>
      </c>
      <c r="D168" s="204" t="s">
        <v>710</v>
      </c>
    </row>
    <row r="169" spans="1:4" ht="27.75" customHeight="1" x14ac:dyDescent="0.25">
      <c r="A169" s="203" t="s">
        <v>2668</v>
      </c>
      <c r="B169" s="186" t="s">
        <v>2622</v>
      </c>
      <c r="C169" s="204" t="s">
        <v>710</v>
      </c>
      <c r="D169" s="204" t="s">
        <v>710</v>
      </c>
    </row>
    <row r="170" spans="1:4" ht="27.75" customHeight="1" x14ac:dyDescent="0.25">
      <c r="A170" s="203" t="s">
        <v>2669</v>
      </c>
      <c r="B170" s="186" t="s">
        <v>2616</v>
      </c>
      <c r="C170" s="204">
        <v>3.5586814582543469</v>
      </c>
      <c r="D170" s="204" t="s">
        <v>710</v>
      </c>
    </row>
    <row r="171" spans="1:4" ht="27.75" customHeight="1" x14ac:dyDescent="0.25">
      <c r="A171" s="203" t="s">
        <v>2670</v>
      </c>
      <c r="B171" s="186" t="s">
        <v>2611</v>
      </c>
      <c r="C171" s="204" t="s">
        <v>710</v>
      </c>
      <c r="D171" s="204" t="s">
        <v>710</v>
      </c>
    </row>
    <row r="172" spans="1:4" ht="27.75" customHeight="1" x14ac:dyDescent="0.25">
      <c r="A172" s="203" t="s">
        <v>2671</v>
      </c>
      <c r="B172" s="186" t="s">
        <v>2633</v>
      </c>
      <c r="C172" s="204" t="s">
        <v>710</v>
      </c>
      <c r="D172" s="204" t="s">
        <v>710</v>
      </c>
    </row>
    <row r="173" spans="1:4" ht="27.75" customHeight="1" x14ac:dyDescent="0.25">
      <c r="A173" s="203" t="s">
        <v>2672</v>
      </c>
      <c r="B173" s="186" t="s">
        <v>2613</v>
      </c>
      <c r="C173" s="204" t="s">
        <v>710</v>
      </c>
      <c r="D173" s="204" t="s">
        <v>710</v>
      </c>
    </row>
    <row r="174" spans="1:4" ht="27.75" customHeight="1" x14ac:dyDescent="0.25">
      <c r="A174" s="203" t="s">
        <v>2673</v>
      </c>
      <c r="B174" s="186" t="s">
        <v>2619</v>
      </c>
      <c r="C174" s="204" t="s">
        <v>710</v>
      </c>
      <c r="D174" s="204" t="s">
        <v>710</v>
      </c>
    </row>
    <row r="175" spans="1:4" ht="27.75" customHeight="1" x14ac:dyDescent="0.25">
      <c r="A175" s="203" t="s">
        <v>2674</v>
      </c>
      <c r="B175" s="186" t="s">
        <v>2625</v>
      </c>
      <c r="C175" s="204" t="s">
        <v>710</v>
      </c>
      <c r="D175" s="204" t="s">
        <v>710</v>
      </c>
    </row>
    <row r="176" spans="1:4" ht="27.75" customHeight="1" x14ac:dyDescent="0.25">
      <c r="A176" s="203" t="s">
        <v>2675</v>
      </c>
      <c r="B176" s="186" t="s">
        <v>2617</v>
      </c>
      <c r="C176" s="204" t="s">
        <v>710</v>
      </c>
      <c r="D176" s="204" t="s">
        <v>710</v>
      </c>
    </row>
    <row r="177" spans="1:4" ht="27.75" customHeight="1" x14ac:dyDescent="0.25">
      <c r="A177" s="203" t="s">
        <v>2676</v>
      </c>
      <c r="B177" s="186" t="s">
        <v>2629</v>
      </c>
      <c r="C177" s="204" t="s">
        <v>710</v>
      </c>
      <c r="D177" s="204" t="s">
        <v>710</v>
      </c>
    </row>
    <row r="178" spans="1:4" ht="27.75" customHeight="1" x14ac:dyDescent="0.25">
      <c r="A178" s="203" t="s">
        <v>2677</v>
      </c>
      <c r="B178" s="186" t="s">
        <v>2628</v>
      </c>
      <c r="C178" s="204" t="s">
        <v>710</v>
      </c>
      <c r="D178" s="204" t="s">
        <v>710</v>
      </c>
    </row>
    <row r="179" spans="1:4" ht="27.75" customHeight="1" x14ac:dyDescent="0.25">
      <c r="A179" s="203" t="s">
        <v>2678</v>
      </c>
      <c r="B179" s="186" t="s">
        <v>2623</v>
      </c>
      <c r="C179" s="204" t="s">
        <v>710</v>
      </c>
      <c r="D179" s="204" t="s">
        <v>710</v>
      </c>
    </row>
    <row r="180" spans="1:4" ht="27.75" customHeight="1" x14ac:dyDescent="0.25">
      <c r="A180" s="203" t="s">
        <v>2679</v>
      </c>
      <c r="B180" s="186" t="s">
        <v>2618</v>
      </c>
      <c r="C180" s="204" t="s">
        <v>710</v>
      </c>
      <c r="D180" s="204" t="s">
        <v>710</v>
      </c>
    </row>
    <row r="181" spans="1:4" ht="27.75" customHeight="1" x14ac:dyDescent="0.25">
      <c r="A181" s="203" t="s">
        <v>2680</v>
      </c>
      <c r="B181" s="186" t="s">
        <v>2618</v>
      </c>
      <c r="C181" s="204" t="s">
        <v>710</v>
      </c>
      <c r="D181" s="204" t="s">
        <v>710</v>
      </c>
    </row>
    <row r="182" spans="1:4" ht="27.75" customHeight="1" x14ac:dyDescent="0.25">
      <c r="A182" s="203" t="s">
        <v>2681</v>
      </c>
      <c r="B182" s="186" t="s">
        <v>2616</v>
      </c>
      <c r="C182" s="204" t="s">
        <v>710</v>
      </c>
      <c r="D182" s="204" t="s">
        <v>710</v>
      </c>
    </row>
    <row r="183" spans="1:4" ht="27.75" customHeight="1" x14ac:dyDescent="0.25">
      <c r="A183" s="203" t="s">
        <v>2682</v>
      </c>
      <c r="B183" s="186" t="s">
        <v>2613</v>
      </c>
      <c r="C183" s="204" t="s">
        <v>710</v>
      </c>
      <c r="D183" s="204" t="s">
        <v>710</v>
      </c>
    </row>
    <row r="184" spans="1:4" ht="27.75" customHeight="1" x14ac:dyDescent="0.25">
      <c r="A184" s="203" t="s">
        <v>2683</v>
      </c>
      <c r="B184" s="186" t="s">
        <v>2613</v>
      </c>
      <c r="C184" s="204" t="s">
        <v>710</v>
      </c>
      <c r="D184" s="204" t="s">
        <v>710</v>
      </c>
    </row>
    <row r="185" spans="1:4" ht="27.75" customHeight="1" x14ac:dyDescent="0.25">
      <c r="A185" s="203" t="s">
        <v>2684</v>
      </c>
      <c r="B185" s="186" t="s">
        <v>2618</v>
      </c>
      <c r="C185" s="204" t="s">
        <v>710</v>
      </c>
      <c r="D185" s="204" t="s">
        <v>710</v>
      </c>
    </row>
    <row r="186" spans="1:4" ht="27.75" customHeight="1" x14ac:dyDescent="0.25">
      <c r="A186" s="203" t="s">
        <v>2685</v>
      </c>
      <c r="B186" s="186" t="s">
        <v>2624</v>
      </c>
      <c r="C186" s="204" t="s">
        <v>710</v>
      </c>
      <c r="D186" s="204" t="s">
        <v>710</v>
      </c>
    </row>
    <row r="187" spans="1:4" ht="27.75" customHeight="1" x14ac:dyDescent="0.25">
      <c r="A187" s="203" t="s">
        <v>2686</v>
      </c>
      <c r="B187" s="186" t="s">
        <v>2617</v>
      </c>
      <c r="C187" s="204" t="s">
        <v>710</v>
      </c>
      <c r="D187" s="204" t="s">
        <v>710</v>
      </c>
    </row>
    <row r="188" spans="1:4" ht="27.75" customHeight="1" x14ac:dyDescent="0.25">
      <c r="A188" s="203" t="s">
        <v>2687</v>
      </c>
      <c r="B188" s="186" t="s">
        <v>2622</v>
      </c>
      <c r="C188" s="204" t="s">
        <v>710</v>
      </c>
      <c r="D188" s="204" t="s">
        <v>710</v>
      </c>
    </row>
    <row r="189" spans="1:4" ht="27.75" customHeight="1" x14ac:dyDescent="0.25">
      <c r="A189" s="203" t="s">
        <v>2688</v>
      </c>
      <c r="B189" s="186" t="s">
        <v>2611</v>
      </c>
      <c r="C189" s="204" t="s">
        <v>710</v>
      </c>
      <c r="D189" s="204" t="s">
        <v>710</v>
      </c>
    </row>
    <row r="190" spans="1:4" ht="27.75" customHeight="1" x14ac:dyDescent="0.25">
      <c r="A190" s="203" t="s">
        <v>2689</v>
      </c>
      <c r="B190" s="186" t="s">
        <v>2622</v>
      </c>
      <c r="C190" s="204" t="s">
        <v>710</v>
      </c>
      <c r="D190" s="204" t="s">
        <v>710</v>
      </c>
    </row>
    <row r="191" spans="1:4" ht="27.75" customHeight="1" x14ac:dyDescent="0.25">
      <c r="A191" s="203" t="s">
        <v>2690</v>
      </c>
      <c r="B191" s="186" t="s">
        <v>2616</v>
      </c>
      <c r="C191" s="204" t="s">
        <v>710</v>
      </c>
      <c r="D191" s="204" t="s">
        <v>710</v>
      </c>
    </row>
    <row r="192" spans="1:4" ht="27.75" customHeight="1" x14ac:dyDescent="0.25">
      <c r="A192" s="203" t="s">
        <v>2691</v>
      </c>
      <c r="B192" s="186" t="s">
        <v>2612</v>
      </c>
      <c r="C192" s="204" t="s">
        <v>710</v>
      </c>
      <c r="D192" s="204" t="s">
        <v>710</v>
      </c>
    </row>
    <row r="193" spans="1:4" ht="27.75" customHeight="1" x14ac:dyDescent="0.25">
      <c r="A193" s="203" t="s">
        <v>2692</v>
      </c>
      <c r="B193" s="186" t="s">
        <v>2617</v>
      </c>
      <c r="C193" s="204" t="s">
        <v>710</v>
      </c>
      <c r="D193" s="204" t="s">
        <v>710</v>
      </c>
    </row>
    <row r="194" spans="1:4" ht="27.75" customHeight="1" x14ac:dyDescent="0.25">
      <c r="A194" s="203" t="s">
        <v>2693</v>
      </c>
      <c r="B194" s="186" t="s">
        <v>2617</v>
      </c>
      <c r="C194" s="204" t="s">
        <v>710</v>
      </c>
      <c r="D194" s="204" t="s">
        <v>710</v>
      </c>
    </row>
    <row r="195" spans="1:4" ht="27.75" customHeight="1" x14ac:dyDescent="0.25">
      <c r="A195" s="203" t="s">
        <v>2694</v>
      </c>
      <c r="B195" s="186" t="s">
        <v>2627</v>
      </c>
      <c r="C195" s="204" t="s">
        <v>710</v>
      </c>
      <c r="D195" s="204" t="s">
        <v>710</v>
      </c>
    </row>
    <row r="196" spans="1:4" ht="27.75" customHeight="1" x14ac:dyDescent="0.25">
      <c r="A196" s="203" t="s">
        <v>2695</v>
      </c>
      <c r="B196" s="186" t="s">
        <v>2622</v>
      </c>
      <c r="C196" s="204" t="s">
        <v>710</v>
      </c>
      <c r="D196" s="204" t="s">
        <v>710</v>
      </c>
    </row>
    <row r="197" spans="1:4" ht="27.75" customHeight="1" x14ac:dyDescent="0.25">
      <c r="A197" s="203" t="s">
        <v>2696</v>
      </c>
      <c r="B197" s="186" t="s">
        <v>2622</v>
      </c>
      <c r="C197" s="204" t="s">
        <v>710</v>
      </c>
      <c r="D197" s="204" t="s">
        <v>710</v>
      </c>
    </row>
    <row r="198" spans="1:4" ht="27.75" customHeight="1" x14ac:dyDescent="0.25">
      <c r="A198" s="203" t="s">
        <v>2697</v>
      </c>
      <c r="B198" s="186" t="s">
        <v>2611</v>
      </c>
      <c r="C198" s="204" t="s">
        <v>710</v>
      </c>
      <c r="D198" s="204" t="s">
        <v>710</v>
      </c>
    </row>
    <row r="199" spans="1:4" ht="27.75" customHeight="1" x14ac:dyDescent="0.25">
      <c r="A199" s="203" t="s">
        <v>2698</v>
      </c>
      <c r="B199" s="186" t="s">
        <v>2618</v>
      </c>
      <c r="C199" s="204" t="s">
        <v>710</v>
      </c>
      <c r="D199" s="204" t="s">
        <v>710</v>
      </c>
    </row>
    <row r="200" spans="1:4" ht="27.75" customHeight="1" x14ac:dyDescent="0.25">
      <c r="A200" s="203" t="s">
        <v>2699</v>
      </c>
      <c r="B200" s="186" t="s">
        <v>2618</v>
      </c>
      <c r="C200" s="204" t="s">
        <v>710</v>
      </c>
      <c r="D200" s="204" t="s">
        <v>710</v>
      </c>
    </row>
    <row r="201" spans="1:4" ht="27.75" customHeight="1" x14ac:dyDescent="0.25">
      <c r="A201" s="203" t="s">
        <v>2700</v>
      </c>
      <c r="B201" s="186" t="s">
        <v>2613</v>
      </c>
      <c r="C201" s="204" t="s">
        <v>710</v>
      </c>
      <c r="D201" s="204" t="s">
        <v>710</v>
      </c>
    </row>
    <row r="202" spans="1:4" ht="27.75" customHeight="1" x14ac:dyDescent="0.25">
      <c r="A202" s="203" t="s">
        <v>2701</v>
      </c>
      <c r="B202" s="186" t="s">
        <v>2612</v>
      </c>
      <c r="C202" s="204" t="s">
        <v>710</v>
      </c>
      <c r="D202" s="204" t="s">
        <v>710</v>
      </c>
    </row>
    <row r="203" spans="1:4" ht="27.75" customHeight="1" x14ac:dyDescent="0.25">
      <c r="A203" s="203" t="s">
        <v>2702</v>
      </c>
      <c r="B203" s="186" t="s">
        <v>2614</v>
      </c>
      <c r="C203" s="204" t="s">
        <v>710</v>
      </c>
      <c r="D203" s="204" t="s">
        <v>710</v>
      </c>
    </row>
    <row r="204" spans="1:4" ht="27.75" customHeight="1" x14ac:dyDescent="0.25">
      <c r="A204" s="203" t="s">
        <v>2703</v>
      </c>
      <c r="B204" s="186" t="s">
        <v>2612</v>
      </c>
      <c r="C204" s="204" t="s">
        <v>710</v>
      </c>
      <c r="D204" s="204" t="s">
        <v>710</v>
      </c>
    </row>
    <row r="205" spans="1:4" ht="27.75" customHeight="1" x14ac:dyDescent="0.25">
      <c r="A205" s="203" t="s">
        <v>2704</v>
      </c>
      <c r="B205" s="186" t="s">
        <v>2614</v>
      </c>
      <c r="C205" s="204" t="s">
        <v>710</v>
      </c>
      <c r="D205" s="204" t="s">
        <v>710</v>
      </c>
    </row>
    <row r="206" spans="1:4" ht="27.75" customHeight="1" x14ac:dyDescent="0.25">
      <c r="A206" s="203" t="s">
        <v>2705</v>
      </c>
      <c r="B206" s="186" t="s">
        <v>2613</v>
      </c>
      <c r="C206" s="204" t="s">
        <v>710</v>
      </c>
      <c r="D206" s="204" t="s">
        <v>710</v>
      </c>
    </row>
    <row r="207" spans="1:4" ht="27.75" customHeight="1" x14ac:dyDescent="0.25">
      <c r="A207" s="203" t="s">
        <v>2706</v>
      </c>
      <c r="B207" s="186" t="s">
        <v>2611</v>
      </c>
      <c r="C207" s="204" t="s">
        <v>710</v>
      </c>
      <c r="D207" s="204" t="s">
        <v>710</v>
      </c>
    </row>
    <row r="208" spans="1:4" ht="27.75" customHeight="1" x14ac:dyDescent="0.25">
      <c r="A208" s="203" t="s">
        <v>2707</v>
      </c>
      <c r="B208" s="186" t="s">
        <v>2632</v>
      </c>
      <c r="C208" s="204" t="s">
        <v>710</v>
      </c>
      <c r="D208" s="204" t="s">
        <v>710</v>
      </c>
    </row>
    <row r="209" spans="1:4" ht="27.75" customHeight="1" x14ac:dyDescent="0.25">
      <c r="A209" s="203" t="s">
        <v>2708</v>
      </c>
      <c r="B209" s="186" t="s">
        <v>2617</v>
      </c>
      <c r="C209" s="204" t="s">
        <v>710</v>
      </c>
      <c r="D209" s="204" t="s">
        <v>710</v>
      </c>
    </row>
    <row r="210" spans="1:4" ht="27.75" customHeight="1" x14ac:dyDescent="0.25">
      <c r="A210" s="203" t="s">
        <v>2709</v>
      </c>
      <c r="B210" s="186" t="s">
        <v>2622</v>
      </c>
      <c r="C210" s="204" t="s">
        <v>710</v>
      </c>
      <c r="D210" s="204" t="s">
        <v>710</v>
      </c>
    </row>
    <row r="211" spans="1:4" ht="27.75" customHeight="1" x14ac:dyDescent="0.25">
      <c r="A211" s="203" t="s">
        <v>2710</v>
      </c>
      <c r="B211" s="186" t="s">
        <v>2622</v>
      </c>
      <c r="C211" s="204" t="s">
        <v>710</v>
      </c>
      <c r="D211" s="204" t="s">
        <v>710</v>
      </c>
    </row>
    <row r="212" spans="1:4" ht="27.75" customHeight="1" x14ac:dyDescent="0.25">
      <c r="A212" s="203" t="s">
        <v>2711</v>
      </c>
      <c r="B212" s="186" t="s">
        <v>710</v>
      </c>
      <c r="C212" s="204" t="s">
        <v>710</v>
      </c>
      <c r="D212" s="204" t="s">
        <v>710</v>
      </c>
    </row>
    <row r="213" spans="1:4" ht="27.75" customHeight="1" x14ac:dyDescent="0.25">
      <c r="A213" s="203" t="s">
        <v>2712</v>
      </c>
      <c r="B213" s="186" t="s">
        <v>710</v>
      </c>
      <c r="C213" s="204">
        <v>7.9243891238923094</v>
      </c>
      <c r="D213" s="204" t="s">
        <v>710</v>
      </c>
    </row>
    <row r="214" spans="1:4" ht="27.75" customHeight="1" x14ac:dyDescent="0.25">
      <c r="A214" s="203" t="s">
        <v>2713</v>
      </c>
      <c r="B214" s="186" t="s">
        <v>2711</v>
      </c>
      <c r="C214" s="204">
        <v>1.2852018329425245</v>
      </c>
      <c r="D214" s="204" t="s">
        <v>710</v>
      </c>
    </row>
    <row r="215" spans="1:4" ht="27.75" customHeight="1" x14ac:dyDescent="0.25">
      <c r="A215" s="203" t="s">
        <v>2714</v>
      </c>
      <c r="B215" s="186" t="s">
        <v>2712</v>
      </c>
      <c r="C215" s="204" t="s">
        <v>710</v>
      </c>
      <c r="D215" s="204" t="s">
        <v>710</v>
      </c>
    </row>
    <row r="216" spans="1:4" ht="27.75" customHeight="1" x14ac:dyDescent="0.25">
      <c r="A216" s="203" t="s">
        <v>2715</v>
      </c>
      <c r="B216" s="186" t="s">
        <v>2712</v>
      </c>
      <c r="C216" s="204" t="s">
        <v>710</v>
      </c>
      <c r="D216" s="204" t="s">
        <v>710</v>
      </c>
    </row>
    <row r="217" spans="1:4" ht="27.75" customHeight="1" x14ac:dyDescent="0.25">
      <c r="A217" s="203" t="s">
        <v>2716</v>
      </c>
      <c r="B217" s="186" t="s">
        <v>2711</v>
      </c>
      <c r="C217" s="204">
        <v>4.4578426873501105</v>
      </c>
      <c r="D217" s="204" t="s">
        <v>710</v>
      </c>
    </row>
    <row r="218" spans="1:4" ht="27.75" customHeight="1" x14ac:dyDescent="0.25">
      <c r="A218" s="203" t="s">
        <v>2717</v>
      </c>
      <c r="B218" s="186" t="s">
        <v>2711</v>
      </c>
      <c r="C218" s="204">
        <v>6.1914849437934789</v>
      </c>
      <c r="D218" s="204" t="s">
        <v>710</v>
      </c>
    </row>
    <row r="219" spans="1:4" ht="27.75" customHeight="1" x14ac:dyDescent="0.25">
      <c r="A219" s="203" t="s">
        <v>2718</v>
      </c>
      <c r="B219" s="186" t="s">
        <v>2712</v>
      </c>
      <c r="C219" s="204" t="s">
        <v>710</v>
      </c>
      <c r="D219" s="204" t="s">
        <v>710</v>
      </c>
    </row>
    <row r="220" spans="1:4" ht="27.75" customHeight="1" x14ac:dyDescent="0.25">
      <c r="A220" s="203" t="s">
        <v>2719</v>
      </c>
      <c r="B220" s="186" t="s">
        <v>2712</v>
      </c>
      <c r="C220" s="204">
        <v>2.8330383035668412</v>
      </c>
      <c r="D220" s="204" t="s">
        <v>710</v>
      </c>
    </row>
    <row r="221" spans="1:4" ht="27.75" customHeight="1" x14ac:dyDescent="0.25">
      <c r="A221" s="203" t="s">
        <v>2720</v>
      </c>
      <c r="B221" s="186" t="s">
        <v>2712</v>
      </c>
      <c r="C221" s="204">
        <v>1.5144566538939073</v>
      </c>
      <c r="D221" s="204" t="s">
        <v>710</v>
      </c>
    </row>
    <row r="222" spans="1:4" ht="27.75" customHeight="1" x14ac:dyDescent="0.25">
      <c r="A222" s="203" t="s">
        <v>2721</v>
      </c>
      <c r="B222" s="186" t="s">
        <v>2712</v>
      </c>
      <c r="C222" s="204">
        <v>1.1877884348110554</v>
      </c>
      <c r="D222" s="204" t="s">
        <v>710</v>
      </c>
    </row>
    <row r="223" spans="1:4" ht="27.75" customHeight="1" x14ac:dyDescent="0.25">
      <c r="A223" s="203" t="s">
        <v>2722</v>
      </c>
      <c r="B223" s="186" t="s">
        <v>2712</v>
      </c>
      <c r="C223" s="204">
        <v>0.97470329524866528</v>
      </c>
      <c r="D223" s="204" t="s">
        <v>710</v>
      </c>
    </row>
    <row r="224" spans="1:4" ht="27.75" customHeight="1" x14ac:dyDescent="0.25">
      <c r="A224" s="203" t="s">
        <v>2714</v>
      </c>
      <c r="B224" s="186" t="s">
        <v>2712</v>
      </c>
      <c r="C224" s="204" t="s">
        <v>710</v>
      </c>
      <c r="D224" s="204" t="s">
        <v>710</v>
      </c>
    </row>
    <row r="225" spans="1:4" ht="27.75" customHeight="1" x14ac:dyDescent="0.25">
      <c r="A225" s="203" t="s">
        <v>2723</v>
      </c>
      <c r="B225" s="186" t="s">
        <v>2712</v>
      </c>
      <c r="C225" s="204" t="s">
        <v>710</v>
      </c>
      <c r="D225" s="204" t="s">
        <v>710</v>
      </c>
    </row>
    <row r="226" spans="1:4" ht="27.75" customHeight="1" x14ac:dyDescent="0.25">
      <c r="A226" s="203" t="s">
        <v>2724</v>
      </c>
      <c r="B226" s="186" t="s">
        <v>2711</v>
      </c>
      <c r="C226" s="204">
        <v>4.8778387454665664</v>
      </c>
      <c r="D226" s="204" t="s">
        <v>710</v>
      </c>
    </row>
    <row r="227" spans="1:4" ht="27.75" customHeight="1" x14ac:dyDescent="0.25">
      <c r="A227" s="203" t="s">
        <v>2725</v>
      </c>
      <c r="B227" s="186" t="s">
        <v>2711</v>
      </c>
      <c r="C227" s="204">
        <v>4.4266957862484766</v>
      </c>
      <c r="D227" s="204" t="s">
        <v>710</v>
      </c>
    </row>
    <row r="228" spans="1:4" ht="27.75" customHeight="1" x14ac:dyDescent="0.25">
      <c r="A228" s="203" t="s">
        <v>2726</v>
      </c>
      <c r="B228" s="186" t="s">
        <v>2712</v>
      </c>
      <c r="C228" s="204">
        <v>0.61266308095683997</v>
      </c>
      <c r="D228" s="204" t="s">
        <v>710</v>
      </c>
    </row>
    <row r="229" spans="1:4" ht="27.75" customHeight="1" x14ac:dyDescent="0.25">
      <c r="A229" s="203" t="s">
        <v>2727</v>
      </c>
      <c r="B229" s="186" t="s">
        <v>2712</v>
      </c>
      <c r="C229" s="204">
        <v>1.2340748811435833</v>
      </c>
      <c r="D229" s="204" t="s">
        <v>710</v>
      </c>
    </row>
    <row r="230" spans="1:4" ht="27.75" customHeight="1" x14ac:dyDescent="0.25">
      <c r="A230" s="203" t="s">
        <v>2728</v>
      </c>
      <c r="B230" s="186" t="s">
        <v>2721</v>
      </c>
      <c r="C230" s="204" t="s">
        <v>710</v>
      </c>
      <c r="D230" s="204" t="s">
        <v>710</v>
      </c>
    </row>
    <row r="231" spans="1:4" ht="27.75" customHeight="1" x14ac:dyDescent="0.25">
      <c r="A231" s="203" t="s">
        <v>2729</v>
      </c>
      <c r="B231" s="186" t="s">
        <v>2711</v>
      </c>
      <c r="C231" s="204" t="s">
        <v>710</v>
      </c>
      <c r="D231" s="204" t="s">
        <v>710</v>
      </c>
    </row>
    <row r="232" spans="1:4" ht="27.75" customHeight="1" x14ac:dyDescent="0.25">
      <c r="A232" s="203" t="s">
        <v>2730</v>
      </c>
      <c r="B232" s="186" t="s">
        <v>2716</v>
      </c>
      <c r="C232" s="204" t="s">
        <v>710</v>
      </c>
      <c r="D232" s="204" t="s">
        <v>710</v>
      </c>
    </row>
    <row r="233" spans="1:4" ht="27.75" customHeight="1" x14ac:dyDescent="0.25">
      <c r="A233" s="203" t="s">
        <v>2731</v>
      </c>
      <c r="B233" s="186" t="s">
        <v>2714</v>
      </c>
      <c r="C233" s="204" t="s">
        <v>710</v>
      </c>
      <c r="D233" s="204" t="s">
        <v>710</v>
      </c>
    </row>
    <row r="234" spans="1:4" ht="27.75" customHeight="1" x14ac:dyDescent="0.25">
      <c r="A234" s="203" t="s">
        <v>2732</v>
      </c>
      <c r="B234" s="186" t="s">
        <v>2715</v>
      </c>
      <c r="C234" s="204" t="s">
        <v>710</v>
      </c>
      <c r="D234" s="204" t="s">
        <v>710</v>
      </c>
    </row>
    <row r="235" spans="1:4" ht="27.75" customHeight="1" x14ac:dyDescent="0.25">
      <c r="A235" s="203" t="s">
        <v>2733</v>
      </c>
      <c r="B235" s="186" t="s">
        <v>2716</v>
      </c>
      <c r="C235" s="204" t="s">
        <v>710</v>
      </c>
      <c r="D235" s="204" t="s">
        <v>710</v>
      </c>
    </row>
    <row r="236" spans="1:4" ht="27.75" customHeight="1" x14ac:dyDescent="0.25">
      <c r="A236" s="203" t="s">
        <v>2734</v>
      </c>
      <c r="B236" s="186" t="s">
        <v>2713</v>
      </c>
      <c r="C236" s="204" t="s">
        <v>710</v>
      </c>
      <c r="D236" s="204" t="s">
        <v>710</v>
      </c>
    </row>
    <row r="237" spans="1:4" ht="27.75" customHeight="1" x14ac:dyDescent="0.25">
      <c r="A237" s="203" t="s">
        <v>2735</v>
      </c>
      <c r="B237" s="186" t="s">
        <v>2715</v>
      </c>
      <c r="C237" s="204" t="s">
        <v>710</v>
      </c>
      <c r="D237" s="204" t="s">
        <v>710</v>
      </c>
    </row>
    <row r="238" spans="1:4" ht="27.75" customHeight="1" x14ac:dyDescent="0.25">
      <c r="A238" s="203" t="s">
        <v>2736</v>
      </c>
      <c r="B238" s="186" t="s">
        <v>2717</v>
      </c>
      <c r="C238" s="204" t="s">
        <v>710</v>
      </c>
      <c r="D238" s="204" t="s">
        <v>710</v>
      </c>
    </row>
    <row r="239" spans="1:4" ht="27.75" customHeight="1" x14ac:dyDescent="0.25">
      <c r="A239" s="203" t="s">
        <v>2737</v>
      </c>
      <c r="B239" s="186" t="s">
        <v>2718</v>
      </c>
      <c r="C239" s="204" t="s">
        <v>710</v>
      </c>
      <c r="D239" s="204" t="s">
        <v>710</v>
      </c>
    </row>
    <row r="240" spans="1:4" ht="27.75" customHeight="1" x14ac:dyDescent="0.25">
      <c r="A240" s="203" t="s">
        <v>2738</v>
      </c>
      <c r="B240" s="186" t="s">
        <v>2717</v>
      </c>
      <c r="C240" s="204" t="s">
        <v>710</v>
      </c>
      <c r="D240" s="204" t="s">
        <v>710</v>
      </c>
    </row>
    <row r="241" spans="1:4" ht="27.75" customHeight="1" x14ac:dyDescent="0.25">
      <c r="A241" s="203" t="s">
        <v>2739</v>
      </c>
      <c r="B241" s="186" t="s">
        <v>2713</v>
      </c>
      <c r="C241" s="204">
        <v>6.2614060527692335</v>
      </c>
      <c r="D241" s="204" t="s">
        <v>710</v>
      </c>
    </row>
    <row r="242" spans="1:4" ht="27.75" customHeight="1" x14ac:dyDescent="0.25">
      <c r="A242" s="203" t="s">
        <v>2740</v>
      </c>
      <c r="B242" s="186" t="s">
        <v>2718</v>
      </c>
      <c r="C242" s="204" t="s">
        <v>710</v>
      </c>
      <c r="D242" s="204" t="s">
        <v>710</v>
      </c>
    </row>
    <row r="243" spans="1:4" ht="27.75" customHeight="1" x14ac:dyDescent="0.25">
      <c r="A243" s="203" t="s">
        <v>2741</v>
      </c>
      <c r="B243" s="186" t="s">
        <v>2720</v>
      </c>
      <c r="C243" s="204" t="s">
        <v>710</v>
      </c>
      <c r="D243" s="204" t="s">
        <v>710</v>
      </c>
    </row>
    <row r="244" spans="1:4" ht="27.75" customHeight="1" x14ac:dyDescent="0.25">
      <c r="A244" s="203" t="s">
        <v>2742</v>
      </c>
      <c r="B244" s="186" t="s">
        <v>2721</v>
      </c>
      <c r="C244" s="204">
        <v>4.7936526399426294</v>
      </c>
      <c r="D244" s="204" t="s">
        <v>710</v>
      </c>
    </row>
    <row r="245" spans="1:4" ht="27.75" customHeight="1" x14ac:dyDescent="0.25">
      <c r="A245" s="203" t="s">
        <v>2743</v>
      </c>
      <c r="B245" s="186" t="s">
        <v>2715</v>
      </c>
      <c r="C245" s="204" t="s">
        <v>710</v>
      </c>
      <c r="D245" s="204" t="s">
        <v>710</v>
      </c>
    </row>
    <row r="246" spans="1:4" ht="27.75" customHeight="1" x14ac:dyDescent="0.25">
      <c r="A246" s="203" t="s">
        <v>2744</v>
      </c>
      <c r="B246" s="186" t="s">
        <v>2720</v>
      </c>
      <c r="C246" s="204" t="s">
        <v>710</v>
      </c>
      <c r="D246" s="204" t="s">
        <v>710</v>
      </c>
    </row>
    <row r="247" spans="1:4" ht="27.75" customHeight="1" x14ac:dyDescent="0.25">
      <c r="A247" s="203" t="s">
        <v>2745</v>
      </c>
      <c r="B247" s="186" t="s">
        <v>2715</v>
      </c>
      <c r="C247" s="204" t="s">
        <v>710</v>
      </c>
      <c r="D247" s="204" t="s">
        <v>710</v>
      </c>
    </row>
    <row r="248" spans="1:4" ht="27.75" customHeight="1" x14ac:dyDescent="0.25">
      <c r="A248" s="203" t="s">
        <v>2746</v>
      </c>
      <c r="B248" s="186" t="s">
        <v>2722</v>
      </c>
      <c r="C248" s="204" t="s">
        <v>710</v>
      </c>
      <c r="D248" s="204" t="s">
        <v>710</v>
      </c>
    </row>
    <row r="249" spans="1:4" ht="27.75" customHeight="1" x14ac:dyDescent="0.25">
      <c r="A249" s="203" t="s">
        <v>2747</v>
      </c>
      <c r="B249" s="186" t="s">
        <v>2712</v>
      </c>
      <c r="C249" s="204" t="s">
        <v>710</v>
      </c>
      <c r="D249" s="204" t="s">
        <v>710</v>
      </c>
    </row>
    <row r="250" spans="1:4" ht="27.75" customHeight="1" x14ac:dyDescent="0.25">
      <c r="A250" s="203" t="s">
        <v>2748</v>
      </c>
      <c r="B250" s="186" t="s">
        <v>2714</v>
      </c>
      <c r="C250" s="204" t="s">
        <v>710</v>
      </c>
      <c r="D250" s="204" t="s">
        <v>710</v>
      </c>
    </row>
    <row r="251" spans="1:4" ht="27.75" customHeight="1" x14ac:dyDescent="0.25">
      <c r="A251" s="203" t="s">
        <v>2749</v>
      </c>
      <c r="B251" s="186" t="s">
        <v>2718</v>
      </c>
      <c r="C251" s="204">
        <v>2.3462381833654171</v>
      </c>
      <c r="D251" s="204" t="s">
        <v>710</v>
      </c>
    </row>
    <row r="252" spans="1:4" ht="27.75" customHeight="1" x14ac:dyDescent="0.25">
      <c r="A252" s="203" t="s">
        <v>2750</v>
      </c>
      <c r="B252" s="186" t="s">
        <v>2717</v>
      </c>
      <c r="C252" s="204" t="s">
        <v>710</v>
      </c>
      <c r="D252" s="204" t="s">
        <v>710</v>
      </c>
    </row>
    <row r="253" spans="1:4" ht="27.75" customHeight="1" x14ac:dyDescent="0.25">
      <c r="A253" s="203" t="s">
        <v>2751</v>
      </c>
      <c r="B253" s="186" t="s">
        <v>2714</v>
      </c>
      <c r="C253" s="204" t="s">
        <v>710</v>
      </c>
      <c r="D253" s="204" t="s">
        <v>710</v>
      </c>
    </row>
    <row r="254" spans="1:4" ht="27.75" customHeight="1" x14ac:dyDescent="0.25">
      <c r="A254" s="203" t="s">
        <v>2752</v>
      </c>
      <c r="B254" s="186" t="s">
        <v>2714</v>
      </c>
      <c r="C254" s="204">
        <v>5.1373195658859085</v>
      </c>
      <c r="D254" s="204" t="s">
        <v>710</v>
      </c>
    </row>
    <row r="255" spans="1:4" ht="27.75" customHeight="1" x14ac:dyDescent="0.25">
      <c r="A255" s="203" t="s">
        <v>2753</v>
      </c>
      <c r="B255" s="186" t="s">
        <v>2716</v>
      </c>
      <c r="C255" s="204" t="s">
        <v>710</v>
      </c>
      <c r="D255" s="204" t="s">
        <v>710</v>
      </c>
    </row>
    <row r="256" spans="1:4" ht="27.75" customHeight="1" x14ac:dyDescent="0.25">
      <c r="A256" s="203" t="s">
        <v>2754</v>
      </c>
      <c r="B256" s="186" t="s">
        <v>2713</v>
      </c>
      <c r="C256" s="204" t="s">
        <v>710</v>
      </c>
      <c r="D256" s="204" t="s">
        <v>710</v>
      </c>
    </row>
    <row r="257" spans="1:4" ht="27.75" customHeight="1" x14ac:dyDescent="0.25">
      <c r="A257" s="203" t="s">
        <v>2755</v>
      </c>
      <c r="B257" s="186" t="s">
        <v>2722</v>
      </c>
      <c r="C257" s="204" t="s">
        <v>710</v>
      </c>
      <c r="D257" s="204" t="s">
        <v>710</v>
      </c>
    </row>
    <row r="258" spans="1:4" ht="27.75" customHeight="1" x14ac:dyDescent="0.25">
      <c r="A258" s="203" t="s">
        <v>2756</v>
      </c>
      <c r="B258" s="186" t="s">
        <v>2719</v>
      </c>
      <c r="C258" s="204" t="s">
        <v>710</v>
      </c>
      <c r="D258" s="204" t="s">
        <v>710</v>
      </c>
    </row>
    <row r="259" spans="1:4" ht="27.75" customHeight="1" x14ac:dyDescent="0.25">
      <c r="A259" s="203" t="s">
        <v>2757</v>
      </c>
      <c r="B259" s="186" t="s">
        <v>2721</v>
      </c>
      <c r="C259" s="204" t="s">
        <v>710</v>
      </c>
      <c r="D259" s="204" t="s">
        <v>710</v>
      </c>
    </row>
    <row r="260" spans="1:4" ht="27.75" customHeight="1" x14ac:dyDescent="0.25">
      <c r="A260" s="203" t="s">
        <v>2758</v>
      </c>
      <c r="B260" s="186" t="s">
        <v>2719</v>
      </c>
      <c r="C260" s="204">
        <v>4.2311068509190513</v>
      </c>
      <c r="D260" s="204" t="s">
        <v>710</v>
      </c>
    </row>
    <row r="261" spans="1:4" ht="27.75" customHeight="1" x14ac:dyDescent="0.25">
      <c r="A261" s="203" t="s">
        <v>2759</v>
      </c>
      <c r="B261" s="186" t="s">
        <v>2714</v>
      </c>
      <c r="C261" s="204" t="s">
        <v>710</v>
      </c>
      <c r="D261" s="204" t="s">
        <v>710</v>
      </c>
    </row>
    <row r="262" spans="1:4" ht="27.75" customHeight="1" x14ac:dyDescent="0.25">
      <c r="A262" s="203" t="s">
        <v>2760</v>
      </c>
      <c r="B262" s="186" t="s">
        <v>2715</v>
      </c>
      <c r="C262" s="204" t="s">
        <v>710</v>
      </c>
      <c r="D262" s="204" t="s">
        <v>710</v>
      </c>
    </row>
    <row r="263" spans="1:4" ht="27.75" customHeight="1" x14ac:dyDescent="0.25">
      <c r="A263" s="203" t="s">
        <v>2761</v>
      </c>
      <c r="B263" s="186" t="s">
        <v>2719</v>
      </c>
      <c r="C263" s="204" t="s">
        <v>710</v>
      </c>
      <c r="D263" s="204" t="s">
        <v>710</v>
      </c>
    </row>
    <row r="264" spans="1:4" ht="27.75" customHeight="1" x14ac:dyDescent="0.25">
      <c r="A264" s="203" t="s">
        <v>2762</v>
      </c>
      <c r="B264" s="186" t="s">
        <v>2720</v>
      </c>
      <c r="C264" s="204" t="s">
        <v>710</v>
      </c>
      <c r="D264" s="204" t="s">
        <v>710</v>
      </c>
    </row>
    <row r="265" spans="1:4" ht="27.75" customHeight="1" x14ac:dyDescent="0.25">
      <c r="A265" s="203" t="s">
        <v>2763</v>
      </c>
      <c r="B265" s="186" t="s">
        <v>2715</v>
      </c>
      <c r="C265" s="204" t="s">
        <v>710</v>
      </c>
      <c r="D265" s="204" t="s">
        <v>710</v>
      </c>
    </row>
    <row r="266" spans="1:4" ht="27.75" customHeight="1" x14ac:dyDescent="0.25">
      <c r="A266" s="203" t="s">
        <v>2764</v>
      </c>
      <c r="B266" s="186" t="s">
        <v>2727</v>
      </c>
      <c r="C266" s="204" t="s">
        <v>710</v>
      </c>
      <c r="D266" s="204" t="s">
        <v>710</v>
      </c>
    </row>
    <row r="267" spans="1:4" ht="27.75" customHeight="1" x14ac:dyDescent="0.25">
      <c r="A267" s="203" t="s">
        <v>2765</v>
      </c>
      <c r="B267" s="186" t="s">
        <v>2715</v>
      </c>
      <c r="C267" s="204" t="s">
        <v>710</v>
      </c>
      <c r="D267" s="204" t="s">
        <v>710</v>
      </c>
    </row>
    <row r="268" spans="1:4" ht="27.75" customHeight="1" x14ac:dyDescent="0.25">
      <c r="A268" s="203" t="s">
        <v>2766</v>
      </c>
      <c r="B268" s="186" t="s">
        <v>2722</v>
      </c>
      <c r="C268" s="204" t="s">
        <v>710</v>
      </c>
      <c r="D268" s="204" t="s">
        <v>710</v>
      </c>
    </row>
    <row r="269" spans="1:4" ht="27.75" customHeight="1" x14ac:dyDescent="0.25">
      <c r="A269" s="203" t="s">
        <v>2767</v>
      </c>
      <c r="B269" s="186" t="s">
        <v>2726</v>
      </c>
      <c r="C269" s="204" t="s">
        <v>710</v>
      </c>
      <c r="D269" s="204" t="s">
        <v>710</v>
      </c>
    </row>
    <row r="270" spans="1:4" ht="27.75" customHeight="1" x14ac:dyDescent="0.25">
      <c r="A270" s="203" t="s">
        <v>2768</v>
      </c>
      <c r="B270" s="186" t="s">
        <v>2724</v>
      </c>
      <c r="C270" s="204">
        <v>4.4651622651069358</v>
      </c>
      <c r="D270" s="204" t="s">
        <v>710</v>
      </c>
    </row>
    <row r="271" spans="1:4" ht="27.75" customHeight="1" x14ac:dyDescent="0.25">
      <c r="A271" s="203" t="s">
        <v>2769</v>
      </c>
      <c r="B271" s="186" t="s">
        <v>2721</v>
      </c>
      <c r="C271" s="204" t="s">
        <v>710</v>
      </c>
      <c r="D271" s="204" t="s">
        <v>710</v>
      </c>
    </row>
    <row r="272" spans="1:4" ht="27.75" customHeight="1" x14ac:dyDescent="0.25">
      <c r="A272" s="203" t="s">
        <v>2770</v>
      </c>
      <c r="B272" s="186" t="s">
        <v>2714</v>
      </c>
      <c r="C272" s="204" t="s">
        <v>710</v>
      </c>
      <c r="D272" s="204" t="s">
        <v>710</v>
      </c>
    </row>
    <row r="273" spans="1:4" ht="27.75" customHeight="1" x14ac:dyDescent="0.25">
      <c r="A273" s="203" t="s">
        <v>2771</v>
      </c>
      <c r="B273" s="186" t="s">
        <v>2719</v>
      </c>
      <c r="C273" s="204" t="s">
        <v>710</v>
      </c>
      <c r="D273" s="204" t="s">
        <v>710</v>
      </c>
    </row>
    <row r="274" spans="1:4" ht="27.75" customHeight="1" x14ac:dyDescent="0.25">
      <c r="A274" s="203" t="s">
        <v>2772</v>
      </c>
      <c r="B274" s="186" t="s">
        <v>2722</v>
      </c>
      <c r="C274" s="204" t="s">
        <v>710</v>
      </c>
      <c r="D274" s="204" t="s">
        <v>710</v>
      </c>
    </row>
    <row r="275" spans="1:4" ht="27.75" customHeight="1" x14ac:dyDescent="0.25">
      <c r="A275" s="203" t="s">
        <v>2773</v>
      </c>
      <c r="B275" s="186" t="s">
        <v>2713</v>
      </c>
      <c r="C275" s="204" t="s">
        <v>710</v>
      </c>
      <c r="D275" s="204" t="s">
        <v>710</v>
      </c>
    </row>
    <row r="276" spans="1:4" ht="27.75" customHeight="1" x14ac:dyDescent="0.25">
      <c r="A276" s="203" t="s">
        <v>2774</v>
      </c>
      <c r="B276" s="186" t="s">
        <v>2719</v>
      </c>
      <c r="C276" s="204" t="s">
        <v>710</v>
      </c>
      <c r="D276" s="204" t="s">
        <v>710</v>
      </c>
    </row>
    <row r="277" spans="1:4" ht="27.75" customHeight="1" x14ac:dyDescent="0.25">
      <c r="A277" s="203" t="s">
        <v>2775</v>
      </c>
      <c r="B277" s="186" t="s">
        <v>2714</v>
      </c>
      <c r="C277" s="204" t="s">
        <v>710</v>
      </c>
      <c r="D277" s="204" t="s">
        <v>710</v>
      </c>
    </row>
    <row r="278" spans="1:4" ht="27.75" customHeight="1" x14ac:dyDescent="0.25">
      <c r="A278" s="203" t="s">
        <v>2776</v>
      </c>
      <c r="B278" s="186" t="s">
        <v>2718</v>
      </c>
      <c r="C278" s="204" t="s">
        <v>710</v>
      </c>
      <c r="D278" s="204" t="s">
        <v>710</v>
      </c>
    </row>
    <row r="279" spans="1:4" ht="27.75" customHeight="1" x14ac:dyDescent="0.25">
      <c r="A279" s="203" t="s">
        <v>2777</v>
      </c>
      <c r="B279" s="186" t="s">
        <v>2725</v>
      </c>
      <c r="C279" s="204" t="s">
        <v>710</v>
      </c>
      <c r="D279" s="204" t="s">
        <v>710</v>
      </c>
    </row>
    <row r="280" spans="1:4" ht="27.75" customHeight="1" x14ac:dyDescent="0.25">
      <c r="A280" s="203" t="s">
        <v>2778</v>
      </c>
      <c r="B280" s="186" t="s">
        <v>2723</v>
      </c>
      <c r="C280" s="204" t="s">
        <v>710</v>
      </c>
      <c r="D280" s="204" t="s">
        <v>710</v>
      </c>
    </row>
    <row r="281" spans="1:4" ht="27.75" customHeight="1" x14ac:dyDescent="0.25">
      <c r="A281" s="203" t="s">
        <v>2779</v>
      </c>
      <c r="B281" s="186" t="s">
        <v>2722</v>
      </c>
      <c r="C281" s="204" t="s">
        <v>710</v>
      </c>
      <c r="D281" s="204" t="s">
        <v>710</v>
      </c>
    </row>
    <row r="282" spans="1:4" ht="27.75" customHeight="1" x14ac:dyDescent="0.25">
      <c r="A282" s="203" t="s">
        <v>2780</v>
      </c>
      <c r="B282" s="186" t="s">
        <v>2712</v>
      </c>
      <c r="C282" s="204" t="s">
        <v>710</v>
      </c>
      <c r="D282" s="204" t="s">
        <v>710</v>
      </c>
    </row>
    <row r="283" spans="1:4" ht="27.75" customHeight="1" x14ac:dyDescent="0.25">
      <c r="A283" s="203" t="s">
        <v>2781</v>
      </c>
      <c r="B283" s="186" t="s">
        <v>2714</v>
      </c>
      <c r="C283" s="204" t="s">
        <v>710</v>
      </c>
      <c r="D283" s="204" t="s">
        <v>710</v>
      </c>
    </row>
    <row r="284" spans="1:4" ht="27.75" customHeight="1" x14ac:dyDescent="0.25">
      <c r="A284" s="203" t="s">
        <v>2782</v>
      </c>
      <c r="B284" s="186" t="s">
        <v>2713</v>
      </c>
      <c r="C284" s="204" t="s">
        <v>710</v>
      </c>
      <c r="D284" s="204" t="s">
        <v>710</v>
      </c>
    </row>
    <row r="285" spans="1:4" ht="27.75" customHeight="1" x14ac:dyDescent="0.25">
      <c r="A285" s="203" t="s">
        <v>2783</v>
      </c>
      <c r="B285" s="186" t="s">
        <v>2718</v>
      </c>
      <c r="C285" s="204" t="s">
        <v>710</v>
      </c>
      <c r="D285" s="204" t="s">
        <v>710</v>
      </c>
    </row>
    <row r="286" spans="1:4" ht="27.75" customHeight="1" x14ac:dyDescent="0.25">
      <c r="A286" s="203" t="s">
        <v>2784</v>
      </c>
      <c r="B286" s="186" t="s">
        <v>2721</v>
      </c>
      <c r="C286" s="204" t="s">
        <v>710</v>
      </c>
      <c r="D286" s="204" t="s">
        <v>710</v>
      </c>
    </row>
    <row r="287" spans="1:4" ht="27.75" customHeight="1" x14ac:dyDescent="0.25">
      <c r="A287" s="203" t="s">
        <v>2785</v>
      </c>
      <c r="B287" s="186" t="s">
        <v>2722</v>
      </c>
      <c r="C287" s="204" t="s">
        <v>710</v>
      </c>
      <c r="D287" s="204" t="s">
        <v>710</v>
      </c>
    </row>
    <row r="288" spans="1:4" ht="27.75" customHeight="1" x14ac:dyDescent="0.25">
      <c r="A288" s="203" t="s">
        <v>2786</v>
      </c>
      <c r="B288" s="186" t="s">
        <v>2722</v>
      </c>
      <c r="C288" s="204" t="s">
        <v>710</v>
      </c>
      <c r="D288" s="204" t="s">
        <v>710</v>
      </c>
    </row>
    <row r="289" spans="1:4" ht="27.75" customHeight="1" x14ac:dyDescent="0.25">
      <c r="A289" s="203" t="s">
        <v>2787</v>
      </c>
      <c r="B289" s="186" t="s">
        <v>2716</v>
      </c>
      <c r="C289" s="204" t="s">
        <v>710</v>
      </c>
      <c r="D289" s="204" t="s">
        <v>710</v>
      </c>
    </row>
    <row r="290" spans="1:4" ht="27.75" customHeight="1" x14ac:dyDescent="0.25">
      <c r="A290" s="203" t="s">
        <v>2788</v>
      </c>
      <c r="B290" s="186" t="s">
        <v>2715</v>
      </c>
      <c r="C290" s="204" t="s">
        <v>710</v>
      </c>
      <c r="D290" s="204" t="s">
        <v>710</v>
      </c>
    </row>
    <row r="291" spans="1:4" ht="27.75" customHeight="1" x14ac:dyDescent="0.25">
      <c r="A291" s="203" t="s">
        <v>2789</v>
      </c>
      <c r="B291" s="186" t="s">
        <v>2713</v>
      </c>
      <c r="C291" s="204" t="s">
        <v>710</v>
      </c>
      <c r="D291" s="204" t="s">
        <v>710</v>
      </c>
    </row>
    <row r="292" spans="1:4" ht="27.75" customHeight="1" x14ac:dyDescent="0.25">
      <c r="A292" s="203" t="s">
        <v>2790</v>
      </c>
      <c r="B292" s="186" t="s">
        <v>710</v>
      </c>
      <c r="C292" s="204">
        <v>1.1856036937620662</v>
      </c>
      <c r="D292" s="204" t="s">
        <v>710</v>
      </c>
    </row>
    <row r="293" spans="1:4" ht="27.75" customHeight="1" x14ac:dyDescent="0.25">
      <c r="A293" s="203" t="s">
        <v>2791</v>
      </c>
      <c r="B293" s="186" t="s">
        <v>2790</v>
      </c>
      <c r="C293" s="204">
        <v>4.1626142713717309</v>
      </c>
      <c r="D293" s="204" t="s">
        <v>710</v>
      </c>
    </row>
    <row r="294" spans="1:4" ht="27.75" customHeight="1" x14ac:dyDescent="0.25">
      <c r="A294" s="203" t="s">
        <v>2792</v>
      </c>
      <c r="B294" s="186" t="s">
        <v>2790</v>
      </c>
      <c r="C294" s="204" t="s">
        <v>710</v>
      </c>
      <c r="D294" s="204" t="s">
        <v>710</v>
      </c>
    </row>
    <row r="295" spans="1:4" ht="27.75" customHeight="1" x14ac:dyDescent="0.25">
      <c r="A295" s="203" t="s">
        <v>2793</v>
      </c>
      <c r="B295" s="186" t="s">
        <v>2790</v>
      </c>
      <c r="C295" s="204">
        <v>2.6864076600169779</v>
      </c>
      <c r="D295" s="204" t="s">
        <v>710</v>
      </c>
    </row>
    <row r="296" spans="1:4" ht="27.75" customHeight="1" x14ac:dyDescent="0.25">
      <c r="A296" s="203" t="s">
        <v>2793</v>
      </c>
      <c r="B296" s="186" t="s">
        <v>2790</v>
      </c>
      <c r="C296" s="204">
        <v>2.6864076600169779</v>
      </c>
      <c r="D296" s="204" t="s">
        <v>710</v>
      </c>
    </row>
    <row r="297" spans="1:4" ht="27.75" customHeight="1" x14ac:dyDescent="0.25">
      <c r="A297" s="203" t="s">
        <v>2794</v>
      </c>
      <c r="B297" s="186" t="s">
        <v>2790</v>
      </c>
      <c r="C297" s="204">
        <v>2.0902400962626162</v>
      </c>
      <c r="D297" s="204" t="s">
        <v>710</v>
      </c>
    </row>
    <row r="298" spans="1:4" ht="27.75" customHeight="1" x14ac:dyDescent="0.25">
      <c r="A298" s="203" t="s">
        <v>2795</v>
      </c>
      <c r="B298" s="186" t="s">
        <v>2790</v>
      </c>
      <c r="C298" s="204" t="s">
        <v>710</v>
      </c>
      <c r="D298" s="204" t="s">
        <v>710</v>
      </c>
    </row>
    <row r="299" spans="1:4" ht="27.75" customHeight="1" x14ac:dyDescent="0.25">
      <c r="A299" s="203" t="s">
        <v>2796</v>
      </c>
      <c r="B299" s="186" t="s">
        <v>2790</v>
      </c>
      <c r="C299" s="204" t="s">
        <v>710</v>
      </c>
      <c r="D299" s="204" t="s">
        <v>710</v>
      </c>
    </row>
    <row r="300" spans="1:4" ht="27.75" customHeight="1" x14ac:dyDescent="0.25">
      <c r="A300" s="203" t="s">
        <v>2797</v>
      </c>
      <c r="B300" s="186" t="s">
        <v>2790</v>
      </c>
      <c r="C300" s="204" t="s">
        <v>710</v>
      </c>
      <c r="D300" s="204" t="s">
        <v>710</v>
      </c>
    </row>
    <row r="301" spans="1:4" ht="27.75" customHeight="1" x14ac:dyDescent="0.25">
      <c r="A301" s="203" t="s">
        <v>2798</v>
      </c>
      <c r="B301" s="186" t="s">
        <v>2790</v>
      </c>
      <c r="C301" s="204">
        <v>3.4375114104309024</v>
      </c>
      <c r="D301" s="204" t="s">
        <v>710</v>
      </c>
    </row>
    <row r="302" spans="1:4" ht="27.75" customHeight="1" x14ac:dyDescent="0.25">
      <c r="A302" s="203" t="s">
        <v>2799</v>
      </c>
      <c r="B302" s="186" t="s">
        <v>2790</v>
      </c>
      <c r="C302" s="204">
        <v>3.0353185463503345</v>
      </c>
      <c r="D302" s="204" t="s">
        <v>710</v>
      </c>
    </row>
    <row r="303" spans="1:4" ht="27.75" customHeight="1" x14ac:dyDescent="0.25">
      <c r="A303" s="203" t="s">
        <v>2800</v>
      </c>
      <c r="B303" s="186" t="s">
        <v>2790</v>
      </c>
      <c r="C303" s="204">
        <v>2.5639211720976856</v>
      </c>
      <c r="D303" s="204" t="s">
        <v>710</v>
      </c>
    </row>
    <row r="304" spans="1:4" ht="27.75" customHeight="1" x14ac:dyDescent="0.25">
      <c r="A304" s="203" t="s">
        <v>2801</v>
      </c>
      <c r="B304" s="186" t="s">
        <v>2790</v>
      </c>
      <c r="C304" s="204">
        <v>2.5406025753040833</v>
      </c>
      <c r="D304" s="204" t="s">
        <v>710</v>
      </c>
    </row>
    <row r="305" spans="1:4" ht="27.75" customHeight="1" x14ac:dyDescent="0.25">
      <c r="A305" s="203" t="s">
        <v>2802</v>
      </c>
      <c r="B305" s="186" t="s">
        <v>2790</v>
      </c>
      <c r="C305" s="204">
        <v>2.4962364287512577</v>
      </c>
      <c r="D305" s="204" t="s">
        <v>710</v>
      </c>
    </row>
    <row r="306" spans="1:4" ht="27.75" customHeight="1" x14ac:dyDescent="0.25">
      <c r="A306" s="203" t="s">
        <v>2803</v>
      </c>
      <c r="B306" s="186" t="s">
        <v>2790</v>
      </c>
      <c r="C306" s="204">
        <v>2.3614526087122552</v>
      </c>
      <c r="D306" s="204" t="s">
        <v>710</v>
      </c>
    </row>
    <row r="307" spans="1:4" ht="27.75" customHeight="1" x14ac:dyDescent="0.25">
      <c r="A307" s="203" t="s">
        <v>2804</v>
      </c>
      <c r="B307" s="186" t="s">
        <v>2790</v>
      </c>
      <c r="C307" s="204">
        <v>2.2607270652081222</v>
      </c>
      <c r="D307" s="204" t="s">
        <v>710</v>
      </c>
    </row>
    <row r="308" spans="1:4" ht="27.75" customHeight="1" x14ac:dyDescent="0.25">
      <c r="A308" s="203" t="s">
        <v>2805</v>
      </c>
      <c r="B308" s="186" t="s">
        <v>2794</v>
      </c>
      <c r="C308" s="204" t="s">
        <v>710</v>
      </c>
      <c r="D308" s="204" t="s">
        <v>710</v>
      </c>
    </row>
    <row r="309" spans="1:4" ht="27.75" customHeight="1" x14ac:dyDescent="0.25">
      <c r="A309" s="203" t="s">
        <v>2806</v>
      </c>
      <c r="B309" s="186" t="s">
        <v>2793</v>
      </c>
      <c r="C309" s="204" t="s">
        <v>710</v>
      </c>
      <c r="D309" s="204" t="s">
        <v>710</v>
      </c>
    </row>
    <row r="310" spans="1:4" ht="27.75" customHeight="1" x14ac:dyDescent="0.25">
      <c r="A310" s="203" t="s">
        <v>2807</v>
      </c>
      <c r="B310" s="186" t="s">
        <v>2793</v>
      </c>
      <c r="C310" s="204">
        <v>4.3652958567483759</v>
      </c>
      <c r="D310" s="204" t="s">
        <v>710</v>
      </c>
    </row>
    <row r="311" spans="1:4" ht="27.75" customHeight="1" x14ac:dyDescent="0.25">
      <c r="A311" s="203" t="s">
        <v>2808</v>
      </c>
      <c r="B311" s="186" t="s">
        <v>2802</v>
      </c>
      <c r="C311" s="204" t="s">
        <v>710</v>
      </c>
      <c r="D311" s="204" t="s">
        <v>710</v>
      </c>
    </row>
    <row r="312" spans="1:4" ht="27.75" customHeight="1" x14ac:dyDescent="0.25">
      <c r="A312" s="203" t="s">
        <v>2809</v>
      </c>
      <c r="B312" s="186" t="s">
        <v>2790</v>
      </c>
      <c r="C312" s="204" t="s">
        <v>710</v>
      </c>
      <c r="D312" s="204" t="s">
        <v>710</v>
      </c>
    </row>
    <row r="313" spans="1:4" ht="27.75" customHeight="1" x14ac:dyDescent="0.25">
      <c r="A313" s="203" t="s">
        <v>2809</v>
      </c>
      <c r="B313" s="186" t="s">
        <v>2790</v>
      </c>
      <c r="C313" s="204" t="s">
        <v>710</v>
      </c>
      <c r="D313" s="204" t="s">
        <v>710</v>
      </c>
    </row>
    <row r="314" spans="1:4" ht="27.75" customHeight="1" x14ac:dyDescent="0.25">
      <c r="A314" s="203" t="s">
        <v>2809</v>
      </c>
      <c r="B314" s="186" t="s">
        <v>2790</v>
      </c>
      <c r="C314" s="204" t="s">
        <v>710</v>
      </c>
      <c r="D314" s="204" t="s">
        <v>710</v>
      </c>
    </row>
    <row r="315" spans="1:4" ht="27.75" customHeight="1" x14ac:dyDescent="0.25">
      <c r="A315" s="203" t="s">
        <v>2810</v>
      </c>
      <c r="B315" s="186" t="s">
        <v>2792</v>
      </c>
      <c r="C315" s="204" t="s">
        <v>710</v>
      </c>
      <c r="D315" s="204" t="s">
        <v>710</v>
      </c>
    </row>
    <row r="316" spans="1:4" ht="27.75" customHeight="1" x14ac:dyDescent="0.25">
      <c r="A316" s="203" t="s">
        <v>2811</v>
      </c>
      <c r="B316" s="186" t="s">
        <v>2792</v>
      </c>
      <c r="C316" s="204" t="s">
        <v>710</v>
      </c>
      <c r="D316" s="204" t="s">
        <v>710</v>
      </c>
    </row>
    <row r="317" spans="1:4" ht="27.75" customHeight="1" x14ac:dyDescent="0.25">
      <c r="A317" s="203" t="s">
        <v>2812</v>
      </c>
      <c r="B317" s="186" t="s">
        <v>2792</v>
      </c>
      <c r="C317" s="204" t="s">
        <v>710</v>
      </c>
      <c r="D317" s="204" t="s">
        <v>710</v>
      </c>
    </row>
    <row r="318" spans="1:4" ht="27.75" customHeight="1" x14ac:dyDescent="0.25">
      <c r="A318" s="203" t="s">
        <v>2813</v>
      </c>
      <c r="B318" s="186" t="s">
        <v>2792</v>
      </c>
      <c r="C318" s="204" t="s">
        <v>710</v>
      </c>
      <c r="D318" s="204" t="s">
        <v>710</v>
      </c>
    </row>
    <row r="319" spans="1:4" ht="27.75" customHeight="1" x14ac:dyDescent="0.25">
      <c r="A319" s="203" t="s">
        <v>2814</v>
      </c>
      <c r="B319" s="186" t="s">
        <v>2791</v>
      </c>
      <c r="C319" s="204" t="s">
        <v>710</v>
      </c>
      <c r="D319" s="204" t="s">
        <v>710</v>
      </c>
    </row>
    <row r="320" spans="1:4" ht="27.75" customHeight="1" x14ac:dyDescent="0.25">
      <c r="A320" s="203" t="s">
        <v>2815</v>
      </c>
      <c r="B320" s="186" t="s">
        <v>2803</v>
      </c>
      <c r="C320" s="204">
        <v>2.6019272340174271</v>
      </c>
      <c r="D320" s="204" t="s">
        <v>710</v>
      </c>
    </row>
    <row r="321" spans="1:4" ht="27.75" customHeight="1" x14ac:dyDescent="0.25">
      <c r="A321" s="203" t="s">
        <v>2816</v>
      </c>
      <c r="B321" s="186" t="s">
        <v>2794</v>
      </c>
      <c r="C321" s="204" t="s">
        <v>710</v>
      </c>
      <c r="D321" s="204" t="s">
        <v>710</v>
      </c>
    </row>
    <row r="322" spans="1:4" ht="27.75" customHeight="1" x14ac:dyDescent="0.25">
      <c r="A322" s="203" t="s">
        <v>2817</v>
      </c>
      <c r="B322" s="186" t="s">
        <v>2804</v>
      </c>
      <c r="C322" s="204">
        <v>4.0333688121230766</v>
      </c>
      <c r="D322" s="204" t="s">
        <v>710</v>
      </c>
    </row>
    <row r="323" spans="1:4" ht="27.75" customHeight="1" x14ac:dyDescent="0.25">
      <c r="A323" s="203" t="s">
        <v>2818</v>
      </c>
      <c r="B323" s="186" t="s">
        <v>2791</v>
      </c>
      <c r="C323" s="204" t="s">
        <v>710</v>
      </c>
      <c r="D323" s="204" t="s">
        <v>710</v>
      </c>
    </row>
    <row r="324" spans="1:4" ht="27.75" customHeight="1" x14ac:dyDescent="0.25">
      <c r="A324" s="203" t="s">
        <v>2819</v>
      </c>
      <c r="B324" s="186" t="s">
        <v>2795</v>
      </c>
      <c r="C324" s="204" t="s">
        <v>710</v>
      </c>
      <c r="D324" s="204" t="s">
        <v>710</v>
      </c>
    </row>
    <row r="325" spans="1:4" ht="27.75" customHeight="1" x14ac:dyDescent="0.25">
      <c r="A325" s="203" t="s">
        <v>2820</v>
      </c>
      <c r="B325" s="186" t="s">
        <v>2794</v>
      </c>
      <c r="C325" s="204" t="s">
        <v>710</v>
      </c>
      <c r="D325" s="204" t="s">
        <v>710</v>
      </c>
    </row>
    <row r="326" spans="1:4" ht="27.75" customHeight="1" x14ac:dyDescent="0.25">
      <c r="A326" s="203" t="s">
        <v>2821</v>
      </c>
      <c r="B326" s="186" t="s">
        <v>2794</v>
      </c>
      <c r="C326" s="204">
        <v>4.0426358333361074</v>
      </c>
      <c r="D326" s="204" t="s">
        <v>710</v>
      </c>
    </row>
    <row r="327" spans="1:4" ht="27.75" customHeight="1" x14ac:dyDescent="0.25">
      <c r="A327" s="203" t="s">
        <v>2822</v>
      </c>
      <c r="B327" s="186" t="s">
        <v>2791</v>
      </c>
      <c r="C327" s="204">
        <v>4.9796032955143845</v>
      </c>
      <c r="D327" s="204" t="s">
        <v>710</v>
      </c>
    </row>
    <row r="328" spans="1:4" ht="27.75" customHeight="1" x14ac:dyDescent="0.25">
      <c r="A328" s="203" t="s">
        <v>2823</v>
      </c>
      <c r="B328" s="186" t="s">
        <v>2793</v>
      </c>
      <c r="C328" s="204" t="s">
        <v>710</v>
      </c>
      <c r="D328" s="204" t="s">
        <v>710</v>
      </c>
    </row>
    <row r="329" spans="1:4" ht="27.75" customHeight="1" x14ac:dyDescent="0.25">
      <c r="A329" s="203" t="s">
        <v>2824</v>
      </c>
      <c r="B329" s="186" t="s">
        <v>2794</v>
      </c>
      <c r="C329" s="204" t="s">
        <v>710</v>
      </c>
      <c r="D329" s="204" t="s">
        <v>710</v>
      </c>
    </row>
    <row r="330" spans="1:4" ht="27.75" customHeight="1" x14ac:dyDescent="0.25">
      <c r="A330" s="203" t="s">
        <v>2825</v>
      </c>
      <c r="B330" s="186" t="s">
        <v>2793</v>
      </c>
      <c r="C330" s="204" t="s">
        <v>710</v>
      </c>
      <c r="D330" s="204" t="s">
        <v>710</v>
      </c>
    </row>
    <row r="331" spans="1:4" ht="27.75" customHeight="1" x14ac:dyDescent="0.25">
      <c r="A331" s="203" t="s">
        <v>2826</v>
      </c>
      <c r="B331" s="186" t="s">
        <v>2791</v>
      </c>
      <c r="C331" s="204" t="s">
        <v>710</v>
      </c>
      <c r="D331" s="204" t="s">
        <v>710</v>
      </c>
    </row>
    <row r="332" spans="1:4" ht="27.75" customHeight="1" x14ac:dyDescent="0.25">
      <c r="A332" s="203" t="s">
        <v>2827</v>
      </c>
      <c r="B332" s="186" t="s">
        <v>2793</v>
      </c>
      <c r="C332" s="204" t="s">
        <v>710</v>
      </c>
      <c r="D332" s="204" t="s">
        <v>710</v>
      </c>
    </row>
    <row r="333" spans="1:4" ht="27.75" customHeight="1" x14ac:dyDescent="0.25">
      <c r="A333" s="203" t="s">
        <v>2828</v>
      </c>
      <c r="B333" s="186" t="s">
        <v>2793</v>
      </c>
      <c r="C333" s="204" t="s">
        <v>710</v>
      </c>
      <c r="D333" s="204" t="s">
        <v>710</v>
      </c>
    </row>
    <row r="334" spans="1:4" ht="27.75" customHeight="1" x14ac:dyDescent="0.25">
      <c r="A334" s="203" t="s">
        <v>2829</v>
      </c>
      <c r="B334" s="186" t="s">
        <v>2796</v>
      </c>
      <c r="C334" s="204" t="s">
        <v>710</v>
      </c>
      <c r="D334" s="204" t="s">
        <v>710</v>
      </c>
    </row>
    <row r="335" spans="1:4" ht="27.75" customHeight="1" x14ac:dyDescent="0.25">
      <c r="A335" s="203" t="s">
        <v>2830</v>
      </c>
      <c r="B335" s="186" t="s">
        <v>2794</v>
      </c>
      <c r="C335" s="204">
        <v>4.4228204976924763</v>
      </c>
      <c r="D335" s="204" t="s">
        <v>710</v>
      </c>
    </row>
    <row r="336" spans="1:4" ht="27.75" customHeight="1" x14ac:dyDescent="0.25">
      <c r="A336" s="203" t="s">
        <v>2831</v>
      </c>
      <c r="B336" s="186" t="s">
        <v>2793</v>
      </c>
      <c r="C336" s="204" t="s">
        <v>710</v>
      </c>
      <c r="D336" s="204" t="s">
        <v>710</v>
      </c>
    </row>
    <row r="337" spans="1:4" ht="27.75" customHeight="1" x14ac:dyDescent="0.25">
      <c r="A337" s="203" t="s">
        <v>2832</v>
      </c>
      <c r="B337" s="186" t="s">
        <v>2794</v>
      </c>
      <c r="C337" s="204" t="s">
        <v>710</v>
      </c>
      <c r="D337" s="204" t="s">
        <v>710</v>
      </c>
    </row>
    <row r="338" spans="1:4" ht="27.75" customHeight="1" x14ac:dyDescent="0.25">
      <c r="A338" s="203" t="s">
        <v>2833</v>
      </c>
      <c r="B338" s="186" t="s">
        <v>2792</v>
      </c>
      <c r="C338" s="204" t="s">
        <v>710</v>
      </c>
      <c r="D338" s="204" t="s">
        <v>710</v>
      </c>
    </row>
    <row r="339" spans="1:4" ht="27.75" customHeight="1" x14ac:dyDescent="0.25">
      <c r="A339" s="203" t="s">
        <v>2834</v>
      </c>
      <c r="B339" s="186" t="s">
        <v>2791</v>
      </c>
      <c r="C339" s="204" t="s">
        <v>710</v>
      </c>
      <c r="D339" s="204" t="s">
        <v>710</v>
      </c>
    </row>
    <row r="340" spans="1:4" ht="27.75" customHeight="1" x14ac:dyDescent="0.25">
      <c r="A340" s="203" t="s">
        <v>2835</v>
      </c>
      <c r="B340" s="186" t="s">
        <v>2792</v>
      </c>
      <c r="C340" s="204" t="s">
        <v>710</v>
      </c>
      <c r="D340" s="204" t="s">
        <v>710</v>
      </c>
    </row>
    <row r="341" spans="1:4" ht="27.75" customHeight="1" x14ac:dyDescent="0.25">
      <c r="A341" s="203" t="s">
        <v>2836</v>
      </c>
      <c r="B341" s="186" t="s">
        <v>2791</v>
      </c>
      <c r="C341" s="204" t="s">
        <v>710</v>
      </c>
      <c r="D341" s="204" t="s">
        <v>710</v>
      </c>
    </row>
    <row r="342" spans="1:4" ht="27.75" customHeight="1" x14ac:dyDescent="0.25">
      <c r="A342" s="203" t="s">
        <v>2837</v>
      </c>
      <c r="B342" s="186" t="s">
        <v>2791</v>
      </c>
      <c r="C342" s="204" t="s">
        <v>710</v>
      </c>
      <c r="D342" s="204" t="s">
        <v>710</v>
      </c>
    </row>
    <row r="343" spans="1:4" ht="27.75" customHeight="1" x14ac:dyDescent="0.25">
      <c r="A343" s="203" t="s">
        <v>2838</v>
      </c>
      <c r="B343" s="186" t="s">
        <v>2798</v>
      </c>
      <c r="C343" s="204" t="s">
        <v>710</v>
      </c>
      <c r="D343" s="204" t="s">
        <v>710</v>
      </c>
    </row>
    <row r="344" spans="1:4" ht="27.75" customHeight="1" x14ac:dyDescent="0.25">
      <c r="A344" s="203" t="s">
        <v>2839</v>
      </c>
      <c r="B344" s="186" t="s">
        <v>2799</v>
      </c>
      <c r="C344" s="204" t="s">
        <v>710</v>
      </c>
      <c r="D344" s="204" t="s">
        <v>710</v>
      </c>
    </row>
    <row r="345" spans="1:4" ht="27.75" customHeight="1" x14ac:dyDescent="0.25">
      <c r="A345" s="203" t="s">
        <v>2840</v>
      </c>
      <c r="B345" s="186" t="s">
        <v>2792</v>
      </c>
      <c r="C345" s="204" t="s">
        <v>710</v>
      </c>
      <c r="D345" s="204" t="s">
        <v>710</v>
      </c>
    </row>
    <row r="346" spans="1:4" ht="27.75" customHeight="1" x14ac:dyDescent="0.25">
      <c r="A346" s="203" t="s">
        <v>2841</v>
      </c>
      <c r="B346" s="186" t="s">
        <v>2792</v>
      </c>
      <c r="C346" s="204" t="s">
        <v>710</v>
      </c>
      <c r="D346" s="204" t="s">
        <v>710</v>
      </c>
    </row>
    <row r="347" spans="1:4" ht="27.75" customHeight="1" x14ac:dyDescent="0.25">
      <c r="A347" s="203" t="s">
        <v>2842</v>
      </c>
      <c r="B347" s="186" t="s">
        <v>2791</v>
      </c>
      <c r="C347" s="204" t="s">
        <v>710</v>
      </c>
      <c r="D347" s="204" t="s">
        <v>710</v>
      </c>
    </row>
    <row r="348" spans="1:4" ht="27.75" customHeight="1" x14ac:dyDescent="0.25">
      <c r="A348" s="203" t="s">
        <v>2843</v>
      </c>
      <c r="B348" s="186" t="s">
        <v>2795</v>
      </c>
      <c r="C348" s="204" t="s">
        <v>710</v>
      </c>
      <c r="D348" s="204" t="s">
        <v>710</v>
      </c>
    </row>
    <row r="349" spans="1:4" ht="27.75" customHeight="1" x14ac:dyDescent="0.25">
      <c r="A349" s="203" t="s">
        <v>2844</v>
      </c>
      <c r="B349" s="186" t="s">
        <v>2800</v>
      </c>
      <c r="C349" s="204" t="s">
        <v>710</v>
      </c>
      <c r="D349" s="204" t="s">
        <v>710</v>
      </c>
    </row>
    <row r="350" spans="1:4" ht="27.75" customHeight="1" x14ac:dyDescent="0.25">
      <c r="A350" s="203" t="s">
        <v>2845</v>
      </c>
      <c r="B350" s="186" t="s">
        <v>2791</v>
      </c>
      <c r="C350" s="204" t="s">
        <v>710</v>
      </c>
      <c r="D350" s="204" t="s">
        <v>710</v>
      </c>
    </row>
    <row r="351" spans="1:4" ht="27.75" customHeight="1" x14ac:dyDescent="0.25">
      <c r="A351" s="203" t="s">
        <v>2846</v>
      </c>
      <c r="B351" s="186" t="s">
        <v>2791</v>
      </c>
      <c r="C351" s="204" t="s">
        <v>710</v>
      </c>
      <c r="D351" s="204" t="s">
        <v>710</v>
      </c>
    </row>
    <row r="352" spans="1:4" ht="27.75" customHeight="1" x14ac:dyDescent="0.25">
      <c r="A352" s="203" t="s">
        <v>2847</v>
      </c>
      <c r="B352" s="186" t="s">
        <v>710</v>
      </c>
      <c r="C352" s="204">
        <v>1.7559724226603486</v>
      </c>
      <c r="D352" s="204" t="s">
        <v>710</v>
      </c>
    </row>
    <row r="353" spans="1:4" ht="27.75" customHeight="1" x14ac:dyDescent="0.25">
      <c r="A353" s="203" t="s">
        <v>2848</v>
      </c>
      <c r="B353" s="186" t="s">
        <v>710</v>
      </c>
      <c r="C353" s="204" t="s">
        <v>710</v>
      </c>
      <c r="D353" s="204" t="s">
        <v>710</v>
      </c>
    </row>
    <row r="354" spans="1:4" ht="27.75" customHeight="1" x14ac:dyDescent="0.25">
      <c r="A354" s="203" t="s">
        <v>2849</v>
      </c>
      <c r="B354" s="186" t="s">
        <v>710</v>
      </c>
      <c r="C354" s="204" t="s">
        <v>710</v>
      </c>
      <c r="D354" s="204" t="s">
        <v>710</v>
      </c>
    </row>
    <row r="355" spans="1:4" ht="27.75" customHeight="1" x14ac:dyDescent="0.25">
      <c r="A355" s="203" t="s">
        <v>2850</v>
      </c>
      <c r="B355" s="186" t="s">
        <v>2848</v>
      </c>
      <c r="C355" s="204">
        <v>0.2670949558059823</v>
      </c>
      <c r="D355" s="204" t="s">
        <v>710</v>
      </c>
    </row>
    <row r="356" spans="1:4" ht="27.75" customHeight="1" x14ac:dyDescent="0.25">
      <c r="A356" s="203" t="s">
        <v>2851</v>
      </c>
      <c r="B356" s="186" t="s">
        <v>2847</v>
      </c>
      <c r="C356" s="204">
        <v>0.64250207526221681</v>
      </c>
      <c r="D356" s="204" t="s">
        <v>710</v>
      </c>
    </row>
    <row r="357" spans="1:4" ht="27.75" customHeight="1" x14ac:dyDescent="0.25">
      <c r="A357" s="203" t="s">
        <v>2852</v>
      </c>
      <c r="B357" s="186" t="s">
        <v>2847</v>
      </c>
      <c r="C357" s="204">
        <v>6.9220939938340074</v>
      </c>
      <c r="D357" s="204" t="s">
        <v>710</v>
      </c>
    </row>
    <row r="358" spans="1:4" ht="27.75" customHeight="1" x14ac:dyDescent="0.25">
      <c r="A358" s="203" t="s">
        <v>2853</v>
      </c>
      <c r="B358" s="186" t="s">
        <v>2849</v>
      </c>
      <c r="C358" s="204">
        <v>3.9227362802082122</v>
      </c>
      <c r="D358" s="204" t="s">
        <v>710</v>
      </c>
    </row>
    <row r="359" spans="1:4" ht="27.75" customHeight="1" x14ac:dyDescent="0.25">
      <c r="A359" s="203" t="s">
        <v>2854</v>
      </c>
      <c r="B359" s="186" t="s">
        <v>2849</v>
      </c>
      <c r="C359" s="204">
        <v>1.8352226318729996</v>
      </c>
      <c r="D359" s="204" t="s">
        <v>710</v>
      </c>
    </row>
    <row r="360" spans="1:4" ht="27.75" customHeight="1" x14ac:dyDescent="0.25">
      <c r="A360" s="203" t="s">
        <v>2855</v>
      </c>
      <c r="B360" s="186" t="s">
        <v>2848</v>
      </c>
      <c r="C360" s="204">
        <v>2.5493547654866928</v>
      </c>
      <c r="D360" s="204" t="s">
        <v>710</v>
      </c>
    </row>
    <row r="361" spans="1:4" ht="27.75" customHeight="1" x14ac:dyDescent="0.25">
      <c r="A361" s="203" t="s">
        <v>2856</v>
      </c>
      <c r="B361" s="186" t="s">
        <v>2847</v>
      </c>
      <c r="C361" s="204">
        <v>3.524348291700186</v>
      </c>
      <c r="D361" s="204" t="s">
        <v>710</v>
      </c>
    </row>
    <row r="362" spans="1:4" ht="27.75" customHeight="1" x14ac:dyDescent="0.25">
      <c r="A362" s="203" t="s">
        <v>2857</v>
      </c>
      <c r="B362" s="186" t="s">
        <v>2847</v>
      </c>
      <c r="C362" s="204" t="s">
        <v>710</v>
      </c>
      <c r="D362" s="204" t="s">
        <v>710</v>
      </c>
    </row>
    <row r="363" spans="1:4" ht="27.75" customHeight="1" x14ac:dyDescent="0.25">
      <c r="A363" s="203" t="s">
        <v>2858</v>
      </c>
      <c r="B363" s="186" t="s">
        <v>2848</v>
      </c>
      <c r="C363" s="204">
        <v>1.2091658200573954</v>
      </c>
      <c r="D363" s="204" t="s">
        <v>710</v>
      </c>
    </row>
    <row r="364" spans="1:4" ht="27.75" customHeight="1" x14ac:dyDescent="0.25">
      <c r="A364" s="203" t="s">
        <v>2858</v>
      </c>
      <c r="B364" s="186" t="s">
        <v>2848</v>
      </c>
      <c r="C364" s="204">
        <v>1.2091658200573954</v>
      </c>
      <c r="D364" s="204" t="s">
        <v>710</v>
      </c>
    </row>
    <row r="365" spans="1:4" ht="27.75" customHeight="1" x14ac:dyDescent="0.25">
      <c r="A365" s="203" t="s">
        <v>2859</v>
      </c>
      <c r="B365" s="186" t="s">
        <v>2848</v>
      </c>
      <c r="C365" s="204" t="s">
        <v>710</v>
      </c>
      <c r="D365" s="204" t="s">
        <v>710</v>
      </c>
    </row>
    <row r="366" spans="1:4" ht="27.75" customHeight="1" x14ac:dyDescent="0.25">
      <c r="A366" s="203" t="s">
        <v>2860</v>
      </c>
      <c r="B366" s="186" t="s">
        <v>2847</v>
      </c>
      <c r="C366" s="204" t="s">
        <v>710</v>
      </c>
      <c r="D366" s="204" t="s">
        <v>710</v>
      </c>
    </row>
    <row r="367" spans="1:4" ht="27.75" customHeight="1" x14ac:dyDescent="0.25">
      <c r="A367" s="203" t="s">
        <v>2861</v>
      </c>
      <c r="B367" s="186" t="s">
        <v>2847</v>
      </c>
      <c r="C367" s="204" t="s">
        <v>710</v>
      </c>
      <c r="D367" s="204" t="s">
        <v>710</v>
      </c>
    </row>
    <row r="368" spans="1:4" ht="27.75" customHeight="1" x14ac:dyDescent="0.25">
      <c r="A368" s="203" t="s">
        <v>2862</v>
      </c>
      <c r="B368" s="186" t="s">
        <v>2847</v>
      </c>
      <c r="C368" s="204">
        <v>3.1448301424779537</v>
      </c>
      <c r="D368" s="204" t="s">
        <v>710</v>
      </c>
    </row>
    <row r="369" spans="1:4" ht="27.75" customHeight="1" x14ac:dyDescent="0.25">
      <c r="A369" s="203" t="s">
        <v>2863</v>
      </c>
      <c r="B369" s="186" t="s">
        <v>2849</v>
      </c>
      <c r="C369" s="204" t="s">
        <v>710</v>
      </c>
      <c r="D369" s="204" t="s">
        <v>710</v>
      </c>
    </row>
    <row r="370" spans="1:4" ht="27.75" customHeight="1" x14ac:dyDescent="0.25">
      <c r="A370" s="203" t="s">
        <v>2864</v>
      </c>
      <c r="B370" s="186" t="s">
        <v>2847</v>
      </c>
      <c r="C370" s="204" t="s">
        <v>710</v>
      </c>
      <c r="D370" s="204" t="s">
        <v>710</v>
      </c>
    </row>
    <row r="371" spans="1:4" ht="27.75" customHeight="1" x14ac:dyDescent="0.25">
      <c r="A371" s="203" t="s">
        <v>2865</v>
      </c>
      <c r="B371" s="186" t="s">
        <v>2847</v>
      </c>
      <c r="C371" s="204" t="s">
        <v>710</v>
      </c>
      <c r="D371" s="204" t="s">
        <v>710</v>
      </c>
    </row>
    <row r="372" spans="1:4" ht="27.75" customHeight="1" x14ac:dyDescent="0.25">
      <c r="A372" s="203" t="s">
        <v>2866</v>
      </c>
      <c r="B372" s="186" t="s">
        <v>2847</v>
      </c>
      <c r="C372" s="204">
        <v>0.31504930064277387</v>
      </c>
      <c r="D372" s="204" t="s">
        <v>710</v>
      </c>
    </row>
    <row r="373" spans="1:4" ht="27.75" customHeight="1" x14ac:dyDescent="0.25">
      <c r="A373" s="203" t="s">
        <v>2867</v>
      </c>
      <c r="B373" s="186" t="s">
        <v>2849</v>
      </c>
      <c r="C373" s="204">
        <v>2.7765025497437579</v>
      </c>
      <c r="D373" s="204" t="s">
        <v>710</v>
      </c>
    </row>
    <row r="374" spans="1:4" ht="27.75" customHeight="1" x14ac:dyDescent="0.25">
      <c r="A374" s="203" t="s">
        <v>2868</v>
      </c>
      <c r="B374" s="186" t="s">
        <v>2848</v>
      </c>
      <c r="C374" s="204">
        <v>1.0443296249210552</v>
      </c>
      <c r="D374" s="204" t="s">
        <v>710</v>
      </c>
    </row>
    <row r="375" spans="1:4" ht="27.75" customHeight="1" x14ac:dyDescent="0.25">
      <c r="A375" s="203" t="s">
        <v>2869</v>
      </c>
      <c r="B375" s="186" t="s">
        <v>2848</v>
      </c>
      <c r="C375" s="204">
        <v>1.0231066458048339</v>
      </c>
      <c r="D375" s="204" t="s">
        <v>710</v>
      </c>
    </row>
    <row r="376" spans="1:4" ht="27.75" customHeight="1" x14ac:dyDescent="0.25">
      <c r="A376" s="203" t="s">
        <v>2870</v>
      </c>
      <c r="B376" s="186" t="s">
        <v>2848</v>
      </c>
      <c r="C376" s="204">
        <v>1.0456556108163046</v>
      </c>
      <c r="D376" s="204" t="s">
        <v>710</v>
      </c>
    </row>
    <row r="377" spans="1:4" ht="27.75" customHeight="1" x14ac:dyDescent="0.25">
      <c r="A377" s="203" t="s">
        <v>2871</v>
      </c>
      <c r="B377" s="186" t="s">
        <v>2848</v>
      </c>
      <c r="C377" s="204">
        <v>1.0457523552065158</v>
      </c>
      <c r="D377" s="204" t="s">
        <v>710</v>
      </c>
    </row>
    <row r="378" spans="1:4" ht="27.75" customHeight="1" x14ac:dyDescent="0.25">
      <c r="A378" s="203" t="s">
        <v>2872</v>
      </c>
      <c r="B378" s="186" t="s">
        <v>2848</v>
      </c>
      <c r="C378" s="204">
        <v>1.0437111575400597</v>
      </c>
      <c r="D378" s="204" t="s">
        <v>710</v>
      </c>
    </row>
    <row r="379" spans="1:4" ht="27.75" customHeight="1" x14ac:dyDescent="0.25">
      <c r="A379" s="203" t="s">
        <v>2873</v>
      </c>
      <c r="B379" s="186" t="s">
        <v>2848</v>
      </c>
      <c r="C379" s="204">
        <v>1.0467011847805328</v>
      </c>
      <c r="D379" s="204" t="s">
        <v>710</v>
      </c>
    </row>
    <row r="380" spans="1:4" ht="27.75" customHeight="1" x14ac:dyDescent="0.25">
      <c r="A380" s="203" t="s">
        <v>2874</v>
      </c>
      <c r="B380" s="186" t="s">
        <v>2859</v>
      </c>
      <c r="C380" s="204" t="s">
        <v>710</v>
      </c>
      <c r="D380" s="204" t="s">
        <v>710</v>
      </c>
    </row>
    <row r="381" spans="1:4" ht="27.75" customHeight="1" x14ac:dyDescent="0.25">
      <c r="A381" s="203" t="s">
        <v>2875</v>
      </c>
      <c r="B381" s="186" t="s">
        <v>2869</v>
      </c>
      <c r="C381" s="204" t="s">
        <v>710</v>
      </c>
      <c r="D381" s="204" t="s">
        <v>710</v>
      </c>
    </row>
    <row r="382" spans="1:4" ht="27.75" customHeight="1" x14ac:dyDescent="0.25">
      <c r="A382" s="203" t="s">
        <v>2876</v>
      </c>
      <c r="B382" s="186" t="s">
        <v>2858</v>
      </c>
      <c r="C382" s="204" t="s">
        <v>710</v>
      </c>
      <c r="D382" s="204" t="s">
        <v>710</v>
      </c>
    </row>
    <row r="383" spans="1:4" ht="27.75" customHeight="1" x14ac:dyDescent="0.25">
      <c r="A383" s="203" t="s">
        <v>2877</v>
      </c>
      <c r="B383" s="186" t="s">
        <v>2872</v>
      </c>
      <c r="C383" s="204" t="s">
        <v>710</v>
      </c>
      <c r="D383" s="204" t="s">
        <v>710</v>
      </c>
    </row>
    <row r="384" spans="1:4" ht="27.75" customHeight="1" x14ac:dyDescent="0.25">
      <c r="A384" s="203" t="s">
        <v>2878</v>
      </c>
      <c r="B384" s="186" t="s">
        <v>2851</v>
      </c>
      <c r="C384" s="204" t="s">
        <v>710</v>
      </c>
      <c r="D384" s="204" t="s">
        <v>710</v>
      </c>
    </row>
    <row r="385" spans="1:4" ht="27.75" customHeight="1" x14ac:dyDescent="0.25">
      <c r="A385" s="203" t="s">
        <v>2879</v>
      </c>
      <c r="B385" s="186" t="s">
        <v>2851</v>
      </c>
      <c r="C385" s="204" t="s">
        <v>710</v>
      </c>
      <c r="D385" s="204" t="s">
        <v>710</v>
      </c>
    </row>
    <row r="386" spans="1:4" ht="27.75" customHeight="1" x14ac:dyDescent="0.25">
      <c r="A386" s="203" t="s">
        <v>2880</v>
      </c>
      <c r="B386" s="186" t="s">
        <v>2862</v>
      </c>
      <c r="C386" s="204" t="s">
        <v>710</v>
      </c>
      <c r="D386" s="204" t="s">
        <v>710</v>
      </c>
    </row>
    <row r="387" spans="1:4" ht="27.75" customHeight="1" x14ac:dyDescent="0.25">
      <c r="A387" s="203" t="s">
        <v>2881</v>
      </c>
      <c r="B387" s="186" t="s">
        <v>2862</v>
      </c>
      <c r="C387" s="204" t="s">
        <v>710</v>
      </c>
      <c r="D387" s="204" t="s">
        <v>710</v>
      </c>
    </row>
    <row r="388" spans="1:4" ht="27.75" customHeight="1" x14ac:dyDescent="0.25">
      <c r="A388" s="203" t="s">
        <v>2882</v>
      </c>
      <c r="B388" s="186" t="s">
        <v>2862</v>
      </c>
      <c r="C388" s="204" t="s">
        <v>710</v>
      </c>
      <c r="D388" s="204" t="s">
        <v>710</v>
      </c>
    </row>
    <row r="389" spans="1:4" ht="27.75" customHeight="1" x14ac:dyDescent="0.25">
      <c r="A389" s="203" t="s">
        <v>2883</v>
      </c>
      <c r="B389" s="186" t="s">
        <v>2862</v>
      </c>
      <c r="C389" s="204" t="s">
        <v>710</v>
      </c>
      <c r="D389" s="204" t="s">
        <v>710</v>
      </c>
    </row>
    <row r="390" spans="1:4" ht="27.75" customHeight="1" x14ac:dyDescent="0.25">
      <c r="A390" s="203" t="s">
        <v>2884</v>
      </c>
      <c r="B390" s="186" t="s">
        <v>2866</v>
      </c>
      <c r="C390" s="204" t="s">
        <v>710</v>
      </c>
      <c r="D390" s="204" t="s">
        <v>710</v>
      </c>
    </row>
    <row r="391" spans="1:4" ht="27.75" customHeight="1" x14ac:dyDescent="0.25">
      <c r="A391" s="203" t="s">
        <v>2885</v>
      </c>
      <c r="B391" s="186" t="s">
        <v>2862</v>
      </c>
      <c r="C391" s="204" t="s">
        <v>710</v>
      </c>
      <c r="D391" s="204" t="s">
        <v>710</v>
      </c>
    </row>
    <row r="392" spans="1:4" ht="27.75" customHeight="1" x14ac:dyDescent="0.25">
      <c r="A392" s="203" t="s">
        <v>2886</v>
      </c>
      <c r="B392" s="186" t="s">
        <v>2852</v>
      </c>
      <c r="C392" s="204" t="s">
        <v>710</v>
      </c>
      <c r="D392" s="204" t="s">
        <v>710</v>
      </c>
    </row>
    <row r="393" spans="1:4" ht="27.75" customHeight="1" x14ac:dyDescent="0.25">
      <c r="A393" s="203" t="s">
        <v>2887</v>
      </c>
      <c r="B393" s="186" t="s">
        <v>2852</v>
      </c>
      <c r="C393" s="204" t="s">
        <v>710</v>
      </c>
      <c r="D393" s="204" t="s">
        <v>710</v>
      </c>
    </row>
    <row r="394" spans="1:4" ht="27.75" customHeight="1" x14ac:dyDescent="0.25">
      <c r="A394" s="203" t="s">
        <v>2888</v>
      </c>
      <c r="B394" s="186" t="s">
        <v>2856</v>
      </c>
      <c r="C394" s="204" t="s">
        <v>710</v>
      </c>
      <c r="D394" s="204" t="s">
        <v>710</v>
      </c>
    </row>
    <row r="395" spans="1:4" ht="27.75" customHeight="1" x14ac:dyDescent="0.25">
      <c r="A395" s="203" t="s">
        <v>2889</v>
      </c>
      <c r="B395" s="186" t="s">
        <v>2856</v>
      </c>
      <c r="C395" s="204" t="s">
        <v>710</v>
      </c>
      <c r="D395" s="204" t="s">
        <v>710</v>
      </c>
    </row>
    <row r="396" spans="1:4" ht="27.75" customHeight="1" x14ac:dyDescent="0.25">
      <c r="A396" s="203" t="s">
        <v>2890</v>
      </c>
      <c r="B396" s="186" t="s">
        <v>2856</v>
      </c>
      <c r="C396" s="204" t="s">
        <v>710</v>
      </c>
      <c r="D396" s="204" t="s">
        <v>710</v>
      </c>
    </row>
    <row r="397" spans="1:4" ht="27.75" customHeight="1" x14ac:dyDescent="0.25">
      <c r="A397" s="203" t="s">
        <v>2891</v>
      </c>
      <c r="B397" s="186" t="s">
        <v>2856</v>
      </c>
      <c r="C397" s="204" t="s">
        <v>710</v>
      </c>
      <c r="D397" s="204" t="s">
        <v>710</v>
      </c>
    </row>
    <row r="398" spans="1:4" ht="27.75" customHeight="1" x14ac:dyDescent="0.25">
      <c r="A398" s="203" t="s">
        <v>2892</v>
      </c>
      <c r="B398" s="186" t="s">
        <v>2856</v>
      </c>
      <c r="C398" s="204" t="s">
        <v>710</v>
      </c>
      <c r="D398" s="204" t="s">
        <v>710</v>
      </c>
    </row>
    <row r="399" spans="1:4" ht="27.75" customHeight="1" x14ac:dyDescent="0.25">
      <c r="A399" s="203" t="s">
        <v>2893</v>
      </c>
      <c r="B399" s="186" t="s">
        <v>2856</v>
      </c>
      <c r="C399" s="204" t="s">
        <v>710</v>
      </c>
      <c r="D399" s="204" t="s">
        <v>710</v>
      </c>
    </row>
    <row r="400" spans="1:4" ht="27.75" customHeight="1" x14ac:dyDescent="0.25">
      <c r="A400" s="203" t="s">
        <v>2894</v>
      </c>
      <c r="B400" s="186" t="s">
        <v>2867</v>
      </c>
      <c r="C400" s="204" t="s">
        <v>710</v>
      </c>
      <c r="D400" s="204" t="s">
        <v>710</v>
      </c>
    </row>
    <row r="401" spans="1:4" ht="27.75" customHeight="1" x14ac:dyDescent="0.25">
      <c r="A401" s="203" t="s">
        <v>2895</v>
      </c>
      <c r="B401" s="186" t="s">
        <v>2855</v>
      </c>
      <c r="C401" s="204" t="s">
        <v>710</v>
      </c>
      <c r="D401" s="204" t="s">
        <v>710</v>
      </c>
    </row>
    <row r="402" spans="1:4" ht="27.75" customHeight="1" x14ac:dyDescent="0.25">
      <c r="A402" s="203" t="s">
        <v>2896</v>
      </c>
      <c r="B402" s="186" t="s">
        <v>2856</v>
      </c>
      <c r="C402" s="204" t="s">
        <v>710</v>
      </c>
      <c r="D402" s="204" t="s">
        <v>710</v>
      </c>
    </row>
    <row r="403" spans="1:4" ht="27.75" customHeight="1" x14ac:dyDescent="0.25">
      <c r="A403" s="203" t="s">
        <v>2897</v>
      </c>
      <c r="B403" s="186" t="s">
        <v>2856</v>
      </c>
      <c r="C403" s="204" t="s">
        <v>710</v>
      </c>
      <c r="D403" s="204" t="s">
        <v>710</v>
      </c>
    </row>
    <row r="404" spans="1:4" ht="27.75" customHeight="1" x14ac:dyDescent="0.25">
      <c r="A404" s="203" t="s">
        <v>2898</v>
      </c>
      <c r="B404" s="186" t="s">
        <v>2857</v>
      </c>
      <c r="C404" s="204" t="s">
        <v>710</v>
      </c>
      <c r="D404" s="204" t="s">
        <v>710</v>
      </c>
    </row>
    <row r="405" spans="1:4" ht="27.75" customHeight="1" x14ac:dyDescent="0.25">
      <c r="A405" s="203" t="s">
        <v>2899</v>
      </c>
      <c r="B405" s="186" t="s">
        <v>2850</v>
      </c>
      <c r="C405" s="204" t="s">
        <v>710</v>
      </c>
      <c r="D405" s="204" t="s">
        <v>710</v>
      </c>
    </row>
    <row r="406" spans="1:4" ht="27.75" customHeight="1" x14ac:dyDescent="0.25">
      <c r="A406" s="203" t="s">
        <v>2900</v>
      </c>
      <c r="B406" s="186" t="s">
        <v>2850</v>
      </c>
      <c r="C406" s="204" t="s">
        <v>710</v>
      </c>
      <c r="D406" s="204" t="s">
        <v>710</v>
      </c>
    </row>
    <row r="407" spans="1:4" ht="27.75" customHeight="1" x14ac:dyDescent="0.25">
      <c r="A407" s="203" t="s">
        <v>2901</v>
      </c>
      <c r="B407" s="186" t="s">
        <v>2853</v>
      </c>
      <c r="C407" s="204" t="s">
        <v>710</v>
      </c>
      <c r="D407" s="204" t="s">
        <v>710</v>
      </c>
    </row>
    <row r="408" spans="1:4" ht="27.75" customHeight="1" x14ac:dyDescent="0.25">
      <c r="A408" s="203" t="s">
        <v>2902</v>
      </c>
      <c r="B408" s="186" t="s">
        <v>2857</v>
      </c>
      <c r="C408" s="204" t="s">
        <v>710</v>
      </c>
      <c r="D408" s="204" t="s">
        <v>710</v>
      </c>
    </row>
    <row r="409" spans="1:4" ht="27.75" customHeight="1" x14ac:dyDescent="0.25">
      <c r="A409" s="203" t="s">
        <v>2903</v>
      </c>
      <c r="B409" s="186" t="s">
        <v>2847</v>
      </c>
      <c r="C409" s="204" t="s">
        <v>710</v>
      </c>
      <c r="D409" s="204" t="s">
        <v>710</v>
      </c>
    </row>
    <row r="410" spans="1:4" ht="27.75" customHeight="1" x14ac:dyDescent="0.25">
      <c r="A410" s="203" t="s">
        <v>2904</v>
      </c>
      <c r="B410" s="186" t="s">
        <v>2858</v>
      </c>
      <c r="C410" s="204" t="s">
        <v>710</v>
      </c>
      <c r="D410" s="204" t="s">
        <v>710</v>
      </c>
    </row>
    <row r="411" spans="1:4" ht="27.75" customHeight="1" x14ac:dyDescent="0.25">
      <c r="A411" s="203" t="s">
        <v>2905</v>
      </c>
      <c r="B411" s="186" t="s">
        <v>2858</v>
      </c>
      <c r="C411" s="204" t="s">
        <v>710</v>
      </c>
      <c r="D411" s="204" t="s">
        <v>710</v>
      </c>
    </row>
    <row r="412" spans="1:4" ht="27.75" customHeight="1" x14ac:dyDescent="0.25">
      <c r="A412" s="203" t="s">
        <v>2906</v>
      </c>
      <c r="B412" s="186" t="s">
        <v>2858</v>
      </c>
      <c r="C412" s="204" t="s">
        <v>710</v>
      </c>
      <c r="D412" s="204" t="s">
        <v>710</v>
      </c>
    </row>
    <row r="413" spans="1:4" ht="27.75" customHeight="1" x14ac:dyDescent="0.25">
      <c r="A413" s="203" t="s">
        <v>2907</v>
      </c>
      <c r="B413" s="186" t="s">
        <v>2851</v>
      </c>
      <c r="C413" s="204">
        <v>1.9413963192538766</v>
      </c>
      <c r="D413" s="204" t="s">
        <v>710</v>
      </c>
    </row>
    <row r="414" spans="1:4" ht="27.75" customHeight="1" x14ac:dyDescent="0.25">
      <c r="A414" s="203" t="s">
        <v>2908</v>
      </c>
      <c r="B414" s="186" t="s">
        <v>2855</v>
      </c>
      <c r="C414" s="204" t="s">
        <v>710</v>
      </c>
      <c r="D414" s="204" t="s">
        <v>710</v>
      </c>
    </row>
    <row r="415" spans="1:4" ht="27.75" customHeight="1" x14ac:dyDescent="0.25">
      <c r="A415" s="203" t="s">
        <v>2909</v>
      </c>
      <c r="B415" s="186" t="s">
        <v>2853</v>
      </c>
      <c r="C415" s="204" t="s">
        <v>710</v>
      </c>
      <c r="D415" s="204" t="s">
        <v>710</v>
      </c>
    </row>
    <row r="416" spans="1:4" ht="27.75" customHeight="1" x14ac:dyDescent="0.25">
      <c r="A416" s="203" t="s">
        <v>2910</v>
      </c>
      <c r="B416" s="186" t="s">
        <v>2847</v>
      </c>
      <c r="C416" s="204" t="s">
        <v>710</v>
      </c>
      <c r="D416" s="204" t="s">
        <v>710</v>
      </c>
    </row>
    <row r="417" spans="1:4" ht="27.75" customHeight="1" x14ac:dyDescent="0.25">
      <c r="A417" s="203" t="s">
        <v>2911</v>
      </c>
      <c r="B417" s="186" t="s">
        <v>2851</v>
      </c>
      <c r="C417" s="204" t="s">
        <v>710</v>
      </c>
      <c r="D417" s="204" t="s">
        <v>710</v>
      </c>
    </row>
    <row r="418" spans="1:4" ht="27.75" customHeight="1" x14ac:dyDescent="0.25">
      <c r="A418" s="203" t="s">
        <v>2912</v>
      </c>
      <c r="B418" s="186" t="s">
        <v>2871</v>
      </c>
      <c r="C418" s="204" t="s">
        <v>710</v>
      </c>
      <c r="D418" s="204" t="s">
        <v>710</v>
      </c>
    </row>
    <row r="419" spans="1:4" ht="27.75" customHeight="1" x14ac:dyDescent="0.25">
      <c r="A419" s="203" t="s">
        <v>2913</v>
      </c>
      <c r="B419" s="186" t="s">
        <v>2856</v>
      </c>
      <c r="C419" s="204" t="s">
        <v>710</v>
      </c>
      <c r="D419" s="204" t="s">
        <v>710</v>
      </c>
    </row>
    <row r="420" spans="1:4" ht="27.75" customHeight="1" x14ac:dyDescent="0.25">
      <c r="A420" s="203" t="s">
        <v>2914</v>
      </c>
      <c r="B420" s="186" t="s">
        <v>2850</v>
      </c>
      <c r="C420" s="204">
        <v>3.7872037920456911</v>
      </c>
      <c r="D420" s="204" t="s">
        <v>710</v>
      </c>
    </row>
    <row r="421" spans="1:4" ht="27.75" customHeight="1" x14ac:dyDescent="0.25">
      <c r="A421" s="203" t="s">
        <v>2915</v>
      </c>
      <c r="B421" s="186" t="s">
        <v>2853</v>
      </c>
      <c r="C421" s="204" t="s">
        <v>710</v>
      </c>
      <c r="D421" s="204" t="s">
        <v>710</v>
      </c>
    </row>
    <row r="422" spans="1:4" ht="27.75" customHeight="1" x14ac:dyDescent="0.25">
      <c r="A422" s="203" t="s">
        <v>2916</v>
      </c>
      <c r="B422" s="186" t="s">
        <v>2848</v>
      </c>
      <c r="C422" s="204">
        <v>5.6890089649431816</v>
      </c>
      <c r="D422" s="204" t="s">
        <v>710</v>
      </c>
    </row>
    <row r="423" spans="1:4" ht="27.75" customHeight="1" x14ac:dyDescent="0.25">
      <c r="A423" s="203" t="s">
        <v>2917</v>
      </c>
      <c r="B423" s="186" t="s">
        <v>2873</v>
      </c>
      <c r="C423" s="204" t="s">
        <v>710</v>
      </c>
      <c r="D423" s="204" t="s">
        <v>710</v>
      </c>
    </row>
    <row r="424" spans="1:4" ht="27.75" customHeight="1" x14ac:dyDescent="0.25">
      <c r="A424" s="203" t="s">
        <v>2918</v>
      </c>
      <c r="B424" s="186" t="s">
        <v>2860</v>
      </c>
      <c r="C424" s="204" t="s">
        <v>710</v>
      </c>
      <c r="D424" s="204" t="s">
        <v>710</v>
      </c>
    </row>
    <row r="425" spans="1:4" ht="27.75" customHeight="1" x14ac:dyDescent="0.25">
      <c r="A425" s="203" t="s">
        <v>2919</v>
      </c>
      <c r="B425" s="186" t="s">
        <v>2854</v>
      </c>
      <c r="C425" s="204" t="s">
        <v>710</v>
      </c>
      <c r="D425" s="204" t="s">
        <v>710</v>
      </c>
    </row>
    <row r="426" spans="1:4" ht="27.75" customHeight="1" x14ac:dyDescent="0.25">
      <c r="A426" s="203" t="s">
        <v>2920</v>
      </c>
      <c r="B426" s="186" t="s">
        <v>2850</v>
      </c>
      <c r="C426" s="204" t="s">
        <v>710</v>
      </c>
      <c r="D426" s="204" t="s">
        <v>710</v>
      </c>
    </row>
    <row r="427" spans="1:4" ht="27.75" customHeight="1" x14ac:dyDescent="0.25">
      <c r="A427" s="203" t="s">
        <v>2921</v>
      </c>
      <c r="B427" s="186" t="s">
        <v>2861</v>
      </c>
      <c r="C427" s="204" t="s">
        <v>710</v>
      </c>
      <c r="D427" s="204" t="s">
        <v>710</v>
      </c>
    </row>
    <row r="428" spans="1:4" ht="27.75" customHeight="1" x14ac:dyDescent="0.25">
      <c r="A428" s="203" t="s">
        <v>2922</v>
      </c>
      <c r="B428" s="186" t="s">
        <v>2858</v>
      </c>
      <c r="C428" s="204" t="s">
        <v>710</v>
      </c>
      <c r="D428" s="204" t="s">
        <v>710</v>
      </c>
    </row>
    <row r="429" spans="1:4" ht="27.75" customHeight="1" x14ac:dyDescent="0.25">
      <c r="A429" s="203" t="s">
        <v>2923</v>
      </c>
      <c r="B429" s="186" t="s">
        <v>2850</v>
      </c>
      <c r="C429" s="204" t="s">
        <v>710</v>
      </c>
      <c r="D429" s="204" t="s">
        <v>710</v>
      </c>
    </row>
    <row r="430" spans="1:4" ht="27.75" customHeight="1" x14ac:dyDescent="0.25">
      <c r="A430" s="203" t="s">
        <v>2923</v>
      </c>
      <c r="B430" s="186" t="s">
        <v>2850</v>
      </c>
      <c r="C430" s="204" t="s">
        <v>710</v>
      </c>
      <c r="D430" s="204" t="s">
        <v>710</v>
      </c>
    </row>
    <row r="431" spans="1:4" ht="27.75" customHeight="1" x14ac:dyDescent="0.25">
      <c r="A431" s="203" t="s">
        <v>2924</v>
      </c>
      <c r="B431" s="186" t="s">
        <v>2850</v>
      </c>
      <c r="C431" s="204" t="s">
        <v>710</v>
      </c>
      <c r="D431" s="204" t="s">
        <v>710</v>
      </c>
    </row>
    <row r="432" spans="1:4" ht="27.75" customHeight="1" x14ac:dyDescent="0.25">
      <c r="A432" s="203" t="s">
        <v>2925</v>
      </c>
      <c r="B432" s="186" t="s">
        <v>2854</v>
      </c>
      <c r="C432" s="204" t="s">
        <v>710</v>
      </c>
      <c r="D432" s="204" t="s">
        <v>710</v>
      </c>
    </row>
    <row r="433" spans="1:4" ht="27.75" customHeight="1" x14ac:dyDescent="0.25">
      <c r="A433" s="203" t="s">
        <v>2926</v>
      </c>
      <c r="B433" s="186" t="s">
        <v>2850</v>
      </c>
      <c r="C433" s="204" t="s">
        <v>710</v>
      </c>
      <c r="D433" s="204" t="s">
        <v>710</v>
      </c>
    </row>
    <row r="434" spans="1:4" ht="27.75" customHeight="1" x14ac:dyDescent="0.25">
      <c r="A434" s="203" t="s">
        <v>2927</v>
      </c>
      <c r="B434" s="186" t="s">
        <v>2850</v>
      </c>
      <c r="C434" s="204" t="s">
        <v>710</v>
      </c>
      <c r="D434" s="204" t="s">
        <v>710</v>
      </c>
    </row>
    <row r="435" spans="1:4" ht="27.75" customHeight="1" x14ac:dyDescent="0.25">
      <c r="A435" s="203" t="s">
        <v>2928</v>
      </c>
      <c r="B435" s="186" t="s">
        <v>2857</v>
      </c>
      <c r="C435" s="204" t="s">
        <v>710</v>
      </c>
      <c r="D435" s="204" t="s">
        <v>710</v>
      </c>
    </row>
    <row r="436" spans="1:4" ht="27.75" customHeight="1" x14ac:dyDescent="0.25">
      <c r="A436" s="203" t="s">
        <v>2929</v>
      </c>
      <c r="B436" s="186" t="s">
        <v>2862</v>
      </c>
      <c r="C436" s="204" t="s">
        <v>710</v>
      </c>
      <c r="D436" s="204" t="s">
        <v>710</v>
      </c>
    </row>
    <row r="437" spans="1:4" ht="27.75" customHeight="1" x14ac:dyDescent="0.25">
      <c r="A437" s="203" t="s">
        <v>2930</v>
      </c>
      <c r="B437" s="186" t="s">
        <v>2856</v>
      </c>
      <c r="C437" s="204" t="s">
        <v>710</v>
      </c>
      <c r="D437" s="204" t="s">
        <v>710</v>
      </c>
    </row>
    <row r="438" spans="1:4" ht="27.75" customHeight="1" x14ac:dyDescent="0.25">
      <c r="A438" s="203" t="s">
        <v>2931</v>
      </c>
      <c r="B438" s="186" t="s">
        <v>2847</v>
      </c>
      <c r="C438" s="204" t="s">
        <v>710</v>
      </c>
      <c r="D438" s="204" t="s">
        <v>710</v>
      </c>
    </row>
    <row r="439" spans="1:4" ht="27.75" customHeight="1" x14ac:dyDescent="0.25">
      <c r="A439" s="203" t="s">
        <v>2932</v>
      </c>
      <c r="B439" s="186" t="s">
        <v>2856</v>
      </c>
      <c r="C439" s="204" t="s">
        <v>710</v>
      </c>
      <c r="D439" s="204" t="s">
        <v>710</v>
      </c>
    </row>
    <row r="440" spans="1:4" ht="27.75" customHeight="1" x14ac:dyDescent="0.25">
      <c r="A440" s="203" t="s">
        <v>2933</v>
      </c>
      <c r="B440" s="186" t="s">
        <v>2855</v>
      </c>
      <c r="C440" s="204">
        <v>6.4698857114979287</v>
      </c>
      <c r="D440" s="204" t="s">
        <v>710</v>
      </c>
    </row>
    <row r="441" spans="1:4" ht="27.75" customHeight="1" x14ac:dyDescent="0.25">
      <c r="A441" s="203" t="s">
        <v>2934</v>
      </c>
      <c r="B441" s="186" t="s">
        <v>2856</v>
      </c>
      <c r="C441" s="204" t="s">
        <v>710</v>
      </c>
      <c r="D441" s="204" t="s">
        <v>710</v>
      </c>
    </row>
    <row r="442" spans="1:4" ht="27.75" customHeight="1" x14ac:dyDescent="0.25">
      <c r="A442" s="203" t="s">
        <v>2935</v>
      </c>
      <c r="B442" s="186" t="s">
        <v>2857</v>
      </c>
      <c r="C442" s="204" t="s">
        <v>710</v>
      </c>
      <c r="D442" s="204" t="s">
        <v>710</v>
      </c>
    </row>
    <row r="443" spans="1:4" ht="27.75" customHeight="1" x14ac:dyDescent="0.25">
      <c r="A443" s="203" t="s">
        <v>2936</v>
      </c>
      <c r="B443" s="186" t="s">
        <v>2857</v>
      </c>
      <c r="C443" s="204" t="s">
        <v>710</v>
      </c>
      <c r="D443" s="204" t="s">
        <v>710</v>
      </c>
    </row>
    <row r="444" spans="1:4" ht="27.75" customHeight="1" x14ac:dyDescent="0.25">
      <c r="A444" s="203" t="s">
        <v>2937</v>
      </c>
      <c r="B444" s="186" t="s">
        <v>2859</v>
      </c>
      <c r="C444" s="204" t="s">
        <v>710</v>
      </c>
      <c r="D444" s="204" t="s">
        <v>710</v>
      </c>
    </row>
    <row r="445" spans="1:4" ht="27.75" customHeight="1" x14ac:dyDescent="0.25">
      <c r="A445" s="203" t="s">
        <v>2938</v>
      </c>
      <c r="B445" s="186" t="s">
        <v>2848</v>
      </c>
      <c r="C445" s="204">
        <v>7.4985374614052924</v>
      </c>
      <c r="D445" s="204" t="s">
        <v>710</v>
      </c>
    </row>
    <row r="446" spans="1:4" ht="27.75" customHeight="1" x14ac:dyDescent="0.25">
      <c r="A446" s="203" t="s">
        <v>2939</v>
      </c>
      <c r="B446" s="186" t="s">
        <v>2851</v>
      </c>
      <c r="C446" s="204" t="s">
        <v>710</v>
      </c>
      <c r="D446" s="204" t="s">
        <v>710</v>
      </c>
    </row>
    <row r="447" spans="1:4" ht="27.75" customHeight="1" x14ac:dyDescent="0.25">
      <c r="A447" s="203" t="s">
        <v>2940</v>
      </c>
      <c r="B447" s="186" t="s">
        <v>2854</v>
      </c>
      <c r="C447" s="204" t="s">
        <v>710</v>
      </c>
      <c r="D447" s="204" t="s">
        <v>710</v>
      </c>
    </row>
    <row r="448" spans="1:4" ht="27.75" customHeight="1" x14ac:dyDescent="0.25">
      <c r="A448" s="203" t="s">
        <v>2941</v>
      </c>
      <c r="B448" s="186" t="s">
        <v>2853</v>
      </c>
      <c r="C448" s="204">
        <v>3.0365868010964179</v>
      </c>
      <c r="D448" s="204" t="s">
        <v>710</v>
      </c>
    </row>
    <row r="449" spans="1:4" ht="27.75" customHeight="1" x14ac:dyDescent="0.25">
      <c r="A449" s="203" t="s">
        <v>2942</v>
      </c>
      <c r="B449" s="186" t="s">
        <v>2855</v>
      </c>
      <c r="C449" s="204" t="s">
        <v>710</v>
      </c>
      <c r="D449" s="204" t="s">
        <v>710</v>
      </c>
    </row>
    <row r="450" spans="1:4" ht="27.75" customHeight="1" x14ac:dyDescent="0.25">
      <c r="A450" s="203" t="s">
        <v>2943</v>
      </c>
      <c r="B450" s="186" t="s">
        <v>2850</v>
      </c>
      <c r="C450" s="204" t="s">
        <v>710</v>
      </c>
      <c r="D450" s="204" t="s">
        <v>710</v>
      </c>
    </row>
    <row r="451" spans="1:4" ht="27.75" customHeight="1" x14ac:dyDescent="0.25">
      <c r="A451" s="203" t="s">
        <v>2944</v>
      </c>
      <c r="B451" s="186" t="s">
        <v>2848</v>
      </c>
      <c r="C451" s="204" t="s">
        <v>710</v>
      </c>
      <c r="D451" s="204" t="s">
        <v>710</v>
      </c>
    </row>
    <row r="452" spans="1:4" ht="27.75" customHeight="1" x14ac:dyDescent="0.25">
      <c r="A452" s="203" t="s">
        <v>2945</v>
      </c>
      <c r="B452" s="186" t="s">
        <v>2858</v>
      </c>
      <c r="C452" s="204" t="s">
        <v>710</v>
      </c>
      <c r="D452" s="204" t="s">
        <v>710</v>
      </c>
    </row>
    <row r="453" spans="1:4" ht="27.75" customHeight="1" x14ac:dyDescent="0.25">
      <c r="A453" s="203" t="s">
        <v>2946</v>
      </c>
      <c r="B453" s="186" t="s">
        <v>2859</v>
      </c>
      <c r="C453" s="204" t="s">
        <v>710</v>
      </c>
      <c r="D453" s="204" t="s">
        <v>710</v>
      </c>
    </row>
    <row r="454" spans="1:4" ht="27.75" customHeight="1" x14ac:dyDescent="0.25">
      <c r="A454" s="203" t="s">
        <v>2947</v>
      </c>
      <c r="B454" s="186" t="s">
        <v>2870</v>
      </c>
      <c r="C454" s="204" t="s">
        <v>710</v>
      </c>
      <c r="D454" s="204" t="s">
        <v>710</v>
      </c>
    </row>
    <row r="455" spans="1:4" ht="27.75" customHeight="1" x14ac:dyDescent="0.25">
      <c r="A455" s="203" t="s">
        <v>2948</v>
      </c>
      <c r="B455" s="186" t="s">
        <v>2850</v>
      </c>
      <c r="C455" s="204" t="s">
        <v>710</v>
      </c>
      <c r="D455" s="204" t="s">
        <v>710</v>
      </c>
    </row>
    <row r="456" spans="1:4" ht="27.75" customHeight="1" x14ac:dyDescent="0.25">
      <c r="A456" s="203" t="s">
        <v>2949</v>
      </c>
      <c r="B456" s="186" t="s">
        <v>2850</v>
      </c>
      <c r="C456" s="204" t="s">
        <v>710</v>
      </c>
      <c r="D456" s="204" t="s">
        <v>710</v>
      </c>
    </row>
    <row r="457" spans="1:4" ht="27.75" customHeight="1" x14ac:dyDescent="0.25">
      <c r="A457" s="203" t="s">
        <v>2950</v>
      </c>
      <c r="B457" s="186" t="s">
        <v>2855</v>
      </c>
      <c r="C457" s="204" t="s">
        <v>710</v>
      </c>
      <c r="D457" s="204" t="s">
        <v>710</v>
      </c>
    </row>
    <row r="458" spans="1:4" ht="27.75" customHeight="1" x14ac:dyDescent="0.25">
      <c r="A458" s="203" t="s">
        <v>2951</v>
      </c>
      <c r="B458" s="186" t="s">
        <v>2854</v>
      </c>
      <c r="C458" s="204" t="s">
        <v>710</v>
      </c>
      <c r="D458" s="204" t="s">
        <v>710</v>
      </c>
    </row>
    <row r="459" spans="1:4" ht="27.75" customHeight="1" x14ac:dyDescent="0.25">
      <c r="A459" s="203" t="s">
        <v>2952</v>
      </c>
      <c r="B459" s="186" t="s">
        <v>2855</v>
      </c>
      <c r="C459" s="204" t="s">
        <v>710</v>
      </c>
      <c r="D459" s="204" t="s">
        <v>710</v>
      </c>
    </row>
    <row r="460" spans="1:4" ht="27.75" customHeight="1" x14ac:dyDescent="0.25">
      <c r="A460" s="203" t="s">
        <v>2953</v>
      </c>
      <c r="B460" s="186" t="s">
        <v>2863</v>
      </c>
      <c r="C460" s="204" t="s">
        <v>710</v>
      </c>
      <c r="D460" s="204" t="s">
        <v>710</v>
      </c>
    </row>
    <row r="461" spans="1:4" ht="27.75" customHeight="1" x14ac:dyDescent="0.25">
      <c r="A461" s="203" t="s">
        <v>2954</v>
      </c>
      <c r="B461" s="186" t="s">
        <v>2859</v>
      </c>
      <c r="C461" s="204" t="s">
        <v>710</v>
      </c>
      <c r="D461" s="204" t="s">
        <v>710</v>
      </c>
    </row>
    <row r="462" spans="1:4" ht="27.75" customHeight="1" x14ac:dyDescent="0.25">
      <c r="A462" s="203" t="s">
        <v>2955</v>
      </c>
      <c r="B462" s="186" t="s">
        <v>2858</v>
      </c>
      <c r="C462" s="204" t="s">
        <v>710</v>
      </c>
      <c r="D462" s="204" t="s">
        <v>710</v>
      </c>
    </row>
    <row r="463" spans="1:4" ht="27.75" customHeight="1" x14ac:dyDescent="0.25">
      <c r="A463" s="203" t="s">
        <v>2956</v>
      </c>
      <c r="B463" s="186" t="s">
        <v>2858</v>
      </c>
      <c r="C463" s="204" t="s">
        <v>710</v>
      </c>
      <c r="D463" s="204" t="s">
        <v>710</v>
      </c>
    </row>
    <row r="464" spans="1:4" ht="27.75" customHeight="1" x14ac:dyDescent="0.25">
      <c r="A464" s="203" t="s">
        <v>2957</v>
      </c>
      <c r="B464" s="186" t="s">
        <v>2854</v>
      </c>
      <c r="C464" s="204" t="s">
        <v>710</v>
      </c>
      <c r="D464" s="204" t="s">
        <v>710</v>
      </c>
    </row>
    <row r="465" spans="1:4" ht="27.75" customHeight="1" x14ac:dyDescent="0.25">
      <c r="A465" s="203" t="s">
        <v>2957</v>
      </c>
      <c r="B465" s="186" t="s">
        <v>2854</v>
      </c>
      <c r="C465" s="204" t="s">
        <v>710</v>
      </c>
      <c r="D465" s="204" t="s">
        <v>710</v>
      </c>
    </row>
    <row r="466" spans="1:4" ht="27.75" customHeight="1" x14ac:dyDescent="0.25">
      <c r="A466" s="203" t="s">
        <v>2958</v>
      </c>
      <c r="B466" s="186" t="s">
        <v>2854</v>
      </c>
      <c r="C466" s="204" t="s">
        <v>710</v>
      </c>
      <c r="D466" s="204" t="s">
        <v>710</v>
      </c>
    </row>
    <row r="467" spans="1:4" ht="27.75" customHeight="1" x14ac:dyDescent="0.25">
      <c r="A467" s="203" t="s">
        <v>2959</v>
      </c>
      <c r="B467" s="186" t="s">
        <v>2859</v>
      </c>
      <c r="C467" s="204" t="s">
        <v>710</v>
      </c>
      <c r="D467" s="204" t="s">
        <v>710</v>
      </c>
    </row>
    <row r="468" spans="1:4" ht="27.75" customHeight="1" x14ac:dyDescent="0.25">
      <c r="A468" s="203" t="s">
        <v>2960</v>
      </c>
      <c r="B468" s="186" t="s">
        <v>2850</v>
      </c>
      <c r="C468" s="204" t="s">
        <v>710</v>
      </c>
      <c r="D468" s="204" t="s">
        <v>710</v>
      </c>
    </row>
    <row r="469" spans="1:4" ht="27.75" customHeight="1" x14ac:dyDescent="0.25">
      <c r="A469" s="203" t="s">
        <v>2961</v>
      </c>
      <c r="B469" s="186" t="s">
        <v>2864</v>
      </c>
      <c r="C469" s="204" t="s">
        <v>710</v>
      </c>
      <c r="D469" s="204" t="s">
        <v>710</v>
      </c>
    </row>
    <row r="470" spans="1:4" ht="27.75" customHeight="1" x14ac:dyDescent="0.25">
      <c r="A470" s="203" t="s">
        <v>2962</v>
      </c>
      <c r="B470" s="186" t="s">
        <v>2862</v>
      </c>
      <c r="C470" s="204">
        <v>3.9667457269786128</v>
      </c>
      <c r="D470" s="204" t="s">
        <v>710</v>
      </c>
    </row>
    <row r="471" spans="1:4" ht="27.75" customHeight="1" x14ac:dyDescent="0.25">
      <c r="A471" s="203" t="s">
        <v>2963</v>
      </c>
      <c r="B471" s="186" t="s">
        <v>2858</v>
      </c>
      <c r="C471" s="204" t="s">
        <v>710</v>
      </c>
      <c r="D471" s="204" t="s">
        <v>710</v>
      </c>
    </row>
    <row r="472" spans="1:4" ht="27.75" customHeight="1" x14ac:dyDescent="0.25">
      <c r="A472" s="203" t="s">
        <v>2964</v>
      </c>
      <c r="B472" s="186" t="s">
        <v>2850</v>
      </c>
      <c r="C472" s="204" t="s">
        <v>710</v>
      </c>
      <c r="D472" s="204" t="s">
        <v>710</v>
      </c>
    </row>
    <row r="473" spans="1:4" ht="27.75" customHeight="1" x14ac:dyDescent="0.25">
      <c r="A473" s="203" t="s">
        <v>2965</v>
      </c>
      <c r="B473" s="186" t="s">
        <v>2852</v>
      </c>
      <c r="C473" s="204">
        <v>2.1619222081167142</v>
      </c>
      <c r="D473" s="204" t="s">
        <v>710</v>
      </c>
    </row>
    <row r="474" spans="1:4" ht="27.75" customHeight="1" x14ac:dyDescent="0.25">
      <c r="A474" s="203" t="s">
        <v>2966</v>
      </c>
      <c r="B474" s="186" t="s">
        <v>2865</v>
      </c>
      <c r="C474" s="204" t="s">
        <v>710</v>
      </c>
      <c r="D474" s="204" t="s">
        <v>710</v>
      </c>
    </row>
    <row r="475" spans="1:4" ht="27.75" customHeight="1" x14ac:dyDescent="0.25">
      <c r="A475" s="203" t="s">
        <v>2967</v>
      </c>
      <c r="B475" s="186" t="s">
        <v>2850</v>
      </c>
      <c r="C475" s="204" t="s">
        <v>710</v>
      </c>
      <c r="D475" s="204" t="s">
        <v>710</v>
      </c>
    </row>
    <row r="476" spans="1:4" ht="27.75" customHeight="1" x14ac:dyDescent="0.25">
      <c r="A476" s="203" t="s">
        <v>2968</v>
      </c>
      <c r="B476" s="186" t="s">
        <v>2868</v>
      </c>
      <c r="C476" s="204" t="s">
        <v>710</v>
      </c>
      <c r="D476" s="204" t="s">
        <v>710</v>
      </c>
    </row>
    <row r="477" spans="1:4" ht="27.75" customHeight="1" x14ac:dyDescent="0.25">
      <c r="A477" s="203" t="s">
        <v>2969</v>
      </c>
      <c r="B477" s="186" t="s">
        <v>2855</v>
      </c>
      <c r="C477" s="204" t="s">
        <v>710</v>
      </c>
      <c r="D477" s="204" t="s">
        <v>710</v>
      </c>
    </row>
    <row r="478" spans="1:4" ht="27.75" customHeight="1" x14ac:dyDescent="0.25">
      <c r="A478" s="203" t="s">
        <v>2970</v>
      </c>
      <c r="B478" s="186" t="s">
        <v>710</v>
      </c>
      <c r="C478" s="204">
        <v>8.7384542991458503</v>
      </c>
      <c r="D478" s="204" t="s">
        <v>710</v>
      </c>
    </row>
    <row r="479" spans="1:4" ht="27.75" customHeight="1" x14ac:dyDescent="0.25">
      <c r="A479" s="203" t="s">
        <v>2971</v>
      </c>
      <c r="B479" s="186" t="s">
        <v>2970</v>
      </c>
      <c r="C479" s="204" t="s">
        <v>710</v>
      </c>
      <c r="D479" s="204" t="s">
        <v>710</v>
      </c>
    </row>
    <row r="480" spans="1:4" ht="27.75" customHeight="1" x14ac:dyDescent="0.25">
      <c r="A480" s="203" t="s">
        <v>2972</v>
      </c>
      <c r="B480" s="186" t="s">
        <v>2970</v>
      </c>
      <c r="C480" s="204">
        <v>0.76324483702656165</v>
      </c>
      <c r="D480" s="204" t="s">
        <v>710</v>
      </c>
    </row>
    <row r="481" spans="1:4" ht="27.75" customHeight="1" x14ac:dyDescent="0.25">
      <c r="A481" s="203" t="s">
        <v>2973</v>
      </c>
      <c r="B481" s="186" t="s">
        <v>2970</v>
      </c>
      <c r="C481" s="204">
        <v>3.3175834904392998</v>
      </c>
      <c r="D481" s="204" t="s">
        <v>710</v>
      </c>
    </row>
    <row r="482" spans="1:4" ht="27.75" customHeight="1" x14ac:dyDescent="0.25">
      <c r="A482" s="203" t="s">
        <v>2974</v>
      </c>
      <c r="B482" s="186" t="s">
        <v>2970</v>
      </c>
      <c r="C482" s="204">
        <v>2.7324905486027422</v>
      </c>
      <c r="D482" s="204" t="s">
        <v>710</v>
      </c>
    </row>
    <row r="483" spans="1:4" ht="27.75" customHeight="1" x14ac:dyDescent="0.25">
      <c r="A483" s="203" t="s">
        <v>2975</v>
      </c>
      <c r="B483" s="186" t="s">
        <v>2970</v>
      </c>
      <c r="C483" s="204">
        <v>3.6403746070444019</v>
      </c>
      <c r="D483" s="204" t="s">
        <v>710</v>
      </c>
    </row>
    <row r="484" spans="1:4" ht="27.75" customHeight="1" x14ac:dyDescent="0.25">
      <c r="A484" s="203" t="s">
        <v>2976</v>
      </c>
      <c r="B484" s="186" t="s">
        <v>2970</v>
      </c>
      <c r="C484" s="204" t="s">
        <v>710</v>
      </c>
      <c r="D484" s="204" t="s">
        <v>710</v>
      </c>
    </row>
    <row r="485" spans="1:4" ht="27.75" customHeight="1" x14ac:dyDescent="0.25">
      <c r="A485" s="203" t="s">
        <v>2977</v>
      </c>
      <c r="B485" s="186" t="s">
        <v>2970</v>
      </c>
      <c r="C485" s="204" t="s">
        <v>710</v>
      </c>
      <c r="D485" s="204" t="s">
        <v>710</v>
      </c>
    </row>
    <row r="486" spans="1:4" ht="27.75" customHeight="1" x14ac:dyDescent="0.25">
      <c r="A486" s="203" t="s">
        <v>2978</v>
      </c>
      <c r="B486" s="186" t="s">
        <v>2970</v>
      </c>
      <c r="C486" s="204">
        <v>1.3773635450100585</v>
      </c>
      <c r="D486" s="204" t="s">
        <v>710</v>
      </c>
    </row>
    <row r="487" spans="1:4" ht="27.75" customHeight="1" x14ac:dyDescent="0.25">
      <c r="A487" s="203" t="s">
        <v>2979</v>
      </c>
      <c r="B487" s="186" t="s">
        <v>2970</v>
      </c>
      <c r="C487" s="204" t="s">
        <v>710</v>
      </c>
      <c r="D487" s="204" t="s">
        <v>710</v>
      </c>
    </row>
    <row r="488" spans="1:4" ht="27.75" customHeight="1" x14ac:dyDescent="0.25">
      <c r="A488" s="203" t="s">
        <v>2980</v>
      </c>
      <c r="B488" s="186" t="s">
        <v>2970</v>
      </c>
      <c r="C488" s="204" t="s">
        <v>710</v>
      </c>
      <c r="D488" s="204" t="s">
        <v>710</v>
      </c>
    </row>
    <row r="489" spans="1:4" ht="27.75" customHeight="1" x14ac:dyDescent="0.25">
      <c r="A489" s="203" t="s">
        <v>2981</v>
      </c>
      <c r="B489" s="186" t="s">
        <v>2970</v>
      </c>
      <c r="C489" s="204">
        <v>1.3578837310956478</v>
      </c>
      <c r="D489" s="204" t="s">
        <v>710</v>
      </c>
    </row>
    <row r="490" spans="1:4" ht="27.75" customHeight="1" x14ac:dyDescent="0.25">
      <c r="A490" s="203" t="s">
        <v>2982</v>
      </c>
      <c r="B490" s="186" t="s">
        <v>2970</v>
      </c>
      <c r="C490" s="204" t="s">
        <v>710</v>
      </c>
      <c r="D490" s="204" t="s">
        <v>710</v>
      </c>
    </row>
    <row r="491" spans="1:4" ht="27.75" customHeight="1" x14ac:dyDescent="0.25">
      <c r="A491" s="203" t="s">
        <v>2983</v>
      </c>
      <c r="B491" s="186" t="s">
        <v>2970</v>
      </c>
      <c r="C491" s="204" t="s">
        <v>710</v>
      </c>
      <c r="D491" s="204" t="s">
        <v>710</v>
      </c>
    </row>
    <row r="492" spans="1:4" ht="27.75" customHeight="1" x14ac:dyDescent="0.25">
      <c r="A492" s="203" t="s">
        <v>2984</v>
      </c>
      <c r="B492" s="186" t="s">
        <v>2970</v>
      </c>
      <c r="C492" s="204" t="s">
        <v>710</v>
      </c>
      <c r="D492" s="204" t="s">
        <v>710</v>
      </c>
    </row>
    <row r="493" spans="1:4" ht="27.75" customHeight="1" x14ac:dyDescent="0.25">
      <c r="A493" s="203" t="s">
        <v>2985</v>
      </c>
      <c r="B493" s="186" t="s">
        <v>2970</v>
      </c>
      <c r="C493" s="204" t="s">
        <v>710</v>
      </c>
      <c r="D493" s="204" t="s">
        <v>710</v>
      </c>
    </row>
    <row r="494" spans="1:4" ht="27.75" customHeight="1" x14ac:dyDescent="0.25">
      <c r="A494" s="203" t="s">
        <v>2986</v>
      </c>
      <c r="B494" s="186" t="s">
        <v>2970</v>
      </c>
      <c r="C494" s="204" t="s">
        <v>710</v>
      </c>
      <c r="D494" s="204" t="s">
        <v>710</v>
      </c>
    </row>
    <row r="495" spans="1:4" ht="27.75" customHeight="1" x14ac:dyDescent="0.25">
      <c r="A495" s="203" t="s">
        <v>2987</v>
      </c>
      <c r="B495" s="186" t="s">
        <v>2970</v>
      </c>
      <c r="C495" s="204" t="s">
        <v>710</v>
      </c>
      <c r="D495" s="204" t="s">
        <v>710</v>
      </c>
    </row>
    <row r="496" spans="1:4" ht="27.75" customHeight="1" x14ac:dyDescent="0.25">
      <c r="A496" s="203" t="s">
        <v>2988</v>
      </c>
      <c r="B496" s="186" t="s">
        <v>2970</v>
      </c>
      <c r="C496" s="204" t="s">
        <v>710</v>
      </c>
      <c r="D496" s="204" t="s">
        <v>710</v>
      </c>
    </row>
    <row r="497" spans="1:4" ht="27.75" customHeight="1" x14ac:dyDescent="0.25">
      <c r="A497" s="203" t="s">
        <v>2989</v>
      </c>
      <c r="B497" s="186" t="s">
        <v>2970</v>
      </c>
      <c r="C497" s="204" t="s">
        <v>710</v>
      </c>
      <c r="D497" s="204" t="s">
        <v>710</v>
      </c>
    </row>
    <row r="498" spans="1:4" ht="27.75" customHeight="1" x14ac:dyDescent="0.25">
      <c r="A498" s="203" t="s">
        <v>2990</v>
      </c>
      <c r="B498" s="186" t="s">
        <v>2970</v>
      </c>
      <c r="C498" s="204" t="s">
        <v>710</v>
      </c>
      <c r="D498" s="204" t="s">
        <v>710</v>
      </c>
    </row>
    <row r="499" spans="1:4" ht="27.75" customHeight="1" x14ac:dyDescent="0.25">
      <c r="A499" s="203" t="s">
        <v>2991</v>
      </c>
      <c r="B499" s="186" t="s">
        <v>2970</v>
      </c>
      <c r="C499" s="204">
        <v>0.33499516469196561</v>
      </c>
      <c r="D499" s="204" t="s">
        <v>710</v>
      </c>
    </row>
    <row r="500" spans="1:4" ht="27.75" customHeight="1" x14ac:dyDescent="0.25">
      <c r="A500" s="203" t="s">
        <v>2992</v>
      </c>
      <c r="B500" s="186" t="s">
        <v>2970</v>
      </c>
      <c r="C500" s="204">
        <v>0.22516595744273701</v>
      </c>
      <c r="D500" s="204" t="s">
        <v>710</v>
      </c>
    </row>
    <row r="501" spans="1:4" ht="27.75" customHeight="1" x14ac:dyDescent="0.25">
      <c r="A501" s="203" t="s">
        <v>2993</v>
      </c>
      <c r="B501" s="186" t="s">
        <v>2970</v>
      </c>
      <c r="C501" s="204" t="s">
        <v>710</v>
      </c>
      <c r="D501" s="204" t="s">
        <v>710</v>
      </c>
    </row>
    <row r="502" spans="1:4" ht="27.75" customHeight="1" x14ac:dyDescent="0.25">
      <c r="A502" s="203" t="s">
        <v>2994</v>
      </c>
      <c r="B502" s="186" t="s">
        <v>2970</v>
      </c>
      <c r="C502" s="204">
        <v>0.34774348215269507</v>
      </c>
      <c r="D502" s="204" t="s">
        <v>710</v>
      </c>
    </row>
    <row r="503" spans="1:4" ht="27.75" customHeight="1" x14ac:dyDescent="0.25">
      <c r="A503" s="203" t="s">
        <v>2995</v>
      </c>
      <c r="B503" s="186" t="s">
        <v>2970</v>
      </c>
      <c r="C503" s="204">
        <v>1.2873393346184907</v>
      </c>
      <c r="D503" s="204" t="s">
        <v>710</v>
      </c>
    </row>
    <row r="504" spans="1:4" ht="27.75" customHeight="1" x14ac:dyDescent="0.25">
      <c r="A504" s="203" t="s">
        <v>2996</v>
      </c>
      <c r="B504" s="186" t="s">
        <v>2970</v>
      </c>
      <c r="C504" s="204">
        <v>3.2548773516334792</v>
      </c>
      <c r="D504" s="204" t="s">
        <v>710</v>
      </c>
    </row>
    <row r="505" spans="1:4" ht="27.75" customHeight="1" x14ac:dyDescent="0.25">
      <c r="A505" s="203" t="s">
        <v>2997</v>
      </c>
      <c r="B505" s="186" t="s">
        <v>2970</v>
      </c>
      <c r="C505" s="204">
        <v>3.2556306204982217</v>
      </c>
      <c r="D505" s="204" t="s">
        <v>710</v>
      </c>
    </row>
    <row r="506" spans="1:4" ht="27.75" customHeight="1" x14ac:dyDescent="0.25">
      <c r="A506" s="203" t="s">
        <v>2998</v>
      </c>
      <c r="B506" s="186" t="s">
        <v>2970</v>
      </c>
      <c r="C506" s="204">
        <v>2.7308867739364526</v>
      </c>
      <c r="D506" s="204" t="s">
        <v>710</v>
      </c>
    </row>
    <row r="507" spans="1:4" ht="27.75" customHeight="1" x14ac:dyDescent="0.25">
      <c r="A507" s="203" t="s">
        <v>2999</v>
      </c>
      <c r="B507" s="186" t="s">
        <v>2975</v>
      </c>
      <c r="C507" s="204" t="s">
        <v>710</v>
      </c>
      <c r="D507" s="204" t="s">
        <v>710</v>
      </c>
    </row>
    <row r="508" spans="1:4" ht="27.75" customHeight="1" x14ac:dyDescent="0.25">
      <c r="A508" s="203" t="s">
        <v>3000</v>
      </c>
      <c r="B508" s="186" t="s">
        <v>2981</v>
      </c>
      <c r="C508" s="204" t="s">
        <v>710</v>
      </c>
      <c r="D508" s="204" t="s">
        <v>710</v>
      </c>
    </row>
    <row r="509" spans="1:4" ht="27.75" customHeight="1" x14ac:dyDescent="0.25">
      <c r="A509" s="203" t="s">
        <v>3001</v>
      </c>
      <c r="B509" s="186" t="s">
        <v>2973</v>
      </c>
      <c r="C509" s="204" t="s">
        <v>710</v>
      </c>
      <c r="D509" s="204" t="s">
        <v>710</v>
      </c>
    </row>
    <row r="510" spans="1:4" ht="27.75" customHeight="1" x14ac:dyDescent="0.25">
      <c r="A510" s="203" t="s">
        <v>3002</v>
      </c>
      <c r="B510" s="186" t="s">
        <v>2981</v>
      </c>
      <c r="C510" s="204" t="s">
        <v>710</v>
      </c>
      <c r="D510" s="204" t="s">
        <v>710</v>
      </c>
    </row>
    <row r="511" spans="1:4" ht="27.75" customHeight="1" x14ac:dyDescent="0.25">
      <c r="A511" s="203" t="s">
        <v>3003</v>
      </c>
      <c r="B511" s="186" t="s">
        <v>2971</v>
      </c>
      <c r="C511" s="204" t="s">
        <v>710</v>
      </c>
      <c r="D511" s="204" t="s">
        <v>710</v>
      </c>
    </row>
    <row r="512" spans="1:4" ht="27.75" customHeight="1" x14ac:dyDescent="0.25">
      <c r="A512" s="203" t="s">
        <v>3004</v>
      </c>
      <c r="B512" s="186" t="s">
        <v>2991</v>
      </c>
      <c r="C512" s="204" t="s">
        <v>710</v>
      </c>
      <c r="D512" s="204" t="s">
        <v>710</v>
      </c>
    </row>
    <row r="513" spans="1:4" ht="27.75" customHeight="1" x14ac:dyDescent="0.25">
      <c r="A513" s="203" t="s">
        <v>3005</v>
      </c>
      <c r="B513" s="186" t="s">
        <v>2972</v>
      </c>
      <c r="C513" s="204" t="s">
        <v>710</v>
      </c>
      <c r="D513" s="204" t="s">
        <v>710</v>
      </c>
    </row>
    <row r="514" spans="1:4" ht="27.75" customHeight="1" x14ac:dyDescent="0.25">
      <c r="A514" s="203" t="s">
        <v>3006</v>
      </c>
      <c r="B514" s="186" t="s">
        <v>2994</v>
      </c>
      <c r="C514" s="204" t="s">
        <v>710</v>
      </c>
      <c r="D514" s="204" t="s">
        <v>710</v>
      </c>
    </row>
    <row r="515" spans="1:4" ht="27.75" customHeight="1" x14ac:dyDescent="0.25">
      <c r="A515" s="203" t="s">
        <v>3007</v>
      </c>
      <c r="B515" s="186" t="s">
        <v>2996</v>
      </c>
      <c r="C515" s="204" t="s">
        <v>710</v>
      </c>
      <c r="D515" s="204" t="s">
        <v>710</v>
      </c>
    </row>
    <row r="516" spans="1:4" ht="27.75" customHeight="1" x14ac:dyDescent="0.25">
      <c r="A516" s="203" t="s">
        <v>3008</v>
      </c>
      <c r="B516" s="186" t="s">
        <v>2976</v>
      </c>
      <c r="C516" s="204" t="s">
        <v>710</v>
      </c>
      <c r="D516" s="204" t="s">
        <v>710</v>
      </c>
    </row>
    <row r="517" spans="1:4" ht="27.75" customHeight="1" x14ac:dyDescent="0.25">
      <c r="A517" s="203" t="s">
        <v>3009</v>
      </c>
      <c r="B517" s="186" t="s">
        <v>2971</v>
      </c>
      <c r="C517" s="204" t="s">
        <v>710</v>
      </c>
      <c r="D517" s="204" t="s">
        <v>710</v>
      </c>
    </row>
    <row r="518" spans="1:4" ht="27.75" customHeight="1" x14ac:dyDescent="0.25">
      <c r="A518" s="203" t="s">
        <v>3010</v>
      </c>
      <c r="B518" s="186" t="s">
        <v>2976</v>
      </c>
      <c r="C518" s="204" t="s">
        <v>710</v>
      </c>
      <c r="D518" s="204" t="s">
        <v>710</v>
      </c>
    </row>
    <row r="519" spans="1:4" ht="27.75" customHeight="1" x14ac:dyDescent="0.25">
      <c r="A519" s="203" t="s">
        <v>3011</v>
      </c>
      <c r="B519" s="186" t="s">
        <v>2975</v>
      </c>
      <c r="C519" s="204" t="s">
        <v>710</v>
      </c>
      <c r="D519" s="204" t="s">
        <v>710</v>
      </c>
    </row>
    <row r="520" spans="1:4" ht="27.75" customHeight="1" x14ac:dyDescent="0.25">
      <c r="A520" s="203" t="s">
        <v>3012</v>
      </c>
      <c r="B520" s="186" t="s">
        <v>2977</v>
      </c>
      <c r="C520" s="204" t="s">
        <v>710</v>
      </c>
      <c r="D520" s="204" t="s">
        <v>710</v>
      </c>
    </row>
    <row r="521" spans="1:4" ht="27.75" customHeight="1" x14ac:dyDescent="0.25">
      <c r="A521" s="203" t="s">
        <v>3013</v>
      </c>
      <c r="B521" s="186" t="s">
        <v>2993</v>
      </c>
      <c r="C521" s="204" t="s">
        <v>710</v>
      </c>
      <c r="D521" s="204" t="s">
        <v>710</v>
      </c>
    </row>
    <row r="522" spans="1:4" ht="27.75" customHeight="1" x14ac:dyDescent="0.25">
      <c r="A522" s="203" t="s">
        <v>3014</v>
      </c>
      <c r="B522" s="186" t="s">
        <v>2978</v>
      </c>
      <c r="C522" s="204" t="s">
        <v>710</v>
      </c>
      <c r="D522" s="204" t="s">
        <v>710</v>
      </c>
    </row>
    <row r="523" spans="1:4" ht="27.75" customHeight="1" x14ac:dyDescent="0.25">
      <c r="A523" s="203" t="s">
        <v>3015</v>
      </c>
      <c r="B523" s="186" t="s">
        <v>2972</v>
      </c>
      <c r="C523" s="204" t="s">
        <v>710</v>
      </c>
      <c r="D523" s="204" t="s">
        <v>710</v>
      </c>
    </row>
    <row r="524" spans="1:4" ht="27.75" customHeight="1" x14ac:dyDescent="0.25">
      <c r="A524" s="203" t="s">
        <v>3016</v>
      </c>
      <c r="B524" s="186" t="s">
        <v>2995</v>
      </c>
      <c r="C524" s="204" t="s">
        <v>710</v>
      </c>
      <c r="D524" s="204" t="s">
        <v>710</v>
      </c>
    </row>
    <row r="525" spans="1:4" ht="27.75" customHeight="1" x14ac:dyDescent="0.25">
      <c r="A525" s="203" t="s">
        <v>3017</v>
      </c>
      <c r="B525" s="186" t="s">
        <v>2972</v>
      </c>
      <c r="C525" s="204" t="s">
        <v>710</v>
      </c>
      <c r="D525" s="204" t="s">
        <v>710</v>
      </c>
    </row>
    <row r="526" spans="1:4" ht="27.75" customHeight="1" x14ac:dyDescent="0.25">
      <c r="A526" s="203" t="s">
        <v>3018</v>
      </c>
      <c r="B526" s="186" t="s">
        <v>2975</v>
      </c>
      <c r="C526" s="204" t="s">
        <v>710</v>
      </c>
      <c r="D526" s="204" t="s">
        <v>710</v>
      </c>
    </row>
    <row r="527" spans="1:4" ht="27.75" customHeight="1" x14ac:dyDescent="0.25">
      <c r="A527" s="203" t="s">
        <v>3019</v>
      </c>
      <c r="B527" s="186" t="s">
        <v>2971</v>
      </c>
      <c r="C527" s="204" t="s">
        <v>710</v>
      </c>
      <c r="D527" s="204" t="s">
        <v>710</v>
      </c>
    </row>
    <row r="528" spans="1:4" ht="27.75" customHeight="1" x14ac:dyDescent="0.25">
      <c r="A528" s="203" t="s">
        <v>3020</v>
      </c>
      <c r="B528" s="186" t="s">
        <v>2979</v>
      </c>
      <c r="C528" s="204" t="s">
        <v>710</v>
      </c>
      <c r="D528" s="204" t="s">
        <v>710</v>
      </c>
    </row>
    <row r="529" spans="1:4" ht="27.75" customHeight="1" x14ac:dyDescent="0.25">
      <c r="A529" s="203" t="s">
        <v>3021</v>
      </c>
      <c r="B529" s="186" t="s">
        <v>2981</v>
      </c>
      <c r="C529" s="204" t="s">
        <v>710</v>
      </c>
      <c r="D529" s="204" t="s">
        <v>710</v>
      </c>
    </row>
    <row r="530" spans="1:4" ht="27.75" customHeight="1" x14ac:dyDescent="0.25">
      <c r="A530" s="203" t="s">
        <v>3022</v>
      </c>
      <c r="B530" s="186" t="s">
        <v>2973</v>
      </c>
      <c r="C530" s="204">
        <v>2.5482222639331322</v>
      </c>
      <c r="D530" s="204" t="s">
        <v>710</v>
      </c>
    </row>
    <row r="531" spans="1:4" ht="27.75" customHeight="1" x14ac:dyDescent="0.25">
      <c r="A531" s="203" t="s">
        <v>3023</v>
      </c>
      <c r="B531" s="186" t="s">
        <v>2980</v>
      </c>
      <c r="C531" s="204" t="s">
        <v>710</v>
      </c>
      <c r="D531" s="204" t="s">
        <v>710</v>
      </c>
    </row>
    <row r="532" spans="1:4" ht="27.75" customHeight="1" x14ac:dyDescent="0.25">
      <c r="A532" s="203" t="s">
        <v>3024</v>
      </c>
      <c r="B532" s="186" t="s">
        <v>2981</v>
      </c>
      <c r="C532" s="204">
        <v>3.7370649250600829</v>
      </c>
      <c r="D532" s="204" t="s">
        <v>710</v>
      </c>
    </row>
    <row r="533" spans="1:4" ht="27.75" customHeight="1" x14ac:dyDescent="0.25">
      <c r="A533" s="203" t="s">
        <v>3025</v>
      </c>
      <c r="B533" s="186" t="s">
        <v>2981</v>
      </c>
      <c r="C533" s="204" t="s">
        <v>710</v>
      </c>
      <c r="D533" s="204" t="s">
        <v>710</v>
      </c>
    </row>
    <row r="534" spans="1:4" ht="27.75" customHeight="1" x14ac:dyDescent="0.25">
      <c r="A534" s="203" t="s">
        <v>3026</v>
      </c>
      <c r="B534" s="186" t="s">
        <v>710</v>
      </c>
      <c r="C534" s="204" t="s">
        <v>710</v>
      </c>
      <c r="D534" s="204" t="s">
        <v>710</v>
      </c>
    </row>
    <row r="535" spans="1:4" ht="27.75" customHeight="1" x14ac:dyDescent="0.25">
      <c r="A535" s="203" t="s">
        <v>3026</v>
      </c>
      <c r="B535" s="186" t="s">
        <v>710</v>
      </c>
      <c r="C535" s="204" t="s">
        <v>710</v>
      </c>
      <c r="D535" s="204" t="s">
        <v>710</v>
      </c>
    </row>
    <row r="536" spans="1:4" ht="27.75" customHeight="1" x14ac:dyDescent="0.25">
      <c r="A536" s="203" t="s">
        <v>3027</v>
      </c>
      <c r="B536" s="186" t="s">
        <v>2976</v>
      </c>
      <c r="C536" s="204">
        <v>5.0947281342691255</v>
      </c>
      <c r="D536" s="204" t="s">
        <v>710</v>
      </c>
    </row>
    <row r="537" spans="1:4" ht="27.75" customHeight="1" x14ac:dyDescent="0.25">
      <c r="A537" s="203" t="s">
        <v>3028</v>
      </c>
      <c r="B537" s="186" t="s">
        <v>2975</v>
      </c>
      <c r="C537" s="204" t="s">
        <v>710</v>
      </c>
      <c r="D537" s="204" t="s">
        <v>710</v>
      </c>
    </row>
    <row r="538" spans="1:4" ht="27.75" customHeight="1" x14ac:dyDescent="0.25">
      <c r="A538" s="203" t="s">
        <v>3029</v>
      </c>
      <c r="B538" s="186" t="s">
        <v>2975</v>
      </c>
      <c r="C538" s="204" t="s">
        <v>710</v>
      </c>
      <c r="D538" s="204" t="s">
        <v>710</v>
      </c>
    </row>
    <row r="539" spans="1:4" ht="27.75" customHeight="1" x14ac:dyDescent="0.25">
      <c r="A539" s="203" t="s">
        <v>3030</v>
      </c>
      <c r="B539" s="186" t="s">
        <v>2975</v>
      </c>
      <c r="C539" s="204" t="s">
        <v>710</v>
      </c>
      <c r="D539" s="204" t="s">
        <v>710</v>
      </c>
    </row>
    <row r="540" spans="1:4" ht="27.75" customHeight="1" x14ac:dyDescent="0.25">
      <c r="A540" s="203" t="s">
        <v>3031</v>
      </c>
      <c r="B540" s="186" t="s">
        <v>2976</v>
      </c>
      <c r="C540" s="204" t="s">
        <v>710</v>
      </c>
      <c r="D540" s="204" t="s">
        <v>710</v>
      </c>
    </row>
    <row r="541" spans="1:4" ht="27.75" customHeight="1" x14ac:dyDescent="0.25">
      <c r="A541" s="203" t="s">
        <v>3032</v>
      </c>
      <c r="B541" s="186" t="s">
        <v>2974</v>
      </c>
      <c r="C541" s="204" t="s">
        <v>710</v>
      </c>
      <c r="D541" s="204" t="s">
        <v>710</v>
      </c>
    </row>
    <row r="542" spans="1:4" ht="27.75" customHeight="1" x14ac:dyDescent="0.25">
      <c r="A542" s="203" t="s">
        <v>3033</v>
      </c>
      <c r="B542" s="186" t="s">
        <v>2976</v>
      </c>
      <c r="C542" s="204" t="s">
        <v>710</v>
      </c>
      <c r="D542" s="204" t="s">
        <v>710</v>
      </c>
    </row>
    <row r="543" spans="1:4" ht="27.75" customHeight="1" x14ac:dyDescent="0.25">
      <c r="A543" s="203" t="s">
        <v>3034</v>
      </c>
      <c r="B543" s="186" t="s">
        <v>2976</v>
      </c>
      <c r="C543" s="204" t="s">
        <v>710</v>
      </c>
      <c r="D543" s="204" t="s">
        <v>710</v>
      </c>
    </row>
    <row r="544" spans="1:4" ht="27.75" customHeight="1" x14ac:dyDescent="0.25">
      <c r="A544" s="203" t="s">
        <v>3035</v>
      </c>
      <c r="B544" s="186" t="s">
        <v>2982</v>
      </c>
      <c r="C544" s="204" t="s">
        <v>710</v>
      </c>
      <c r="D544" s="204" t="s">
        <v>710</v>
      </c>
    </row>
    <row r="545" spans="1:4" ht="27.75" customHeight="1" x14ac:dyDescent="0.25">
      <c r="A545" s="203" t="s">
        <v>3036</v>
      </c>
      <c r="B545" s="186" t="s">
        <v>2983</v>
      </c>
      <c r="C545" s="204" t="s">
        <v>710</v>
      </c>
      <c r="D545" s="204" t="s">
        <v>710</v>
      </c>
    </row>
    <row r="546" spans="1:4" ht="27.75" customHeight="1" x14ac:dyDescent="0.25">
      <c r="A546" s="203" t="s">
        <v>3037</v>
      </c>
      <c r="B546" s="186" t="s">
        <v>2982</v>
      </c>
      <c r="C546" s="204" t="s">
        <v>710</v>
      </c>
      <c r="D546" s="204" t="s">
        <v>710</v>
      </c>
    </row>
    <row r="547" spans="1:4" ht="27.75" customHeight="1" x14ac:dyDescent="0.25">
      <c r="A547" s="203" t="s">
        <v>3038</v>
      </c>
      <c r="B547" s="186" t="s">
        <v>2978</v>
      </c>
      <c r="C547" s="204" t="s">
        <v>710</v>
      </c>
      <c r="D547" s="204" t="s">
        <v>710</v>
      </c>
    </row>
    <row r="548" spans="1:4" ht="27.75" customHeight="1" x14ac:dyDescent="0.25">
      <c r="A548" s="203" t="s">
        <v>3039</v>
      </c>
      <c r="B548" s="186" t="s">
        <v>2974</v>
      </c>
      <c r="C548" s="204">
        <v>0.86042460612918992</v>
      </c>
      <c r="D548" s="204" t="s">
        <v>710</v>
      </c>
    </row>
    <row r="549" spans="1:4" ht="27.75" customHeight="1" x14ac:dyDescent="0.25">
      <c r="A549" s="203" t="s">
        <v>3040</v>
      </c>
      <c r="B549" s="186" t="s">
        <v>2984</v>
      </c>
      <c r="C549" s="204" t="s">
        <v>710</v>
      </c>
      <c r="D549" s="204" t="s">
        <v>710</v>
      </c>
    </row>
    <row r="550" spans="1:4" ht="27.75" customHeight="1" x14ac:dyDescent="0.25">
      <c r="A550" s="203" t="s">
        <v>3041</v>
      </c>
      <c r="B550" s="186" t="s">
        <v>2985</v>
      </c>
      <c r="C550" s="204" t="s">
        <v>710</v>
      </c>
      <c r="D550" s="204" t="s">
        <v>710</v>
      </c>
    </row>
    <row r="551" spans="1:4" ht="27.75" customHeight="1" x14ac:dyDescent="0.25">
      <c r="A551" s="203" t="s">
        <v>3042</v>
      </c>
      <c r="B551" s="186" t="s">
        <v>2986</v>
      </c>
      <c r="C551" s="204" t="s">
        <v>710</v>
      </c>
      <c r="D551" s="204" t="s">
        <v>710</v>
      </c>
    </row>
    <row r="552" spans="1:4" ht="27.75" customHeight="1" x14ac:dyDescent="0.25">
      <c r="A552" s="203" t="s">
        <v>3043</v>
      </c>
      <c r="B552" s="186" t="s">
        <v>2970</v>
      </c>
      <c r="C552" s="204" t="s">
        <v>710</v>
      </c>
      <c r="D552" s="204" t="s">
        <v>710</v>
      </c>
    </row>
    <row r="553" spans="1:4" ht="27.75" customHeight="1" x14ac:dyDescent="0.25">
      <c r="A553" s="203" t="s">
        <v>3044</v>
      </c>
      <c r="B553" s="186" t="s">
        <v>2974</v>
      </c>
      <c r="C553" s="204" t="s">
        <v>710</v>
      </c>
      <c r="D553" s="204" t="s">
        <v>710</v>
      </c>
    </row>
    <row r="554" spans="1:4" ht="27.75" customHeight="1" x14ac:dyDescent="0.25">
      <c r="A554" s="203" t="s">
        <v>3045</v>
      </c>
      <c r="B554" s="186" t="s">
        <v>2974</v>
      </c>
      <c r="C554" s="204" t="s">
        <v>710</v>
      </c>
      <c r="D554" s="204" t="s">
        <v>710</v>
      </c>
    </row>
    <row r="555" spans="1:4" ht="27.75" customHeight="1" x14ac:dyDescent="0.25">
      <c r="A555" s="203" t="s">
        <v>3046</v>
      </c>
      <c r="B555" s="186" t="s">
        <v>2973</v>
      </c>
      <c r="C555" s="204">
        <v>4.9153457612257938</v>
      </c>
      <c r="D555" s="204" t="s">
        <v>710</v>
      </c>
    </row>
    <row r="556" spans="1:4" ht="27.75" customHeight="1" x14ac:dyDescent="0.25">
      <c r="A556" s="203" t="s">
        <v>3047</v>
      </c>
      <c r="B556" s="186" t="s">
        <v>2987</v>
      </c>
      <c r="C556" s="204" t="s">
        <v>710</v>
      </c>
      <c r="D556" s="204" t="s">
        <v>710</v>
      </c>
    </row>
    <row r="557" spans="1:4" ht="27.75" customHeight="1" x14ac:dyDescent="0.25">
      <c r="A557" s="203" t="s">
        <v>3048</v>
      </c>
      <c r="B557" s="186" t="s">
        <v>2973</v>
      </c>
      <c r="C557" s="204">
        <v>3.7684239489107401</v>
      </c>
      <c r="D557" s="204" t="s">
        <v>710</v>
      </c>
    </row>
    <row r="558" spans="1:4" ht="27.75" customHeight="1" x14ac:dyDescent="0.25">
      <c r="A558" s="203" t="s">
        <v>3049</v>
      </c>
      <c r="B558" s="186" t="s">
        <v>2978</v>
      </c>
      <c r="C558" s="204" t="s">
        <v>710</v>
      </c>
      <c r="D558" s="204" t="s">
        <v>710</v>
      </c>
    </row>
    <row r="559" spans="1:4" ht="27.75" customHeight="1" x14ac:dyDescent="0.25">
      <c r="A559" s="203" t="s">
        <v>3050</v>
      </c>
      <c r="B559" s="186" t="s">
        <v>2974</v>
      </c>
      <c r="C559" s="204">
        <v>5.7925684966126836</v>
      </c>
      <c r="D559" s="204" t="s">
        <v>710</v>
      </c>
    </row>
    <row r="560" spans="1:4" ht="27.75" customHeight="1" x14ac:dyDescent="0.25">
      <c r="A560" s="203" t="s">
        <v>3051</v>
      </c>
      <c r="B560" s="186" t="s">
        <v>2970</v>
      </c>
      <c r="C560" s="204" t="s">
        <v>710</v>
      </c>
      <c r="D560" s="204" t="s">
        <v>710</v>
      </c>
    </row>
    <row r="561" spans="1:4" ht="27.75" customHeight="1" x14ac:dyDescent="0.25">
      <c r="A561" s="203" t="s">
        <v>3051</v>
      </c>
      <c r="B561" s="186" t="s">
        <v>2970</v>
      </c>
      <c r="C561" s="204" t="s">
        <v>710</v>
      </c>
      <c r="D561" s="204" t="s">
        <v>710</v>
      </c>
    </row>
    <row r="562" spans="1:4" ht="27.75" customHeight="1" x14ac:dyDescent="0.25">
      <c r="A562" s="203" t="s">
        <v>3052</v>
      </c>
      <c r="B562" s="186" t="s">
        <v>2978</v>
      </c>
      <c r="C562" s="204" t="s">
        <v>710</v>
      </c>
      <c r="D562" s="204" t="s">
        <v>710</v>
      </c>
    </row>
    <row r="563" spans="1:4" ht="27.75" customHeight="1" x14ac:dyDescent="0.25">
      <c r="A563" s="203" t="s">
        <v>3053</v>
      </c>
      <c r="B563" s="186" t="s">
        <v>2972</v>
      </c>
      <c r="C563" s="204" t="s">
        <v>710</v>
      </c>
      <c r="D563" s="204" t="s">
        <v>710</v>
      </c>
    </row>
    <row r="564" spans="1:4" ht="27.75" customHeight="1" x14ac:dyDescent="0.25">
      <c r="A564" s="203" t="s">
        <v>3054</v>
      </c>
      <c r="B564" s="186" t="s">
        <v>2978</v>
      </c>
      <c r="C564" s="204" t="s">
        <v>710</v>
      </c>
      <c r="D564" s="204" t="s">
        <v>710</v>
      </c>
    </row>
    <row r="565" spans="1:4" ht="27.75" customHeight="1" x14ac:dyDescent="0.25">
      <c r="A565" s="203" t="s">
        <v>3055</v>
      </c>
      <c r="B565" s="186" t="s">
        <v>2987</v>
      </c>
      <c r="C565" s="204" t="s">
        <v>710</v>
      </c>
      <c r="D565" s="204" t="s">
        <v>710</v>
      </c>
    </row>
    <row r="566" spans="1:4" ht="27.75" customHeight="1" x14ac:dyDescent="0.25">
      <c r="A566" s="203" t="s">
        <v>3056</v>
      </c>
      <c r="B566" s="186" t="s">
        <v>2978</v>
      </c>
      <c r="C566" s="204" t="s">
        <v>710</v>
      </c>
      <c r="D566" s="204" t="s">
        <v>710</v>
      </c>
    </row>
    <row r="567" spans="1:4" ht="27.75" customHeight="1" x14ac:dyDescent="0.25">
      <c r="A567" s="203" t="s">
        <v>3057</v>
      </c>
      <c r="B567" s="186" t="s">
        <v>2982</v>
      </c>
      <c r="C567" s="204" t="s">
        <v>710</v>
      </c>
      <c r="D567" s="204" t="s">
        <v>710</v>
      </c>
    </row>
    <row r="568" spans="1:4" ht="27.75" customHeight="1" x14ac:dyDescent="0.25">
      <c r="A568" s="203" t="s">
        <v>3003</v>
      </c>
      <c r="B568" s="186" t="s">
        <v>2971</v>
      </c>
      <c r="C568" s="204" t="s">
        <v>710</v>
      </c>
      <c r="D568" s="204" t="s">
        <v>710</v>
      </c>
    </row>
    <row r="569" spans="1:4" ht="27.75" customHeight="1" x14ac:dyDescent="0.25">
      <c r="A569" s="203" t="s">
        <v>3058</v>
      </c>
      <c r="B569" s="186" t="s">
        <v>2982</v>
      </c>
      <c r="C569" s="204" t="s">
        <v>710</v>
      </c>
      <c r="D569" s="204" t="s">
        <v>710</v>
      </c>
    </row>
    <row r="570" spans="1:4" ht="27.75" customHeight="1" x14ac:dyDescent="0.25">
      <c r="A570" s="203" t="s">
        <v>3059</v>
      </c>
      <c r="B570" s="186" t="s">
        <v>2981</v>
      </c>
      <c r="C570" s="204" t="s">
        <v>710</v>
      </c>
      <c r="D570" s="204" t="s">
        <v>710</v>
      </c>
    </row>
    <row r="571" spans="1:4" ht="27.75" customHeight="1" x14ac:dyDescent="0.25">
      <c r="A571" s="203" t="s">
        <v>3060</v>
      </c>
      <c r="B571" s="186" t="s">
        <v>2987</v>
      </c>
      <c r="C571" s="204" t="s">
        <v>710</v>
      </c>
      <c r="D571" s="204" t="s">
        <v>710</v>
      </c>
    </row>
    <row r="572" spans="1:4" ht="27.75" customHeight="1" x14ac:dyDescent="0.25">
      <c r="A572" s="203" t="s">
        <v>3061</v>
      </c>
      <c r="B572" s="186" t="s">
        <v>2988</v>
      </c>
      <c r="C572" s="204" t="s">
        <v>710</v>
      </c>
      <c r="D572" s="204" t="s">
        <v>710</v>
      </c>
    </row>
    <row r="573" spans="1:4" ht="27.75" customHeight="1" x14ac:dyDescent="0.25">
      <c r="A573" s="203" t="s">
        <v>3062</v>
      </c>
      <c r="B573" s="186" t="s">
        <v>2976</v>
      </c>
      <c r="C573" s="204" t="s">
        <v>710</v>
      </c>
      <c r="D573" s="204" t="s">
        <v>710</v>
      </c>
    </row>
    <row r="574" spans="1:4" ht="27.75" customHeight="1" x14ac:dyDescent="0.25">
      <c r="A574" s="203" t="s">
        <v>3063</v>
      </c>
      <c r="B574" s="186" t="s">
        <v>2998</v>
      </c>
      <c r="C574" s="204" t="s">
        <v>710</v>
      </c>
      <c r="D574" s="204" t="s">
        <v>710</v>
      </c>
    </row>
    <row r="575" spans="1:4" ht="27.75" customHeight="1" x14ac:dyDescent="0.25">
      <c r="A575" s="203" t="s">
        <v>3064</v>
      </c>
      <c r="B575" s="186" t="s">
        <v>2973</v>
      </c>
      <c r="C575" s="204" t="s">
        <v>710</v>
      </c>
      <c r="D575" s="204" t="s">
        <v>710</v>
      </c>
    </row>
    <row r="576" spans="1:4" ht="27.75" customHeight="1" x14ac:dyDescent="0.25">
      <c r="A576" s="203" t="s">
        <v>3065</v>
      </c>
      <c r="B576" s="186" t="s">
        <v>2992</v>
      </c>
      <c r="C576" s="204" t="s">
        <v>710</v>
      </c>
      <c r="D576" s="204" t="s">
        <v>710</v>
      </c>
    </row>
    <row r="577" spans="1:4" ht="27.75" customHeight="1" x14ac:dyDescent="0.25">
      <c r="A577" s="203" t="s">
        <v>3066</v>
      </c>
      <c r="B577" s="186" t="s">
        <v>2974</v>
      </c>
      <c r="C577" s="204" t="s">
        <v>710</v>
      </c>
      <c r="D577" s="204" t="s">
        <v>710</v>
      </c>
    </row>
    <row r="578" spans="1:4" ht="27.75" customHeight="1" x14ac:dyDescent="0.25">
      <c r="A578" s="203" t="s">
        <v>3067</v>
      </c>
      <c r="B578" s="186" t="s">
        <v>2997</v>
      </c>
      <c r="C578" s="204">
        <v>3.7723964540541952</v>
      </c>
      <c r="D578" s="204" t="s">
        <v>710</v>
      </c>
    </row>
    <row r="579" spans="1:4" ht="27.75" customHeight="1" x14ac:dyDescent="0.25">
      <c r="A579" s="203" t="s">
        <v>3068</v>
      </c>
      <c r="B579" s="186" t="s">
        <v>2982</v>
      </c>
      <c r="C579" s="204" t="s">
        <v>710</v>
      </c>
      <c r="D579" s="204" t="s">
        <v>710</v>
      </c>
    </row>
    <row r="580" spans="1:4" ht="27.75" customHeight="1" x14ac:dyDescent="0.25">
      <c r="A580" s="203" t="s">
        <v>3069</v>
      </c>
      <c r="B580" s="186" t="s">
        <v>2975</v>
      </c>
      <c r="C580" s="204" t="s">
        <v>710</v>
      </c>
      <c r="D580" s="204" t="s">
        <v>710</v>
      </c>
    </row>
    <row r="581" spans="1:4" ht="27.75" customHeight="1" x14ac:dyDescent="0.25">
      <c r="A581" s="203" t="s">
        <v>3070</v>
      </c>
      <c r="B581" s="186" t="s">
        <v>2987</v>
      </c>
      <c r="C581" s="204" t="s">
        <v>710</v>
      </c>
      <c r="D581" s="204" t="s">
        <v>710</v>
      </c>
    </row>
    <row r="582" spans="1:4" ht="27.75" customHeight="1" x14ac:dyDescent="0.25">
      <c r="A582" s="203" t="s">
        <v>3071</v>
      </c>
      <c r="B582" s="186" t="s">
        <v>2981</v>
      </c>
      <c r="C582" s="204" t="s">
        <v>710</v>
      </c>
      <c r="D582" s="204" t="s">
        <v>710</v>
      </c>
    </row>
    <row r="583" spans="1:4" ht="27.75" customHeight="1" x14ac:dyDescent="0.25">
      <c r="A583" s="203" t="s">
        <v>3072</v>
      </c>
      <c r="B583" s="186" t="s">
        <v>2971</v>
      </c>
      <c r="C583" s="204" t="s">
        <v>710</v>
      </c>
      <c r="D583" s="204" t="s">
        <v>710</v>
      </c>
    </row>
    <row r="584" spans="1:4" ht="27.75" customHeight="1" x14ac:dyDescent="0.25">
      <c r="A584" s="203" t="s">
        <v>3073</v>
      </c>
      <c r="B584" s="186" t="s">
        <v>2975</v>
      </c>
      <c r="C584" s="204" t="s">
        <v>710</v>
      </c>
      <c r="D584" s="204" t="s">
        <v>710</v>
      </c>
    </row>
    <row r="585" spans="1:4" ht="27.75" customHeight="1" x14ac:dyDescent="0.25">
      <c r="A585" s="203" t="s">
        <v>3074</v>
      </c>
      <c r="B585" s="186" t="s">
        <v>2982</v>
      </c>
      <c r="C585" s="204" t="s">
        <v>710</v>
      </c>
      <c r="D585" s="204" t="s">
        <v>710</v>
      </c>
    </row>
    <row r="586" spans="1:4" ht="27.75" customHeight="1" x14ac:dyDescent="0.25">
      <c r="A586" s="203" t="s">
        <v>3075</v>
      </c>
      <c r="B586" s="186" t="s">
        <v>2989</v>
      </c>
      <c r="C586" s="204" t="s">
        <v>710</v>
      </c>
      <c r="D586" s="204" t="s">
        <v>710</v>
      </c>
    </row>
    <row r="587" spans="1:4" ht="27.75" customHeight="1" x14ac:dyDescent="0.25">
      <c r="A587" s="203" t="s">
        <v>3076</v>
      </c>
      <c r="B587" s="186" t="s">
        <v>2990</v>
      </c>
      <c r="C587" s="204" t="s">
        <v>710</v>
      </c>
      <c r="D587" s="204" t="s">
        <v>710</v>
      </c>
    </row>
    <row r="588" spans="1:4" ht="27.75" customHeight="1" x14ac:dyDescent="0.25">
      <c r="A588" s="203" t="s">
        <v>3077</v>
      </c>
      <c r="B588" s="186" t="s">
        <v>2976</v>
      </c>
      <c r="C588" s="204" t="s">
        <v>710</v>
      </c>
      <c r="D588" s="204" t="s">
        <v>710</v>
      </c>
    </row>
    <row r="589" spans="1:4" ht="27.75" customHeight="1" x14ac:dyDescent="0.25">
      <c r="A589" s="203" t="s">
        <v>3078</v>
      </c>
      <c r="B589" s="186" t="s">
        <v>2981</v>
      </c>
      <c r="C589" s="204" t="s">
        <v>710</v>
      </c>
      <c r="D589" s="204" t="s">
        <v>710</v>
      </c>
    </row>
    <row r="590" spans="1:4" ht="27.75" customHeight="1" x14ac:dyDescent="0.25">
      <c r="A590" s="203" t="s">
        <v>3079</v>
      </c>
      <c r="B590" s="186" t="s">
        <v>2982</v>
      </c>
      <c r="C590" s="204" t="s">
        <v>710</v>
      </c>
      <c r="D590" s="204" t="s">
        <v>710</v>
      </c>
    </row>
    <row r="591" spans="1:4" ht="27.75" customHeight="1" x14ac:dyDescent="0.25">
      <c r="A591" s="203" t="s">
        <v>3080</v>
      </c>
      <c r="B591" s="186" t="s">
        <v>2971</v>
      </c>
      <c r="C591" s="204" t="s">
        <v>710</v>
      </c>
      <c r="D591" s="204" t="s">
        <v>710</v>
      </c>
    </row>
    <row r="592" spans="1:4" ht="27.75" customHeight="1" x14ac:dyDescent="0.25">
      <c r="A592" s="203" t="s">
        <v>3081</v>
      </c>
      <c r="B592" s="186" t="s">
        <v>710</v>
      </c>
      <c r="C592" s="204" t="s">
        <v>710</v>
      </c>
      <c r="D592" s="204" t="s">
        <v>710</v>
      </c>
    </row>
    <row r="593" spans="1:4" ht="27.75" customHeight="1" x14ac:dyDescent="0.25">
      <c r="A593" s="203" t="s">
        <v>3082</v>
      </c>
      <c r="B593" s="186" t="s">
        <v>710</v>
      </c>
      <c r="C593" s="204" t="s">
        <v>710</v>
      </c>
      <c r="D593" s="204" t="s">
        <v>710</v>
      </c>
    </row>
    <row r="594" spans="1:4" ht="27.75" customHeight="1" x14ac:dyDescent="0.25">
      <c r="A594" s="203" t="s">
        <v>3083</v>
      </c>
      <c r="B594" s="186" t="s">
        <v>710</v>
      </c>
      <c r="C594" s="204" t="s">
        <v>710</v>
      </c>
      <c r="D594" s="204" t="s">
        <v>710</v>
      </c>
    </row>
    <row r="595" spans="1:4" ht="27.75" customHeight="1" x14ac:dyDescent="0.25">
      <c r="A595" s="203" t="s">
        <v>3084</v>
      </c>
      <c r="B595" s="186" t="s">
        <v>710</v>
      </c>
      <c r="C595" s="204">
        <v>19.426583974150031</v>
      </c>
      <c r="D595" s="204" t="s">
        <v>710</v>
      </c>
    </row>
    <row r="596" spans="1:4" ht="27.75" customHeight="1" x14ac:dyDescent="0.25">
      <c r="A596" s="203" t="s">
        <v>3085</v>
      </c>
      <c r="B596" s="186" t="s">
        <v>3082</v>
      </c>
      <c r="C596" s="204" t="s">
        <v>710</v>
      </c>
      <c r="D596" s="204" t="s">
        <v>710</v>
      </c>
    </row>
    <row r="597" spans="1:4" ht="27.75" customHeight="1" x14ac:dyDescent="0.25">
      <c r="A597" s="203" t="s">
        <v>3086</v>
      </c>
      <c r="B597" s="186" t="s">
        <v>3084</v>
      </c>
      <c r="C597" s="204" t="s">
        <v>710</v>
      </c>
      <c r="D597" s="204" t="s">
        <v>710</v>
      </c>
    </row>
    <row r="598" spans="1:4" ht="27.75" customHeight="1" x14ac:dyDescent="0.25">
      <c r="A598" s="203" t="s">
        <v>3087</v>
      </c>
      <c r="B598" s="186" t="s">
        <v>3081</v>
      </c>
      <c r="C598" s="204" t="s">
        <v>710</v>
      </c>
      <c r="D598" s="204" t="s">
        <v>710</v>
      </c>
    </row>
    <row r="599" spans="1:4" ht="27.75" customHeight="1" x14ac:dyDescent="0.25">
      <c r="A599" s="203" t="s">
        <v>3088</v>
      </c>
      <c r="B599" s="186" t="s">
        <v>3083</v>
      </c>
      <c r="C599" s="204">
        <v>5.4636347322070131</v>
      </c>
      <c r="D599" s="204" t="s">
        <v>710</v>
      </c>
    </row>
    <row r="600" spans="1:4" ht="27.75" customHeight="1" x14ac:dyDescent="0.25">
      <c r="A600" s="203" t="s">
        <v>3089</v>
      </c>
      <c r="B600" s="186" t="s">
        <v>3082</v>
      </c>
      <c r="C600" s="204" t="s">
        <v>710</v>
      </c>
      <c r="D600" s="204" t="s">
        <v>710</v>
      </c>
    </row>
    <row r="601" spans="1:4" ht="27.75" customHeight="1" x14ac:dyDescent="0.25">
      <c r="A601" s="203" t="s">
        <v>3090</v>
      </c>
      <c r="B601" s="186" t="s">
        <v>3082</v>
      </c>
      <c r="C601" s="204" t="s">
        <v>710</v>
      </c>
      <c r="D601" s="204" t="s">
        <v>710</v>
      </c>
    </row>
    <row r="602" spans="1:4" ht="27.75" customHeight="1" x14ac:dyDescent="0.25">
      <c r="A602" s="203" t="s">
        <v>3091</v>
      </c>
      <c r="B602" s="186" t="s">
        <v>3082</v>
      </c>
      <c r="C602" s="204">
        <v>1.5108839179304141</v>
      </c>
      <c r="D602" s="204" t="s">
        <v>710</v>
      </c>
    </row>
    <row r="603" spans="1:4" ht="27.75" customHeight="1" x14ac:dyDescent="0.25">
      <c r="A603" s="203" t="s">
        <v>3092</v>
      </c>
      <c r="B603" s="186" t="s">
        <v>3081</v>
      </c>
      <c r="C603" s="204">
        <v>0.30816833921439846</v>
      </c>
      <c r="D603" s="204" t="s">
        <v>710</v>
      </c>
    </row>
    <row r="604" spans="1:4" ht="27.75" customHeight="1" x14ac:dyDescent="0.25">
      <c r="A604" s="203" t="s">
        <v>3093</v>
      </c>
      <c r="B604" s="186" t="s">
        <v>3081</v>
      </c>
      <c r="C604" s="204">
        <v>2.5543281433221825</v>
      </c>
      <c r="D604" s="204" t="s">
        <v>710</v>
      </c>
    </row>
    <row r="605" spans="1:4" ht="27.75" customHeight="1" x14ac:dyDescent="0.25">
      <c r="A605" s="203" t="s">
        <v>3094</v>
      </c>
      <c r="B605" s="186" t="s">
        <v>3083</v>
      </c>
      <c r="C605" s="204" t="s">
        <v>710</v>
      </c>
      <c r="D605" s="204" t="s">
        <v>710</v>
      </c>
    </row>
    <row r="606" spans="1:4" ht="27.75" customHeight="1" x14ac:dyDescent="0.25">
      <c r="A606" s="203" t="s">
        <v>3095</v>
      </c>
      <c r="B606" s="186" t="s">
        <v>3084</v>
      </c>
      <c r="C606" s="204" t="s">
        <v>710</v>
      </c>
      <c r="D606" s="204" t="s">
        <v>710</v>
      </c>
    </row>
    <row r="607" spans="1:4" ht="27.75" customHeight="1" x14ac:dyDescent="0.25">
      <c r="A607" s="203" t="s">
        <v>3096</v>
      </c>
      <c r="B607" s="186" t="s">
        <v>3084</v>
      </c>
      <c r="C607" s="204">
        <v>5.9428360986103055</v>
      </c>
      <c r="D607" s="204" t="s">
        <v>710</v>
      </c>
    </row>
    <row r="608" spans="1:4" ht="27.75" customHeight="1" x14ac:dyDescent="0.25">
      <c r="A608" s="203" t="s">
        <v>3097</v>
      </c>
      <c r="B608" s="186" t="s">
        <v>3084</v>
      </c>
      <c r="C608" s="204" t="s">
        <v>710</v>
      </c>
      <c r="D608" s="204" t="s">
        <v>710</v>
      </c>
    </row>
    <row r="609" spans="1:4" ht="27.75" customHeight="1" x14ac:dyDescent="0.25">
      <c r="A609" s="203" t="s">
        <v>3097</v>
      </c>
      <c r="B609" s="186" t="s">
        <v>3084</v>
      </c>
      <c r="C609" s="204" t="s">
        <v>710</v>
      </c>
      <c r="D609" s="204" t="s">
        <v>710</v>
      </c>
    </row>
    <row r="610" spans="1:4" ht="27.75" customHeight="1" x14ac:dyDescent="0.25">
      <c r="A610" s="203" t="s">
        <v>3098</v>
      </c>
      <c r="B610" s="186" t="s">
        <v>3084</v>
      </c>
      <c r="C610" s="204" t="s">
        <v>710</v>
      </c>
      <c r="D610" s="204" t="s">
        <v>710</v>
      </c>
    </row>
    <row r="611" spans="1:4" ht="27.75" customHeight="1" x14ac:dyDescent="0.25">
      <c r="A611" s="203" t="s">
        <v>3099</v>
      </c>
      <c r="B611" s="186" t="s">
        <v>3084</v>
      </c>
      <c r="C611" s="204">
        <v>6.9624482285772684</v>
      </c>
      <c r="D611" s="204" t="s">
        <v>710</v>
      </c>
    </row>
    <row r="612" spans="1:4" ht="27.75" customHeight="1" x14ac:dyDescent="0.25">
      <c r="A612" s="203" t="s">
        <v>3100</v>
      </c>
      <c r="B612" s="186" t="s">
        <v>3082</v>
      </c>
      <c r="C612" s="204" t="s">
        <v>710</v>
      </c>
      <c r="D612" s="204" t="s">
        <v>710</v>
      </c>
    </row>
    <row r="613" spans="1:4" ht="27.75" customHeight="1" x14ac:dyDescent="0.25">
      <c r="A613" s="203" t="s">
        <v>3101</v>
      </c>
      <c r="B613" s="186" t="s">
        <v>3083</v>
      </c>
      <c r="C613" s="204" t="s">
        <v>710</v>
      </c>
      <c r="D613" s="204" t="s">
        <v>710</v>
      </c>
    </row>
    <row r="614" spans="1:4" ht="27.75" customHeight="1" x14ac:dyDescent="0.25">
      <c r="A614" s="203" t="s">
        <v>3102</v>
      </c>
      <c r="B614" s="186" t="s">
        <v>3082</v>
      </c>
      <c r="C614" s="204" t="s">
        <v>710</v>
      </c>
      <c r="D614" s="204" t="s">
        <v>710</v>
      </c>
    </row>
    <row r="615" spans="1:4" ht="27.75" customHeight="1" x14ac:dyDescent="0.25">
      <c r="A615" s="203" t="s">
        <v>3103</v>
      </c>
      <c r="B615" s="186" t="s">
        <v>3081</v>
      </c>
      <c r="C615" s="204" t="s">
        <v>710</v>
      </c>
      <c r="D615" s="204" t="s">
        <v>710</v>
      </c>
    </row>
    <row r="616" spans="1:4" ht="27.75" customHeight="1" x14ac:dyDescent="0.25">
      <c r="A616" s="203" t="s">
        <v>3103</v>
      </c>
      <c r="B616" s="186" t="s">
        <v>3081</v>
      </c>
      <c r="C616" s="204" t="s">
        <v>710</v>
      </c>
      <c r="D616" s="204" t="s">
        <v>710</v>
      </c>
    </row>
    <row r="617" spans="1:4" ht="27.75" customHeight="1" x14ac:dyDescent="0.25">
      <c r="A617" s="203" t="s">
        <v>3104</v>
      </c>
      <c r="B617" s="186" t="s">
        <v>3082</v>
      </c>
      <c r="C617" s="204" t="s">
        <v>710</v>
      </c>
      <c r="D617" s="204" t="s">
        <v>710</v>
      </c>
    </row>
    <row r="618" spans="1:4" ht="27.75" customHeight="1" x14ac:dyDescent="0.25">
      <c r="A618" s="203" t="s">
        <v>3105</v>
      </c>
      <c r="B618" s="186" t="s">
        <v>3083</v>
      </c>
      <c r="C618" s="204">
        <v>4.7512354705331887</v>
      </c>
      <c r="D618" s="204" t="s">
        <v>710</v>
      </c>
    </row>
    <row r="619" spans="1:4" ht="27.75" customHeight="1" x14ac:dyDescent="0.25">
      <c r="A619" s="203" t="s">
        <v>3106</v>
      </c>
      <c r="B619" s="186" t="s">
        <v>3084</v>
      </c>
      <c r="C619" s="204">
        <v>1.207140996296969</v>
      </c>
      <c r="D619" s="204" t="s">
        <v>710</v>
      </c>
    </row>
    <row r="620" spans="1:4" ht="27.75" customHeight="1" x14ac:dyDescent="0.25">
      <c r="A620" s="203" t="s">
        <v>3107</v>
      </c>
      <c r="B620" s="186" t="s">
        <v>3082</v>
      </c>
      <c r="C620" s="204" t="s">
        <v>710</v>
      </c>
      <c r="D620" s="204" t="s">
        <v>710</v>
      </c>
    </row>
    <row r="621" spans="1:4" ht="27.75" customHeight="1" x14ac:dyDescent="0.25">
      <c r="A621" s="203" t="s">
        <v>3108</v>
      </c>
      <c r="B621" s="186" t="s">
        <v>3081</v>
      </c>
      <c r="C621" s="204" t="s">
        <v>710</v>
      </c>
      <c r="D621" s="204" t="s">
        <v>710</v>
      </c>
    </row>
    <row r="622" spans="1:4" ht="27.75" customHeight="1" x14ac:dyDescent="0.25">
      <c r="A622" s="203" t="s">
        <v>3109</v>
      </c>
      <c r="B622" s="186" t="s">
        <v>3082</v>
      </c>
      <c r="C622" s="204" t="s">
        <v>710</v>
      </c>
      <c r="D622" s="204" t="s">
        <v>710</v>
      </c>
    </row>
    <row r="623" spans="1:4" ht="27.75" customHeight="1" x14ac:dyDescent="0.25">
      <c r="A623" s="203" t="s">
        <v>3110</v>
      </c>
      <c r="B623" s="186" t="s">
        <v>3083</v>
      </c>
      <c r="C623" s="204" t="s">
        <v>710</v>
      </c>
      <c r="D623" s="204" t="s">
        <v>710</v>
      </c>
    </row>
    <row r="624" spans="1:4" ht="27.75" customHeight="1" x14ac:dyDescent="0.25">
      <c r="A624" s="203" t="s">
        <v>3110</v>
      </c>
      <c r="B624" s="186" t="s">
        <v>3083</v>
      </c>
      <c r="C624" s="204" t="s">
        <v>710</v>
      </c>
      <c r="D624" s="204" t="s">
        <v>710</v>
      </c>
    </row>
    <row r="625" spans="1:4" ht="27.75" customHeight="1" x14ac:dyDescent="0.25">
      <c r="A625" s="203" t="s">
        <v>3111</v>
      </c>
      <c r="B625" s="186" t="s">
        <v>3083</v>
      </c>
      <c r="C625" s="204" t="s">
        <v>710</v>
      </c>
      <c r="D625" s="204" t="s">
        <v>710</v>
      </c>
    </row>
    <row r="626" spans="1:4" ht="27.75" customHeight="1" x14ac:dyDescent="0.25">
      <c r="A626" s="203" t="s">
        <v>3112</v>
      </c>
      <c r="B626" s="186" t="s">
        <v>3082</v>
      </c>
      <c r="C626" s="204" t="s">
        <v>710</v>
      </c>
      <c r="D626" s="204" t="s">
        <v>710</v>
      </c>
    </row>
    <row r="627" spans="1:4" ht="27.75" customHeight="1" x14ac:dyDescent="0.25">
      <c r="A627" s="203" t="s">
        <v>3113</v>
      </c>
      <c r="B627" s="186" t="s">
        <v>3083</v>
      </c>
      <c r="C627" s="204" t="s">
        <v>710</v>
      </c>
      <c r="D627" s="204" t="s">
        <v>710</v>
      </c>
    </row>
    <row r="628" spans="1:4" ht="27.75" customHeight="1" x14ac:dyDescent="0.25">
      <c r="A628" s="203" t="s">
        <v>3114</v>
      </c>
      <c r="B628" s="186" t="s">
        <v>3081</v>
      </c>
      <c r="C628" s="204" t="s">
        <v>710</v>
      </c>
      <c r="D628" s="204" t="s">
        <v>710</v>
      </c>
    </row>
    <row r="629" spans="1:4" ht="27.75" customHeight="1" x14ac:dyDescent="0.25">
      <c r="A629" s="203" t="s">
        <v>3115</v>
      </c>
      <c r="B629" s="186" t="s">
        <v>3082</v>
      </c>
      <c r="C629" s="204" t="s">
        <v>710</v>
      </c>
      <c r="D629" s="204" t="s">
        <v>710</v>
      </c>
    </row>
    <row r="630" spans="1:4" ht="27.75" customHeight="1" x14ac:dyDescent="0.25">
      <c r="A630" s="203" t="s">
        <v>3116</v>
      </c>
      <c r="B630" s="186" t="s">
        <v>3081</v>
      </c>
      <c r="C630" s="204">
        <v>0.10081706332531666</v>
      </c>
      <c r="D630" s="204" t="s">
        <v>710</v>
      </c>
    </row>
    <row r="631" spans="1:4" ht="27.75" customHeight="1" x14ac:dyDescent="0.25">
      <c r="A631" s="203" t="s">
        <v>3117</v>
      </c>
      <c r="B631" s="186" t="s">
        <v>3081</v>
      </c>
      <c r="C631" s="204">
        <v>2.0405439264152236</v>
      </c>
      <c r="D631" s="204" t="s">
        <v>710</v>
      </c>
    </row>
    <row r="632" spans="1:4" ht="27.75" customHeight="1" x14ac:dyDescent="0.25">
      <c r="A632" s="203" t="s">
        <v>3118</v>
      </c>
      <c r="B632" s="186" t="s">
        <v>3084</v>
      </c>
      <c r="C632" s="204">
        <v>4.5193718925216952</v>
      </c>
      <c r="D632" s="204" t="s">
        <v>710</v>
      </c>
    </row>
    <row r="633" spans="1:4" ht="27.75" customHeight="1" x14ac:dyDescent="0.25">
      <c r="A633" s="203" t="s">
        <v>3119</v>
      </c>
      <c r="B633" s="186" t="s">
        <v>3084</v>
      </c>
      <c r="C633" s="204">
        <v>4.4712056256527353</v>
      </c>
      <c r="D633" s="204" t="s">
        <v>710</v>
      </c>
    </row>
    <row r="634" spans="1:4" ht="27.75" customHeight="1" x14ac:dyDescent="0.25">
      <c r="A634" s="203" t="s">
        <v>3120</v>
      </c>
      <c r="B634" s="186" t="s">
        <v>3084</v>
      </c>
      <c r="C634" s="204">
        <v>6.5911980063369775</v>
      </c>
      <c r="D634" s="204" t="s">
        <v>710</v>
      </c>
    </row>
    <row r="635" spans="1:4" ht="27.75" customHeight="1" x14ac:dyDescent="0.25">
      <c r="A635" s="203" t="s">
        <v>3121</v>
      </c>
      <c r="B635" s="186" t="s">
        <v>3086</v>
      </c>
      <c r="C635" s="204" t="s">
        <v>710</v>
      </c>
      <c r="D635" s="204" t="s">
        <v>710</v>
      </c>
    </row>
    <row r="636" spans="1:4" ht="27.75" customHeight="1" x14ac:dyDescent="0.25">
      <c r="A636" s="203" t="s">
        <v>3122</v>
      </c>
      <c r="B636" s="186" t="s">
        <v>3082</v>
      </c>
      <c r="C636" s="204" t="s">
        <v>710</v>
      </c>
      <c r="D636" s="204" t="s">
        <v>710</v>
      </c>
    </row>
    <row r="637" spans="1:4" ht="27.75" customHeight="1" x14ac:dyDescent="0.25">
      <c r="A637" s="203" t="s">
        <v>3123</v>
      </c>
      <c r="B637" s="186" t="s">
        <v>3085</v>
      </c>
      <c r="C637" s="204" t="s">
        <v>710</v>
      </c>
      <c r="D637" s="204" t="s">
        <v>710</v>
      </c>
    </row>
    <row r="638" spans="1:4" ht="27.75" customHeight="1" x14ac:dyDescent="0.25">
      <c r="A638" s="203" t="s">
        <v>3124</v>
      </c>
      <c r="B638" s="186" t="s">
        <v>3083</v>
      </c>
      <c r="C638" s="204" t="s">
        <v>710</v>
      </c>
      <c r="D638" s="204" t="s">
        <v>710</v>
      </c>
    </row>
    <row r="639" spans="1:4" ht="27.75" customHeight="1" x14ac:dyDescent="0.25">
      <c r="A639" s="203" t="s">
        <v>3125</v>
      </c>
      <c r="B639" s="186" t="s">
        <v>3085</v>
      </c>
      <c r="C639" s="204">
        <v>5.4937105631540115</v>
      </c>
      <c r="D639" s="204" t="s">
        <v>710</v>
      </c>
    </row>
    <row r="640" spans="1:4" ht="27.75" customHeight="1" x14ac:dyDescent="0.25">
      <c r="A640" s="203" t="s">
        <v>3126</v>
      </c>
      <c r="B640" s="186" t="s">
        <v>3091</v>
      </c>
      <c r="C640" s="204">
        <v>9.5695659482900517</v>
      </c>
      <c r="D640" s="204" t="s">
        <v>710</v>
      </c>
    </row>
    <row r="641" spans="1:4" ht="27.75" customHeight="1" x14ac:dyDescent="0.25">
      <c r="A641" s="203" t="s">
        <v>3127</v>
      </c>
      <c r="B641" s="186" t="s">
        <v>3091</v>
      </c>
      <c r="C641" s="204" t="s">
        <v>710</v>
      </c>
      <c r="D641" s="204" t="s">
        <v>710</v>
      </c>
    </row>
    <row r="642" spans="1:4" ht="27.75" customHeight="1" x14ac:dyDescent="0.25">
      <c r="A642" s="203" t="s">
        <v>3128</v>
      </c>
      <c r="B642" s="186" t="s">
        <v>3092</v>
      </c>
      <c r="C642" s="204" t="s">
        <v>710</v>
      </c>
      <c r="D642" s="204" t="s">
        <v>710</v>
      </c>
    </row>
    <row r="643" spans="1:4" ht="27.75" customHeight="1" x14ac:dyDescent="0.25">
      <c r="A643" s="203" t="s">
        <v>3129</v>
      </c>
      <c r="B643" s="186" t="s">
        <v>3105</v>
      </c>
      <c r="C643" s="204">
        <v>3.193987436542649</v>
      </c>
      <c r="D643" s="204" t="s">
        <v>710</v>
      </c>
    </row>
    <row r="644" spans="1:4" ht="27.75" customHeight="1" x14ac:dyDescent="0.25">
      <c r="A644" s="203" t="s">
        <v>3130</v>
      </c>
      <c r="B644" s="186" t="s">
        <v>3087</v>
      </c>
      <c r="C644" s="204">
        <v>10.760171139176769</v>
      </c>
      <c r="D644" s="204" t="s">
        <v>710</v>
      </c>
    </row>
    <row r="645" spans="1:4" ht="27.75" customHeight="1" x14ac:dyDescent="0.25">
      <c r="A645" s="203" t="s">
        <v>3131</v>
      </c>
      <c r="B645" s="186" t="s">
        <v>3088</v>
      </c>
      <c r="C645" s="204" t="s">
        <v>710</v>
      </c>
      <c r="D645" s="204" t="s">
        <v>710</v>
      </c>
    </row>
    <row r="646" spans="1:4" ht="27.75" customHeight="1" x14ac:dyDescent="0.25">
      <c r="A646" s="203" t="s">
        <v>3132</v>
      </c>
      <c r="B646" s="186" t="s">
        <v>3082</v>
      </c>
      <c r="C646" s="204" t="s">
        <v>710</v>
      </c>
      <c r="D646" s="204" t="s">
        <v>710</v>
      </c>
    </row>
    <row r="647" spans="1:4" ht="27.75" customHeight="1" x14ac:dyDescent="0.25">
      <c r="A647" s="203" t="s">
        <v>3133</v>
      </c>
      <c r="B647" s="186" t="s">
        <v>3082</v>
      </c>
      <c r="C647" s="204" t="s">
        <v>710</v>
      </c>
      <c r="D647" s="204" t="s">
        <v>710</v>
      </c>
    </row>
    <row r="648" spans="1:4" ht="27.75" customHeight="1" x14ac:dyDescent="0.25">
      <c r="A648" s="203" t="s">
        <v>3134</v>
      </c>
      <c r="B648" s="186" t="s">
        <v>3089</v>
      </c>
      <c r="C648" s="204" t="s">
        <v>710</v>
      </c>
      <c r="D648" s="204" t="s">
        <v>710</v>
      </c>
    </row>
    <row r="649" spans="1:4" ht="27.75" customHeight="1" x14ac:dyDescent="0.25">
      <c r="A649" s="203" t="s">
        <v>3135</v>
      </c>
      <c r="B649" s="186" t="s">
        <v>3090</v>
      </c>
      <c r="C649" s="204" t="s">
        <v>710</v>
      </c>
      <c r="D649" s="204" t="s">
        <v>710</v>
      </c>
    </row>
    <row r="650" spans="1:4" ht="27.75" customHeight="1" x14ac:dyDescent="0.25">
      <c r="A650" s="203" t="s">
        <v>3136</v>
      </c>
      <c r="B650" s="186" t="s">
        <v>3091</v>
      </c>
      <c r="C650" s="204" t="s">
        <v>710</v>
      </c>
      <c r="D650" s="204" t="s">
        <v>710</v>
      </c>
    </row>
    <row r="651" spans="1:4" ht="27.75" customHeight="1" x14ac:dyDescent="0.25">
      <c r="A651" s="203" t="s">
        <v>3137</v>
      </c>
      <c r="B651" s="186" t="s">
        <v>3088</v>
      </c>
      <c r="C651" s="204" t="s">
        <v>710</v>
      </c>
      <c r="D651" s="204" t="s">
        <v>710</v>
      </c>
    </row>
    <row r="652" spans="1:4" ht="27.75" customHeight="1" x14ac:dyDescent="0.25">
      <c r="A652" s="203" t="s">
        <v>3138</v>
      </c>
      <c r="B652" s="186" t="s">
        <v>3086</v>
      </c>
      <c r="C652" s="204" t="s">
        <v>710</v>
      </c>
      <c r="D652" s="204" t="s">
        <v>710</v>
      </c>
    </row>
    <row r="653" spans="1:4" ht="27.75" customHeight="1" x14ac:dyDescent="0.25">
      <c r="A653" s="203" t="s">
        <v>3139</v>
      </c>
      <c r="B653" s="186" t="s">
        <v>3085</v>
      </c>
      <c r="C653" s="204" t="s">
        <v>710</v>
      </c>
      <c r="D653" s="204" t="s">
        <v>710</v>
      </c>
    </row>
    <row r="654" spans="1:4" ht="27.75" customHeight="1" x14ac:dyDescent="0.25">
      <c r="A654" s="203" t="s">
        <v>3140</v>
      </c>
      <c r="B654" s="186" t="s">
        <v>3117</v>
      </c>
      <c r="C654" s="204" t="s">
        <v>710</v>
      </c>
      <c r="D654" s="204" t="s">
        <v>710</v>
      </c>
    </row>
    <row r="655" spans="1:4" ht="27.75" customHeight="1" x14ac:dyDescent="0.25">
      <c r="A655" s="203" t="s">
        <v>3141</v>
      </c>
      <c r="B655" s="186" t="s">
        <v>3085</v>
      </c>
      <c r="C655" s="204" t="s">
        <v>710</v>
      </c>
      <c r="D655" s="204" t="s">
        <v>710</v>
      </c>
    </row>
    <row r="656" spans="1:4" ht="27.75" customHeight="1" x14ac:dyDescent="0.25">
      <c r="A656" s="203" t="s">
        <v>3142</v>
      </c>
      <c r="B656" s="186" t="s">
        <v>3096</v>
      </c>
      <c r="C656" s="204" t="s">
        <v>710</v>
      </c>
      <c r="D656" s="204" t="s">
        <v>710</v>
      </c>
    </row>
    <row r="657" spans="1:4" ht="27.75" customHeight="1" x14ac:dyDescent="0.25">
      <c r="A657" s="203" t="s">
        <v>3143</v>
      </c>
      <c r="B657" s="186" t="s">
        <v>3105</v>
      </c>
      <c r="C657" s="204">
        <v>3.4532777940283874</v>
      </c>
      <c r="D657" s="204" t="s">
        <v>710</v>
      </c>
    </row>
    <row r="658" spans="1:4" ht="27.75" customHeight="1" x14ac:dyDescent="0.25">
      <c r="A658" s="203" t="s">
        <v>3144</v>
      </c>
      <c r="B658" s="186" t="s">
        <v>3088</v>
      </c>
      <c r="C658" s="204" t="s">
        <v>710</v>
      </c>
      <c r="D658" s="204" t="s">
        <v>710</v>
      </c>
    </row>
    <row r="659" spans="1:4" ht="27.75" customHeight="1" x14ac:dyDescent="0.25">
      <c r="A659" s="203" t="s">
        <v>3145</v>
      </c>
      <c r="B659" s="186" t="s">
        <v>3087</v>
      </c>
      <c r="C659" s="204" t="s">
        <v>710</v>
      </c>
      <c r="D659" s="204" t="s">
        <v>710</v>
      </c>
    </row>
    <row r="660" spans="1:4" ht="27.75" customHeight="1" x14ac:dyDescent="0.25">
      <c r="A660" s="203" t="s">
        <v>3146</v>
      </c>
      <c r="B660" s="186" t="s">
        <v>3086</v>
      </c>
      <c r="C660" s="204" t="s">
        <v>710</v>
      </c>
      <c r="D660" s="204" t="s">
        <v>710</v>
      </c>
    </row>
    <row r="661" spans="1:4" ht="27.75" customHeight="1" x14ac:dyDescent="0.25">
      <c r="A661" s="203" t="s">
        <v>3147</v>
      </c>
      <c r="B661" s="186" t="s">
        <v>3085</v>
      </c>
      <c r="C661" s="204">
        <v>12.95527666980032</v>
      </c>
      <c r="D661" s="204" t="s">
        <v>710</v>
      </c>
    </row>
    <row r="662" spans="1:4" ht="27.75" customHeight="1" x14ac:dyDescent="0.25">
      <c r="A662" s="203" t="s">
        <v>3147</v>
      </c>
      <c r="B662" s="186" t="s">
        <v>3085</v>
      </c>
      <c r="C662" s="204">
        <v>12.95527666980032</v>
      </c>
      <c r="D662" s="204" t="s">
        <v>710</v>
      </c>
    </row>
    <row r="663" spans="1:4" ht="27.75" customHeight="1" x14ac:dyDescent="0.25">
      <c r="A663" s="203" t="s">
        <v>3148</v>
      </c>
      <c r="B663" s="186" t="s">
        <v>3085</v>
      </c>
      <c r="C663" s="204" t="s">
        <v>710</v>
      </c>
      <c r="D663" s="204" t="s">
        <v>710</v>
      </c>
    </row>
    <row r="664" spans="1:4" ht="27.75" customHeight="1" x14ac:dyDescent="0.25">
      <c r="A664" s="203" t="s">
        <v>3149</v>
      </c>
      <c r="B664" s="186" t="s">
        <v>3091</v>
      </c>
      <c r="C664" s="204" t="s">
        <v>710</v>
      </c>
      <c r="D664" s="204" t="s">
        <v>710</v>
      </c>
    </row>
    <row r="665" spans="1:4" ht="27.75" customHeight="1" x14ac:dyDescent="0.25">
      <c r="A665" s="203" t="s">
        <v>3150</v>
      </c>
      <c r="B665" s="186" t="s">
        <v>3087</v>
      </c>
      <c r="C665" s="204" t="s">
        <v>710</v>
      </c>
      <c r="D665" s="204" t="s">
        <v>710</v>
      </c>
    </row>
    <row r="666" spans="1:4" ht="27.75" customHeight="1" x14ac:dyDescent="0.25">
      <c r="A666" s="203" t="s">
        <v>3151</v>
      </c>
      <c r="B666" s="186" t="s">
        <v>3099</v>
      </c>
      <c r="C666" s="204" t="s">
        <v>710</v>
      </c>
      <c r="D666" s="204" t="s">
        <v>710</v>
      </c>
    </row>
    <row r="667" spans="1:4" ht="27.75" customHeight="1" x14ac:dyDescent="0.25">
      <c r="A667" s="203" t="s">
        <v>3152</v>
      </c>
      <c r="B667" s="186" t="s">
        <v>3085</v>
      </c>
      <c r="C667" s="204" t="s">
        <v>710</v>
      </c>
      <c r="D667" s="204" t="s">
        <v>710</v>
      </c>
    </row>
    <row r="668" spans="1:4" ht="27.75" customHeight="1" x14ac:dyDescent="0.25">
      <c r="A668" s="203" t="s">
        <v>3153</v>
      </c>
      <c r="B668" s="186" t="s">
        <v>3092</v>
      </c>
      <c r="C668" s="204" t="s">
        <v>710</v>
      </c>
      <c r="D668" s="204" t="s">
        <v>710</v>
      </c>
    </row>
    <row r="669" spans="1:4" ht="27.75" customHeight="1" x14ac:dyDescent="0.25">
      <c r="A669" s="203" t="s">
        <v>3154</v>
      </c>
      <c r="B669" s="186" t="s">
        <v>3120</v>
      </c>
      <c r="C669" s="204">
        <v>9.0014700080510437</v>
      </c>
      <c r="D669" s="204" t="s">
        <v>710</v>
      </c>
    </row>
    <row r="670" spans="1:4" ht="27.75" customHeight="1" x14ac:dyDescent="0.25">
      <c r="A670" s="203" t="s">
        <v>3155</v>
      </c>
      <c r="B670" s="186" t="s">
        <v>3087</v>
      </c>
      <c r="C670" s="204" t="s">
        <v>710</v>
      </c>
      <c r="D670" s="204" t="s">
        <v>710</v>
      </c>
    </row>
    <row r="671" spans="1:4" ht="27.75" customHeight="1" x14ac:dyDescent="0.25">
      <c r="A671" s="203" t="s">
        <v>3156</v>
      </c>
      <c r="B671" s="186" t="s">
        <v>3093</v>
      </c>
      <c r="C671" s="204" t="s">
        <v>710</v>
      </c>
      <c r="D671" s="204" t="s">
        <v>710</v>
      </c>
    </row>
    <row r="672" spans="1:4" ht="27.75" customHeight="1" x14ac:dyDescent="0.25">
      <c r="A672" s="203" t="s">
        <v>3157</v>
      </c>
      <c r="B672" s="186" t="s">
        <v>3099</v>
      </c>
      <c r="C672" s="204" t="s">
        <v>710</v>
      </c>
      <c r="D672" s="204" t="s">
        <v>710</v>
      </c>
    </row>
    <row r="673" spans="1:4" ht="27.75" customHeight="1" x14ac:dyDescent="0.25">
      <c r="A673" s="203" t="s">
        <v>3158</v>
      </c>
      <c r="B673" s="186" t="s">
        <v>3099</v>
      </c>
      <c r="C673" s="204" t="s">
        <v>710</v>
      </c>
      <c r="D673" s="204" t="s">
        <v>710</v>
      </c>
    </row>
    <row r="674" spans="1:4" ht="27.75" customHeight="1" x14ac:dyDescent="0.25">
      <c r="A674" s="203" t="s">
        <v>3159</v>
      </c>
      <c r="B674" s="186" t="s">
        <v>3099</v>
      </c>
      <c r="C674" s="204" t="s">
        <v>710</v>
      </c>
      <c r="D674" s="204" t="s">
        <v>710</v>
      </c>
    </row>
    <row r="675" spans="1:4" ht="27.75" customHeight="1" x14ac:dyDescent="0.25">
      <c r="A675" s="203" t="s">
        <v>3160</v>
      </c>
      <c r="B675" s="186" t="s">
        <v>3092</v>
      </c>
      <c r="C675" s="204" t="s">
        <v>710</v>
      </c>
      <c r="D675" s="204" t="s">
        <v>710</v>
      </c>
    </row>
    <row r="676" spans="1:4" ht="27.75" customHeight="1" x14ac:dyDescent="0.25">
      <c r="A676" s="203" t="s">
        <v>3161</v>
      </c>
      <c r="B676" s="186" t="s">
        <v>3088</v>
      </c>
      <c r="C676" s="204" t="s">
        <v>710</v>
      </c>
      <c r="D676" s="204" t="s">
        <v>710</v>
      </c>
    </row>
    <row r="677" spans="1:4" ht="27.75" customHeight="1" x14ac:dyDescent="0.25">
      <c r="A677" s="203" t="s">
        <v>3162</v>
      </c>
      <c r="B677" s="186" t="s">
        <v>3086</v>
      </c>
      <c r="C677" s="204" t="s">
        <v>710</v>
      </c>
      <c r="D677" s="204" t="s">
        <v>710</v>
      </c>
    </row>
    <row r="678" spans="1:4" ht="27.75" customHeight="1" x14ac:dyDescent="0.25">
      <c r="A678" s="203" t="s">
        <v>3163</v>
      </c>
      <c r="B678" s="186" t="s">
        <v>3096</v>
      </c>
      <c r="C678" s="204" t="s">
        <v>710</v>
      </c>
      <c r="D678" s="204" t="s">
        <v>710</v>
      </c>
    </row>
    <row r="679" spans="1:4" ht="27.75" customHeight="1" x14ac:dyDescent="0.25">
      <c r="A679" s="203" t="s">
        <v>3164</v>
      </c>
      <c r="B679" s="186" t="s">
        <v>3093</v>
      </c>
      <c r="C679" s="204" t="s">
        <v>710</v>
      </c>
      <c r="D679" s="204" t="s">
        <v>710</v>
      </c>
    </row>
    <row r="680" spans="1:4" ht="27.75" customHeight="1" x14ac:dyDescent="0.25">
      <c r="A680" s="203" t="s">
        <v>3165</v>
      </c>
      <c r="B680" s="186" t="s">
        <v>3088</v>
      </c>
      <c r="C680" s="204" t="s">
        <v>710</v>
      </c>
      <c r="D680" s="204" t="s">
        <v>710</v>
      </c>
    </row>
    <row r="681" spans="1:4" ht="27.75" customHeight="1" x14ac:dyDescent="0.25">
      <c r="A681" s="203" t="s">
        <v>3166</v>
      </c>
      <c r="B681" s="186" t="s">
        <v>3101</v>
      </c>
      <c r="C681" s="204" t="s">
        <v>710</v>
      </c>
      <c r="D681" s="204" t="s">
        <v>710</v>
      </c>
    </row>
    <row r="682" spans="1:4" ht="27.75" customHeight="1" x14ac:dyDescent="0.25">
      <c r="A682" s="203" t="s">
        <v>3167</v>
      </c>
      <c r="B682" s="186" t="s">
        <v>3088</v>
      </c>
      <c r="C682" s="204" t="s">
        <v>710</v>
      </c>
      <c r="D682" s="204" t="s">
        <v>710</v>
      </c>
    </row>
    <row r="683" spans="1:4" ht="27.75" customHeight="1" x14ac:dyDescent="0.25">
      <c r="A683" s="203" t="s">
        <v>3167</v>
      </c>
      <c r="B683" s="186" t="s">
        <v>3088</v>
      </c>
      <c r="C683" s="204" t="s">
        <v>710</v>
      </c>
      <c r="D683" s="204" t="s">
        <v>710</v>
      </c>
    </row>
    <row r="684" spans="1:4" ht="27.75" customHeight="1" x14ac:dyDescent="0.25">
      <c r="A684" s="203" t="s">
        <v>3168</v>
      </c>
      <c r="B684" s="186" t="s">
        <v>3085</v>
      </c>
      <c r="C684" s="204" t="s">
        <v>710</v>
      </c>
      <c r="D684" s="204" t="s">
        <v>710</v>
      </c>
    </row>
    <row r="685" spans="1:4" ht="27.75" customHeight="1" x14ac:dyDescent="0.25">
      <c r="A685" s="203" t="s">
        <v>3169</v>
      </c>
      <c r="B685" s="186" t="s">
        <v>3099</v>
      </c>
      <c r="C685" s="204" t="s">
        <v>710</v>
      </c>
      <c r="D685" s="204" t="s">
        <v>710</v>
      </c>
    </row>
    <row r="686" spans="1:4" ht="27.75" customHeight="1" x14ac:dyDescent="0.25">
      <c r="A686" s="203" t="s">
        <v>3170</v>
      </c>
      <c r="B686" s="186" t="s">
        <v>3092</v>
      </c>
      <c r="C686" s="204" t="s">
        <v>710</v>
      </c>
      <c r="D686" s="204" t="s">
        <v>710</v>
      </c>
    </row>
    <row r="687" spans="1:4" ht="27.75" customHeight="1" x14ac:dyDescent="0.25">
      <c r="A687" s="203" t="s">
        <v>3171</v>
      </c>
      <c r="B687" s="186" t="s">
        <v>3102</v>
      </c>
      <c r="C687" s="204" t="s">
        <v>710</v>
      </c>
      <c r="D687" s="204" t="s">
        <v>710</v>
      </c>
    </row>
    <row r="688" spans="1:4" ht="27.75" customHeight="1" x14ac:dyDescent="0.25">
      <c r="A688" s="203" t="s">
        <v>3172</v>
      </c>
      <c r="B688" s="186" t="s">
        <v>3092</v>
      </c>
      <c r="C688" s="204" t="s">
        <v>710</v>
      </c>
      <c r="D688" s="204" t="s">
        <v>710</v>
      </c>
    </row>
    <row r="689" spans="1:4" ht="27.75" customHeight="1" x14ac:dyDescent="0.25">
      <c r="A689" s="203" t="s">
        <v>3173</v>
      </c>
      <c r="B689" s="186" t="s">
        <v>3093</v>
      </c>
      <c r="C689" s="204" t="s">
        <v>710</v>
      </c>
      <c r="D689" s="204" t="s">
        <v>710</v>
      </c>
    </row>
    <row r="690" spans="1:4" ht="27.75" customHeight="1" x14ac:dyDescent="0.25">
      <c r="A690" s="203" t="s">
        <v>3174</v>
      </c>
      <c r="B690" s="186" t="s">
        <v>3082</v>
      </c>
      <c r="C690" s="204" t="s">
        <v>710</v>
      </c>
      <c r="D690" s="204" t="s">
        <v>710</v>
      </c>
    </row>
    <row r="691" spans="1:4" ht="27.75" customHeight="1" x14ac:dyDescent="0.25">
      <c r="A691" s="203" t="s">
        <v>3175</v>
      </c>
      <c r="B691" s="186" t="s">
        <v>3104</v>
      </c>
      <c r="C691" s="204" t="s">
        <v>710</v>
      </c>
      <c r="D691" s="204" t="s">
        <v>710</v>
      </c>
    </row>
    <row r="692" spans="1:4" ht="27.75" customHeight="1" x14ac:dyDescent="0.25">
      <c r="A692" s="203" t="s">
        <v>3176</v>
      </c>
      <c r="B692" s="186" t="s">
        <v>3105</v>
      </c>
      <c r="C692" s="204" t="s">
        <v>710</v>
      </c>
      <c r="D692" s="204" t="s">
        <v>710</v>
      </c>
    </row>
    <row r="693" spans="1:4" ht="27.75" customHeight="1" x14ac:dyDescent="0.25">
      <c r="A693" s="203" t="s">
        <v>3177</v>
      </c>
      <c r="B693" s="186" t="s">
        <v>3099</v>
      </c>
      <c r="C693" s="204" t="s">
        <v>710</v>
      </c>
      <c r="D693" s="204" t="s">
        <v>710</v>
      </c>
    </row>
    <row r="694" spans="1:4" ht="27.75" customHeight="1" x14ac:dyDescent="0.25">
      <c r="A694" s="203" t="s">
        <v>3178</v>
      </c>
      <c r="B694" s="186" t="s">
        <v>3116</v>
      </c>
      <c r="C694" s="204" t="s">
        <v>710</v>
      </c>
      <c r="D694" s="204" t="s">
        <v>710</v>
      </c>
    </row>
    <row r="695" spans="1:4" ht="27.75" customHeight="1" x14ac:dyDescent="0.25">
      <c r="A695" s="203" t="s">
        <v>3179</v>
      </c>
      <c r="B695" s="186" t="s">
        <v>3085</v>
      </c>
      <c r="C695" s="204" t="s">
        <v>710</v>
      </c>
      <c r="D695" s="204" t="s">
        <v>710</v>
      </c>
    </row>
    <row r="696" spans="1:4" ht="27.75" customHeight="1" x14ac:dyDescent="0.25">
      <c r="A696" s="203" t="s">
        <v>3180</v>
      </c>
      <c r="B696" s="186" t="s">
        <v>3087</v>
      </c>
      <c r="C696" s="204" t="s">
        <v>710</v>
      </c>
      <c r="D696" s="204" t="s">
        <v>710</v>
      </c>
    </row>
    <row r="697" spans="1:4" ht="27.75" customHeight="1" x14ac:dyDescent="0.25">
      <c r="A697" s="203" t="s">
        <v>3181</v>
      </c>
      <c r="B697" s="186" t="s">
        <v>3106</v>
      </c>
      <c r="C697" s="204" t="s">
        <v>710</v>
      </c>
      <c r="D697" s="204" t="s">
        <v>710</v>
      </c>
    </row>
    <row r="698" spans="1:4" ht="27.75" customHeight="1" x14ac:dyDescent="0.25">
      <c r="A698" s="203" t="s">
        <v>3182</v>
      </c>
      <c r="B698" s="186" t="s">
        <v>3086</v>
      </c>
      <c r="C698" s="204" t="s">
        <v>710</v>
      </c>
      <c r="D698" s="204" t="s">
        <v>710</v>
      </c>
    </row>
    <row r="699" spans="1:4" ht="27.75" customHeight="1" x14ac:dyDescent="0.25">
      <c r="A699" s="203" t="s">
        <v>3183</v>
      </c>
      <c r="B699" s="186" t="s">
        <v>3086</v>
      </c>
      <c r="C699" s="204" t="s">
        <v>710</v>
      </c>
      <c r="D699" s="204" t="s">
        <v>710</v>
      </c>
    </row>
    <row r="700" spans="1:4" ht="27.75" customHeight="1" x14ac:dyDescent="0.25">
      <c r="A700" s="203" t="s">
        <v>3184</v>
      </c>
      <c r="B700" s="186" t="s">
        <v>3087</v>
      </c>
      <c r="C700" s="204" t="s">
        <v>710</v>
      </c>
      <c r="D700" s="204" t="s">
        <v>710</v>
      </c>
    </row>
    <row r="701" spans="1:4" ht="27.75" customHeight="1" x14ac:dyDescent="0.25">
      <c r="A701" s="203" t="s">
        <v>3156</v>
      </c>
      <c r="B701" s="186" t="s">
        <v>3093</v>
      </c>
      <c r="C701" s="204" t="s">
        <v>710</v>
      </c>
      <c r="D701" s="204" t="s">
        <v>710</v>
      </c>
    </row>
    <row r="702" spans="1:4" ht="27.75" customHeight="1" x14ac:dyDescent="0.25">
      <c r="A702" s="203" t="s">
        <v>3185</v>
      </c>
      <c r="B702" s="186" t="s">
        <v>3088</v>
      </c>
      <c r="C702" s="204" t="s">
        <v>710</v>
      </c>
      <c r="D702" s="204" t="s">
        <v>710</v>
      </c>
    </row>
    <row r="703" spans="1:4" ht="27.75" customHeight="1" x14ac:dyDescent="0.25">
      <c r="A703" s="203" t="s">
        <v>3186</v>
      </c>
      <c r="B703" s="186" t="s">
        <v>3083</v>
      </c>
      <c r="C703" s="204" t="s">
        <v>710</v>
      </c>
      <c r="D703" s="204" t="s">
        <v>710</v>
      </c>
    </row>
    <row r="704" spans="1:4" ht="27.75" customHeight="1" x14ac:dyDescent="0.25">
      <c r="A704" s="203" t="s">
        <v>3187</v>
      </c>
      <c r="B704" s="186" t="s">
        <v>3107</v>
      </c>
      <c r="C704" s="204" t="s">
        <v>710</v>
      </c>
      <c r="D704" s="204" t="s">
        <v>710</v>
      </c>
    </row>
    <row r="705" spans="1:4" ht="27.75" customHeight="1" x14ac:dyDescent="0.25">
      <c r="A705" s="203" t="s">
        <v>3188</v>
      </c>
      <c r="B705" s="186" t="s">
        <v>3108</v>
      </c>
      <c r="C705" s="204" t="s">
        <v>710</v>
      </c>
      <c r="D705" s="204" t="s">
        <v>710</v>
      </c>
    </row>
    <row r="706" spans="1:4" ht="27.75" customHeight="1" x14ac:dyDescent="0.25">
      <c r="A706" s="203" t="s">
        <v>3189</v>
      </c>
      <c r="B706" s="186" t="s">
        <v>3086</v>
      </c>
      <c r="C706" s="204" t="s">
        <v>710</v>
      </c>
      <c r="D706" s="204" t="s">
        <v>710</v>
      </c>
    </row>
    <row r="707" spans="1:4" ht="27.75" customHeight="1" x14ac:dyDescent="0.25">
      <c r="A707" s="203" t="s">
        <v>3190</v>
      </c>
      <c r="B707" s="186" t="s">
        <v>3099</v>
      </c>
      <c r="C707" s="204" t="s">
        <v>710</v>
      </c>
      <c r="D707" s="204" t="s">
        <v>710</v>
      </c>
    </row>
    <row r="708" spans="1:4" ht="27.75" customHeight="1" x14ac:dyDescent="0.25">
      <c r="A708" s="203" t="s">
        <v>3191</v>
      </c>
      <c r="B708" s="186" t="s">
        <v>3119</v>
      </c>
      <c r="C708" s="204" t="s">
        <v>710</v>
      </c>
      <c r="D708" s="204" t="s">
        <v>710</v>
      </c>
    </row>
    <row r="709" spans="1:4" ht="27.75" customHeight="1" x14ac:dyDescent="0.25">
      <c r="A709" s="203" t="s">
        <v>3192</v>
      </c>
      <c r="B709" s="186" t="s">
        <v>3093</v>
      </c>
      <c r="C709" s="204" t="s">
        <v>710</v>
      </c>
      <c r="D709" s="204" t="s">
        <v>710</v>
      </c>
    </row>
    <row r="710" spans="1:4" ht="27.75" customHeight="1" x14ac:dyDescent="0.25">
      <c r="A710" s="203" t="s">
        <v>3193</v>
      </c>
      <c r="B710" s="186" t="s">
        <v>3091</v>
      </c>
      <c r="C710" s="204" t="s">
        <v>710</v>
      </c>
      <c r="D710" s="204" t="s">
        <v>710</v>
      </c>
    </row>
    <row r="711" spans="1:4" ht="27.75" customHeight="1" x14ac:dyDescent="0.25">
      <c r="A711" s="203" t="s">
        <v>3194</v>
      </c>
      <c r="B711" s="186" t="s">
        <v>3093</v>
      </c>
      <c r="C711" s="204" t="s">
        <v>710</v>
      </c>
      <c r="D711" s="204" t="s">
        <v>710</v>
      </c>
    </row>
    <row r="712" spans="1:4" ht="27.75" customHeight="1" x14ac:dyDescent="0.25">
      <c r="A712" s="203" t="s">
        <v>3195</v>
      </c>
      <c r="B712" s="186" t="s">
        <v>3091</v>
      </c>
      <c r="C712" s="204" t="s">
        <v>710</v>
      </c>
      <c r="D712" s="204" t="s">
        <v>710</v>
      </c>
    </row>
    <row r="713" spans="1:4" ht="27.75" customHeight="1" x14ac:dyDescent="0.25">
      <c r="A713" s="203" t="s">
        <v>3196</v>
      </c>
      <c r="B713" s="186" t="s">
        <v>3086</v>
      </c>
      <c r="C713" s="204" t="s">
        <v>710</v>
      </c>
      <c r="D713" s="204" t="s">
        <v>710</v>
      </c>
    </row>
    <row r="714" spans="1:4" ht="27.75" customHeight="1" x14ac:dyDescent="0.25">
      <c r="A714" s="203" t="s">
        <v>3197</v>
      </c>
      <c r="B714" s="186" t="s">
        <v>3093</v>
      </c>
      <c r="C714" s="204" t="s">
        <v>710</v>
      </c>
      <c r="D714" s="204" t="s">
        <v>710</v>
      </c>
    </row>
    <row r="715" spans="1:4" ht="27.75" customHeight="1" x14ac:dyDescent="0.25">
      <c r="A715" s="203" t="s">
        <v>3198</v>
      </c>
      <c r="B715" s="186" t="s">
        <v>3093</v>
      </c>
      <c r="C715" s="204">
        <v>3.8734410265856458</v>
      </c>
      <c r="D715" s="204" t="s">
        <v>710</v>
      </c>
    </row>
    <row r="716" spans="1:4" ht="27.75" customHeight="1" x14ac:dyDescent="0.25">
      <c r="A716" s="203" t="s">
        <v>3199</v>
      </c>
      <c r="B716" s="186" t="s">
        <v>3088</v>
      </c>
      <c r="C716" s="204">
        <v>3.1541319196287385</v>
      </c>
      <c r="D716" s="204" t="s">
        <v>710</v>
      </c>
    </row>
    <row r="717" spans="1:4" ht="27.75" customHeight="1" x14ac:dyDescent="0.25">
      <c r="A717" s="203" t="s">
        <v>3200</v>
      </c>
      <c r="B717" s="186" t="s">
        <v>3082</v>
      </c>
      <c r="C717" s="204" t="s">
        <v>710</v>
      </c>
      <c r="D717" s="204" t="s">
        <v>710</v>
      </c>
    </row>
    <row r="718" spans="1:4" ht="27.75" customHeight="1" x14ac:dyDescent="0.25">
      <c r="A718" s="203" t="s">
        <v>3201</v>
      </c>
      <c r="B718" s="186" t="s">
        <v>3085</v>
      </c>
      <c r="C718" s="204" t="s">
        <v>710</v>
      </c>
      <c r="D718" s="204" t="s">
        <v>710</v>
      </c>
    </row>
    <row r="719" spans="1:4" ht="27.75" customHeight="1" x14ac:dyDescent="0.25">
      <c r="A719" s="203" t="s">
        <v>3202</v>
      </c>
      <c r="B719" s="186" t="s">
        <v>3091</v>
      </c>
      <c r="C719" s="204" t="s">
        <v>710</v>
      </c>
      <c r="D719" s="204" t="s">
        <v>710</v>
      </c>
    </row>
    <row r="720" spans="1:4" ht="27.75" customHeight="1" x14ac:dyDescent="0.25">
      <c r="A720" s="203" t="s">
        <v>3203</v>
      </c>
      <c r="B720" s="186" t="s">
        <v>3086</v>
      </c>
      <c r="C720" s="204" t="s">
        <v>710</v>
      </c>
      <c r="D720" s="204" t="s">
        <v>710</v>
      </c>
    </row>
    <row r="721" spans="1:4" ht="27.75" customHeight="1" x14ac:dyDescent="0.25">
      <c r="A721" s="203" t="s">
        <v>3204</v>
      </c>
      <c r="B721" s="186" t="s">
        <v>3091</v>
      </c>
      <c r="C721" s="204" t="s">
        <v>710</v>
      </c>
      <c r="D721" s="204" t="s">
        <v>710</v>
      </c>
    </row>
    <row r="722" spans="1:4" ht="27.75" customHeight="1" x14ac:dyDescent="0.25">
      <c r="A722" s="203" t="s">
        <v>3205</v>
      </c>
      <c r="B722" s="186" t="s">
        <v>3105</v>
      </c>
      <c r="C722" s="204" t="s">
        <v>710</v>
      </c>
      <c r="D722" s="204" t="s">
        <v>710</v>
      </c>
    </row>
    <row r="723" spans="1:4" ht="27.75" customHeight="1" x14ac:dyDescent="0.25">
      <c r="A723" s="203" t="s">
        <v>3206</v>
      </c>
      <c r="B723" s="186" t="s">
        <v>3099</v>
      </c>
      <c r="C723" s="204">
        <v>1.6141827320700703</v>
      </c>
      <c r="D723" s="204" t="s">
        <v>710</v>
      </c>
    </row>
    <row r="724" spans="1:4" ht="27.75" customHeight="1" x14ac:dyDescent="0.25">
      <c r="A724" s="203" t="s">
        <v>3207</v>
      </c>
      <c r="B724" s="186" t="s">
        <v>3109</v>
      </c>
      <c r="C724" s="204" t="s">
        <v>710</v>
      </c>
      <c r="D724" s="204" t="s">
        <v>710</v>
      </c>
    </row>
    <row r="725" spans="1:4" ht="27.75" customHeight="1" x14ac:dyDescent="0.25">
      <c r="A725" s="203" t="s">
        <v>3208</v>
      </c>
      <c r="B725" s="186" t="s">
        <v>3099</v>
      </c>
      <c r="C725" s="204" t="s">
        <v>710</v>
      </c>
      <c r="D725" s="204" t="s">
        <v>710</v>
      </c>
    </row>
    <row r="726" spans="1:4" ht="27.75" customHeight="1" x14ac:dyDescent="0.25">
      <c r="A726" s="203" t="s">
        <v>3209</v>
      </c>
      <c r="B726" s="186" t="s">
        <v>3088</v>
      </c>
      <c r="C726" s="204">
        <v>4.5227331111596936</v>
      </c>
      <c r="D726" s="204" t="s">
        <v>710</v>
      </c>
    </row>
    <row r="727" spans="1:4" ht="27.75" customHeight="1" x14ac:dyDescent="0.25">
      <c r="A727" s="203" t="s">
        <v>3210</v>
      </c>
      <c r="B727" s="186" t="s">
        <v>3092</v>
      </c>
      <c r="C727" s="204" t="s">
        <v>710</v>
      </c>
      <c r="D727" s="204" t="s">
        <v>710</v>
      </c>
    </row>
    <row r="728" spans="1:4" ht="27.75" customHeight="1" x14ac:dyDescent="0.25">
      <c r="A728" s="203" t="s">
        <v>3211</v>
      </c>
      <c r="B728" s="186" t="s">
        <v>3088</v>
      </c>
      <c r="C728" s="204" t="s">
        <v>710</v>
      </c>
      <c r="D728" s="204" t="s">
        <v>710</v>
      </c>
    </row>
    <row r="729" spans="1:4" ht="27.75" customHeight="1" x14ac:dyDescent="0.25">
      <c r="A729" s="203" t="s">
        <v>3212</v>
      </c>
      <c r="B729" s="186" t="s">
        <v>3085</v>
      </c>
      <c r="C729" s="204" t="s">
        <v>710</v>
      </c>
      <c r="D729" s="204" t="s">
        <v>710</v>
      </c>
    </row>
    <row r="730" spans="1:4" ht="27.75" customHeight="1" x14ac:dyDescent="0.25">
      <c r="A730" s="203" t="s">
        <v>3213</v>
      </c>
      <c r="B730" s="186" t="s">
        <v>3093</v>
      </c>
      <c r="C730" s="204" t="s">
        <v>710</v>
      </c>
      <c r="D730" s="204" t="s">
        <v>710</v>
      </c>
    </row>
    <row r="731" spans="1:4" ht="27.75" customHeight="1" x14ac:dyDescent="0.25">
      <c r="A731" s="203" t="s">
        <v>3214</v>
      </c>
      <c r="B731" s="186" t="s">
        <v>3092</v>
      </c>
      <c r="C731" s="204" t="s">
        <v>710</v>
      </c>
      <c r="D731" s="204" t="s">
        <v>710</v>
      </c>
    </row>
    <row r="732" spans="1:4" ht="27.75" customHeight="1" x14ac:dyDescent="0.25">
      <c r="A732" s="203" t="s">
        <v>3215</v>
      </c>
      <c r="B732" s="186" t="s">
        <v>3086</v>
      </c>
      <c r="C732" s="204" t="s">
        <v>710</v>
      </c>
      <c r="D732" s="204" t="s">
        <v>710</v>
      </c>
    </row>
    <row r="733" spans="1:4" ht="27.75" customHeight="1" x14ac:dyDescent="0.25">
      <c r="A733" s="203" t="s">
        <v>3216</v>
      </c>
      <c r="B733" s="186" t="s">
        <v>3084</v>
      </c>
      <c r="C733" s="204" t="s">
        <v>710</v>
      </c>
      <c r="D733" s="204" t="s">
        <v>710</v>
      </c>
    </row>
    <row r="734" spans="1:4" ht="27.75" customHeight="1" x14ac:dyDescent="0.25">
      <c r="A734" s="203" t="s">
        <v>3217</v>
      </c>
      <c r="B734" s="186" t="s">
        <v>3085</v>
      </c>
      <c r="C734" s="204" t="s">
        <v>710</v>
      </c>
      <c r="D734" s="204" t="s">
        <v>710</v>
      </c>
    </row>
    <row r="735" spans="1:4" ht="27.75" customHeight="1" x14ac:dyDescent="0.25">
      <c r="A735" s="203" t="s">
        <v>3218</v>
      </c>
      <c r="B735" s="186" t="s">
        <v>3088</v>
      </c>
      <c r="C735" s="204" t="s">
        <v>710</v>
      </c>
      <c r="D735" s="204" t="s">
        <v>710</v>
      </c>
    </row>
    <row r="736" spans="1:4" ht="27.75" customHeight="1" x14ac:dyDescent="0.25">
      <c r="A736" s="203" t="s">
        <v>3219</v>
      </c>
      <c r="B736" s="186" t="s">
        <v>3083</v>
      </c>
      <c r="C736" s="204" t="s">
        <v>710</v>
      </c>
      <c r="D736" s="204" t="s">
        <v>710</v>
      </c>
    </row>
    <row r="737" spans="1:4" ht="27.75" customHeight="1" x14ac:dyDescent="0.25">
      <c r="A737" s="203" t="s">
        <v>3220</v>
      </c>
      <c r="B737" s="186" t="s">
        <v>3099</v>
      </c>
      <c r="C737" s="204" t="s">
        <v>710</v>
      </c>
      <c r="D737" s="204" t="s">
        <v>710</v>
      </c>
    </row>
    <row r="738" spans="1:4" ht="27.75" customHeight="1" x14ac:dyDescent="0.25">
      <c r="A738" s="203" t="s">
        <v>3221</v>
      </c>
      <c r="B738" s="186" t="s">
        <v>3087</v>
      </c>
      <c r="C738" s="204">
        <v>11.959490558069037</v>
      </c>
      <c r="D738" s="204" t="s">
        <v>710</v>
      </c>
    </row>
    <row r="739" spans="1:4" ht="27.75" customHeight="1" x14ac:dyDescent="0.25">
      <c r="A739" s="203" t="s">
        <v>3222</v>
      </c>
      <c r="B739" s="186" t="s">
        <v>3106</v>
      </c>
      <c r="C739" s="204">
        <v>4.2795566630995534</v>
      </c>
      <c r="D739" s="204" t="s">
        <v>710</v>
      </c>
    </row>
    <row r="740" spans="1:4" ht="27.75" customHeight="1" x14ac:dyDescent="0.25">
      <c r="A740" s="203" t="s">
        <v>3223</v>
      </c>
      <c r="B740" s="186" t="s">
        <v>3111</v>
      </c>
      <c r="C740" s="204" t="s">
        <v>710</v>
      </c>
      <c r="D740" s="204" t="s">
        <v>710</v>
      </c>
    </row>
    <row r="741" spans="1:4" ht="27.75" customHeight="1" x14ac:dyDescent="0.25">
      <c r="A741" s="203" t="s">
        <v>3224</v>
      </c>
      <c r="B741" s="186" t="s">
        <v>3086</v>
      </c>
      <c r="C741" s="204" t="s">
        <v>710</v>
      </c>
      <c r="D741" s="204" t="s">
        <v>710</v>
      </c>
    </row>
    <row r="742" spans="1:4" ht="27.75" customHeight="1" x14ac:dyDescent="0.25">
      <c r="A742" s="203" t="s">
        <v>3225</v>
      </c>
      <c r="B742" s="186" t="s">
        <v>3085</v>
      </c>
      <c r="C742" s="204" t="s">
        <v>710</v>
      </c>
      <c r="D742" s="204" t="s">
        <v>710</v>
      </c>
    </row>
    <row r="743" spans="1:4" ht="27.75" customHeight="1" x14ac:dyDescent="0.25">
      <c r="A743" s="203" t="s">
        <v>3226</v>
      </c>
      <c r="B743" s="186" t="s">
        <v>3092</v>
      </c>
      <c r="C743" s="204">
        <v>2.6785277137531636</v>
      </c>
      <c r="D743" s="204" t="s">
        <v>710</v>
      </c>
    </row>
    <row r="744" spans="1:4" ht="27.75" customHeight="1" x14ac:dyDescent="0.25">
      <c r="A744" s="203" t="s">
        <v>3227</v>
      </c>
      <c r="B744" s="186" t="s">
        <v>3112</v>
      </c>
      <c r="C744" s="204" t="s">
        <v>710</v>
      </c>
      <c r="D744" s="204" t="s">
        <v>710</v>
      </c>
    </row>
    <row r="745" spans="1:4" ht="27.75" customHeight="1" x14ac:dyDescent="0.25">
      <c r="A745" s="203" t="s">
        <v>3228</v>
      </c>
      <c r="B745" s="186" t="s">
        <v>3091</v>
      </c>
      <c r="C745" s="204" t="s">
        <v>710</v>
      </c>
      <c r="D745" s="204" t="s">
        <v>710</v>
      </c>
    </row>
    <row r="746" spans="1:4" ht="27.75" customHeight="1" x14ac:dyDescent="0.25">
      <c r="A746" s="203" t="s">
        <v>3229</v>
      </c>
      <c r="B746" s="186" t="s">
        <v>3106</v>
      </c>
      <c r="C746" s="204" t="s">
        <v>710</v>
      </c>
      <c r="D746" s="204" t="s">
        <v>710</v>
      </c>
    </row>
    <row r="747" spans="1:4" ht="27.75" customHeight="1" x14ac:dyDescent="0.25">
      <c r="A747" s="203" t="s">
        <v>3230</v>
      </c>
      <c r="B747" s="186" t="s">
        <v>3113</v>
      </c>
      <c r="C747" s="204" t="s">
        <v>710</v>
      </c>
      <c r="D747" s="204" t="s">
        <v>710</v>
      </c>
    </row>
    <row r="748" spans="1:4" ht="27.75" customHeight="1" x14ac:dyDescent="0.25">
      <c r="A748" s="203" t="s">
        <v>3231</v>
      </c>
      <c r="B748" s="186" t="s">
        <v>3087</v>
      </c>
      <c r="C748" s="204" t="s">
        <v>710</v>
      </c>
      <c r="D748" s="204" t="s">
        <v>710</v>
      </c>
    </row>
    <row r="749" spans="1:4" ht="27.75" customHeight="1" x14ac:dyDescent="0.25">
      <c r="A749" s="203" t="s">
        <v>3232</v>
      </c>
      <c r="B749" s="186" t="s">
        <v>3096</v>
      </c>
      <c r="C749" s="204" t="s">
        <v>710</v>
      </c>
      <c r="D749" s="204" t="s">
        <v>710</v>
      </c>
    </row>
    <row r="750" spans="1:4" ht="27.75" customHeight="1" x14ac:dyDescent="0.25">
      <c r="A750" s="203" t="s">
        <v>3233</v>
      </c>
      <c r="B750" s="186" t="s">
        <v>3091</v>
      </c>
      <c r="C750" s="204">
        <v>4.2653111707483635</v>
      </c>
      <c r="D750" s="204" t="s">
        <v>710</v>
      </c>
    </row>
    <row r="751" spans="1:4" ht="27.75" customHeight="1" x14ac:dyDescent="0.25">
      <c r="A751" s="203" t="s">
        <v>3234</v>
      </c>
      <c r="B751" s="186" t="s">
        <v>3088</v>
      </c>
      <c r="C751" s="204" t="s">
        <v>710</v>
      </c>
      <c r="D751" s="204" t="s">
        <v>710</v>
      </c>
    </row>
    <row r="752" spans="1:4" ht="27.75" customHeight="1" x14ac:dyDescent="0.25">
      <c r="A752" s="203" t="s">
        <v>3235</v>
      </c>
      <c r="B752" s="186" t="s">
        <v>3091</v>
      </c>
      <c r="C752" s="204" t="s">
        <v>710</v>
      </c>
      <c r="D752" s="204" t="s">
        <v>710</v>
      </c>
    </row>
    <row r="753" spans="1:4" ht="27.75" customHeight="1" x14ac:dyDescent="0.25">
      <c r="A753" s="203" t="s">
        <v>3236</v>
      </c>
      <c r="B753" s="186" t="s">
        <v>3099</v>
      </c>
      <c r="C753" s="204" t="s">
        <v>710</v>
      </c>
      <c r="D753" s="204" t="s">
        <v>710</v>
      </c>
    </row>
    <row r="754" spans="1:4" ht="27.75" customHeight="1" x14ac:dyDescent="0.25">
      <c r="A754" s="203" t="s">
        <v>3237</v>
      </c>
      <c r="B754" s="186" t="s">
        <v>3091</v>
      </c>
      <c r="C754" s="204" t="s">
        <v>710</v>
      </c>
      <c r="D754" s="204" t="s">
        <v>710</v>
      </c>
    </row>
    <row r="755" spans="1:4" ht="27.75" customHeight="1" x14ac:dyDescent="0.25">
      <c r="A755" s="203" t="s">
        <v>3238</v>
      </c>
      <c r="B755" s="186" t="s">
        <v>3118</v>
      </c>
      <c r="C755" s="204" t="s">
        <v>710</v>
      </c>
      <c r="D755" s="204" t="s">
        <v>710</v>
      </c>
    </row>
    <row r="756" spans="1:4" ht="27.75" customHeight="1" x14ac:dyDescent="0.25">
      <c r="A756" s="203" t="s">
        <v>3239</v>
      </c>
      <c r="B756" s="186" t="s">
        <v>3085</v>
      </c>
      <c r="C756" s="204" t="s">
        <v>710</v>
      </c>
      <c r="D756" s="204" t="s">
        <v>710</v>
      </c>
    </row>
    <row r="757" spans="1:4" ht="27.75" customHeight="1" x14ac:dyDescent="0.25">
      <c r="A757" s="203" t="s">
        <v>3240</v>
      </c>
      <c r="B757" s="186" t="s">
        <v>3099</v>
      </c>
      <c r="C757" s="204" t="s">
        <v>710</v>
      </c>
      <c r="D757" s="204" t="s">
        <v>710</v>
      </c>
    </row>
    <row r="758" spans="1:4" ht="27.75" customHeight="1" x14ac:dyDescent="0.25">
      <c r="A758" s="203" t="s">
        <v>3241</v>
      </c>
      <c r="B758" s="186" t="s">
        <v>3092</v>
      </c>
      <c r="C758" s="204" t="s">
        <v>710</v>
      </c>
      <c r="D758" s="204" t="s">
        <v>710</v>
      </c>
    </row>
    <row r="759" spans="1:4" ht="27.75" customHeight="1" x14ac:dyDescent="0.25">
      <c r="A759" s="203" t="s">
        <v>3242</v>
      </c>
      <c r="B759" s="186" t="s">
        <v>3115</v>
      </c>
      <c r="C759" s="204" t="s">
        <v>710</v>
      </c>
      <c r="D759" s="204" t="s">
        <v>710</v>
      </c>
    </row>
    <row r="760" spans="1:4" ht="27.75" customHeight="1" x14ac:dyDescent="0.25">
      <c r="A760" s="203" t="s">
        <v>3243</v>
      </c>
      <c r="B760" s="186" t="s">
        <v>3106</v>
      </c>
      <c r="C760" s="204" t="s">
        <v>710</v>
      </c>
      <c r="D760" s="204" t="s">
        <v>710</v>
      </c>
    </row>
    <row r="761" spans="1:4" ht="27.75" customHeight="1" x14ac:dyDescent="0.25">
      <c r="A761" s="203" t="s">
        <v>3244</v>
      </c>
      <c r="B761" s="186" t="s">
        <v>3092</v>
      </c>
      <c r="C761" s="204" t="s">
        <v>710</v>
      </c>
      <c r="D761" s="204" t="s">
        <v>710</v>
      </c>
    </row>
    <row r="762" spans="1:4" ht="27.75" customHeight="1" x14ac:dyDescent="0.25">
      <c r="A762" s="203" t="s">
        <v>3245</v>
      </c>
      <c r="B762" s="186" t="s">
        <v>3105</v>
      </c>
      <c r="C762" s="204" t="s">
        <v>710</v>
      </c>
      <c r="D762" s="204" t="s">
        <v>710</v>
      </c>
    </row>
  </sheetData>
  <sheetProtection selectLockedCells="1" selectUnlockedCells="1"/>
  <mergeCells count="1">
    <mergeCell ref="A2:D2"/>
  </mergeCells>
  <hyperlinks>
    <hyperlink ref="A1" location="Overview!A1" display="Back to Overview" xr:uid="{94BED9C0-31AB-4E1C-8C31-17AAE6A46B9D}"/>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87071-CF8E-48F7-874C-6B7BE7E83FA4}">
  <sheetPr>
    <pageSetUpPr fitToPage="1"/>
  </sheetPr>
  <dimension ref="A1:G302"/>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UKPN LPN Area (GSP Group _C)"</f>
        <v>Southern Electric Power Distribution plc - Effective from 1 April 2026 - Final Nodal/Zonal charges in UKPN LPN Area (GSP Group _C)</v>
      </c>
      <c r="B2" s="429"/>
      <c r="C2" s="429"/>
      <c r="D2" s="430"/>
    </row>
    <row r="3" spans="1:7" ht="60.75" customHeight="1" x14ac:dyDescent="0.25">
      <c r="A3" s="21" t="s">
        <v>801</v>
      </c>
      <c r="B3" s="21" t="s">
        <v>802</v>
      </c>
      <c r="C3" s="21" t="s">
        <v>803</v>
      </c>
      <c r="D3" s="21" t="s">
        <v>804</v>
      </c>
    </row>
    <row r="4" spans="1:7" ht="21.6" customHeight="1" x14ac:dyDescent="0.25">
      <c r="A4" s="7" t="s">
        <v>3246</v>
      </c>
      <c r="B4" s="8" t="s">
        <v>3247</v>
      </c>
      <c r="C4" s="186">
        <v>5.855897394428708</v>
      </c>
      <c r="D4" s="186">
        <v>1.7400542629488385E-3</v>
      </c>
    </row>
    <row r="5" spans="1:7" ht="21.75" customHeight="1" x14ac:dyDescent="0.25">
      <c r="A5" s="7" t="s">
        <v>3248</v>
      </c>
      <c r="B5" s="8" t="s">
        <v>3247</v>
      </c>
      <c r="C5" s="186">
        <v>0.66724961819937512</v>
      </c>
      <c r="D5" s="186">
        <v>-2.7367533196155256E-4</v>
      </c>
    </row>
    <row r="6" spans="1:7" ht="21.75" customHeight="1" x14ac:dyDescent="0.25">
      <c r="A6" s="7" t="s">
        <v>3249</v>
      </c>
      <c r="B6" s="8" t="s">
        <v>3250</v>
      </c>
      <c r="C6" s="186">
        <v>2.422053759911563</v>
      </c>
      <c r="D6" s="186">
        <v>-1.9590758727446833E-4</v>
      </c>
    </row>
    <row r="7" spans="1:7" ht="21.75" customHeight="1" x14ac:dyDescent="0.25">
      <c r="A7" s="7" t="s">
        <v>3251</v>
      </c>
      <c r="B7" s="8" t="s">
        <v>3252</v>
      </c>
      <c r="C7" s="186">
        <v>0</v>
      </c>
      <c r="D7" s="186">
        <v>0</v>
      </c>
    </row>
    <row r="8" spans="1:7" ht="21.75" customHeight="1" x14ac:dyDescent="0.25">
      <c r="A8" s="7" t="s">
        <v>3253</v>
      </c>
      <c r="B8" s="8" t="s">
        <v>3254</v>
      </c>
      <c r="C8" s="186">
        <v>0</v>
      </c>
      <c r="D8" s="186">
        <v>7.9482073401227413E-3</v>
      </c>
    </row>
    <row r="9" spans="1:7" ht="21.75" customHeight="1" x14ac:dyDescent="0.25">
      <c r="A9" s="7" t="s">
        <v>3255</v>
      </c>
      <c r="B9" s="8" t="s">
        <v>3254</v>
      </c>
      <c r="C9" s="186">
        <v>0</v>
      </c>
      <c r="D9" s="186">
        <v>4.7963578403767675E-3</v>
      </c>
    </row>
    <row r="10" spans="1:7" ht="21.75" customHeight="1" x14ac:dyDescent="0.25">
      <c r="A10" s="7" t="s">
        <v>3256</v>
      </c>
      <c r="B10" s="8" t="s">
        <v>3257</v>
      </c>
      <c r="C10" s="186">
        <v>3.454674810601392</v>
      </c>
      <c r="D10" s="186">
        <v>12.753246970952134</v>
      </c>
    </row>
    <row r="11" spans="1:7" ht="21.75" customHeight="1" x14ac:dyDescent="0.25">
      <c r="A11" s="7" t="s">
        <v>3258</v>
      </c>
      <c r="B11" s="8" t="s">
        <v>3257</v>
      </c>
      <c r="C11" s="186">
        <v>2.1446989775277521</v>
      </c>
      <c r="D11" s="186">
        <v>7.8899293531048329</v>
      </c>
    </row>
    <row r="12" spans="1:7" ht="21.75" customHeight="1" x14ac:dyDescent="0.25">
      <c r="A12" s="7" t="s">
        <v>3259</v>
      </c>
      <c r="B12" s="8" t="s">
        <v>3260</v>
      </c>
      <c r="C12" s="186">
        <v>0</v>
      </c>
      <c r="D12" s="186">
        <v>0.28476060383766411</v>
      </c>
    </row>
    <row r="13" spans="1:7" ht="21.75" customHeight="1" x14ac:dyDescent="0.25">
      <c r="A13" s="7" t="s">
        <v>3261</v>
      </c>
      <c r="B13" s="8" t="s">
        <v>3260</v>
      </c>
      <c r="C13" s="186">
        <v>0.19664126302947044</v>
      </c>
      <c r="D13" s="186">
        <v>0.26430136500093715</v>
      </c>
    </row>
    <row r="14" spans="1:7" ht="21.75" customHeight="1" x14ac:dyDescent="0.25">
      <c r="A14" s="7" t="s">
        <v>3262</v>
      </c>
      <c r="B14" s="8" t="s">
        <v>3263</v>
      </c>
      <c r="C14" s="186">
        <v>0</v>
      </c>
      <c r="D14" s="186">
        <v>0.77037494645222404</v>
      </c>
    </row>
    <row r="15" spans="1:7" ht="21.75" customHeight="1" x14ac:dyDescent="0.25">
      <c r="A15" s="7" t="s">
        <v>3264</v>
      </c>
      <c r="B15" s="8" t="s">
        <v>3263</v>
      </c>
      <c r="C15" s="186">
        <v>0</v>
      </c>
      <c r="D15" s="186">
        <v>0.76869247026057841</v>
      </c>
    </row>
    <row r="16" spans="1:7" ht="21.75" customHeight="1" x14ac:dyDescent="0.25">
      <c r="A16" s="7" t="s">
        <v>3265</v>
      </c>
      <c r="B16" s="8" t="s">
        <v>3263</v>
      </c>
      <c r="C16" s="186">
        <v>0</v>
      </c>
      <c r="D16" s="186">
        <v>0.77255434765760689</v>
      </c>
    </row>
    <row r="17" spans="1:4" ht="21.75" customHeight="1" x14ac:dyDescent="0.25">
      <c r="A17" s="7" t="s">
        <v>3266</v>
      </c>
      <c r="B17" s="8" t="s">
        <v>3263</v>
      </c>
      <c r="C17" s="186">
        <v>0</v>
      </c>
      <c r="D17" s="186">
        <v>0.77154172416823708</v>
      </c>
    </row>
    <row r="18" spans="1:4" ht="21.75" customHeight="1" x14ac:dyDescent="0.25">
      <c r="A18" s="7" t="s">
        <v>3267</v>
      </c>
      <c r="B18" s="8" t="s">
        <v>3268</v>
      </c>
      <c r="C18" s="186">
        <v>0</v>
      </c>
      <c r="D18" s="186">
        <v>1.0719537807371766</v>
      </c>
    </row>
    <row r="19" spans="1:4" ht="21.75" customHeight="1" x14ac:dyDescent="0.25">
      <c r="A19" s="7" t="s">
        <v>3269</v>
      </c>
      <c r="B19" s="8" t="s">
        <v>3268</v>
      </c>
      <c r="C19" s="186">
        <v>0</v>
      </c>
      <c r="D19" s="186">
        <v>0.79702091045487433</v>
      </c>
    </row>
    <row r="20" spans="1:4" ht="21.75" customHeight="1" x14ac:dyDescent="0.25">
      <c r="A20" s="7" t="s">
        <v>3270</v>
      </c>
      <c r="B20" s="8" t="s">
        <v>3271</v>
      </c>
      <c r="C20" s="186">
        <v>0</v>
      </c>
      <c r="D20" s="186">
        <v>-2.8642090549309173E-2</v>
      </c>
    </row>
    <row r="21" spans="1:4" ht="21.75" customHeight="1" x14ac:dyDescent="0.25">
      <c r="A21" s="7" t="s">
        <v>3272</v>
      </c>
      <c r="B21" s="8" t="s">
        <v>3273</v>
      </c>
      <c r="C21" s="186">
        <v>2.2010222066118104</v>
      </c>
      <c r="D21" s="186">
        <v>1.0303010960420547</v>
      </c>
    </row>
    <row r="22" spans="1:4" ht="21.75" customHeight="1" x14ac:dyDescent="0.25">
      <c r="A22" s="7" t="s">
        <v>3274</v>
      </c>
      <c r="B22" s="8" t="s">
        <v>3273</v>
      </c>
      <c r="C22" s="186">
        <v>1.0394612785514239</v>
      </c>
      <c r="D22" s="186">
        <v>2.1678983983767219</v>
      </c>
    </row>
    <row r="23" spans="1:4" ht="21.75" customHeight="1" x14ac:dyDescent="0.25">
      <c r="A23" s="7" t="s">
        <v>3275</v>
      </c>
      <c r="B23" s="8" t="s">
        <v>3276</v>
      </c>
      <c r="C23" s="186">
        <v>0</v>
      </c>
      <c r="D23" s="186">
        <v>-3.5878104421851038E-4</v>
      </c>
    </row>
    <row r="24" spans="1:4" ht="21.75" customHeight="1" x14ac:dyDescent="0.25">
      <c r="A24" s="7" t="s">
        <v>3277</v>
      </c>
      <c r="B24" s="8" t="s">
        <v>3278</v>
      </c>
      <c r="C24" s="186">
        <v>7.8157107981675022E-2</v>
      </c>
      <c r="D24" s="186">
        <v>4.024686460448434</v>
      </c>
    </row>
    <row r="25" spans="1:4" ht="21.75" customHeight="1" x14ac:dyDescent="0.25">
      <c r="A25" s="7" t="s">
        <v>3279</v>
      </c>
      <c r="B25" s="8" t="s">
        <v>3278</v>
      </c>
      <c r="C25" s="186">
        <v>2.3415221434536962E-2</v>
      </c>
      <c r="D25" s="186">
        <v>4.6591530625652897</v>
      </c>
    </row>
    <row r="26" spans="1:4" ht="21.75" customHeight="1" x14ac:dyDescent="0.25">
      <c r="A26" s="7" t="s">
        <v>3280</v>
      </c>
      <c r="B26" s="8" t="s">
        <v>3281</v>
      </c>
      <c r="C26" s="186">
        <v>0.14851201415108026</v>
      </c>
      <c r="D26" s="186">
        <v>1.8236540310117579</v>
      </c>
    </row>
    <row r="27" spans="1:4" ht="27.75" customHeight="1" x14ac:dyDescent="0.25">
      <c r="A27" s="7" t="s">
        <v>3282</v>
      </c>
      <c r="B27" s="8" t="s">
        <v>3283</v>
      </c>
      <c r="C27" s="186">
        <v>0</v>
      </c>
      <c r="D27" s="186">
        <v>1.7197898691233133E-2</v>
      </c>
    </row>
    <row r="28" spans="1:4" ht="27.75" customHeight="1" x14ac:dyDescent="0.25">
      <c r="A28" s="7" t="s">
        <v>3284</v>
      </c>
      <c r="B28" s="8" t="s">
        <v>3283</v>
      </c>
      <c r="C28" s="186">
        <v>0</v>
      </c>
      <c r="D28" s="186">
        <v>9.4054790077188095E-3</v>
      </c>
    </row>
    <row r="29" spans="1:4" ht="27.75" customHeight="1" x14ac:dyDescent="0.25">
      <c r="A29" s="7" t="s">
        <v>3285</v>
      </c>
      <c r="B29" s="8" t="s">
        <v>3283</v>
      </c>
      <c r="C29" s="186">
        <v>0</v>
      </c>
      <c r="D29" s="186">
        <v>3.1558357065648119E-3</v>
      </c>
    </row>
    <row r="30" spans="1:4" ht="27.75" customHeight="1" x14ac:dyDescent="0.25">
      <c r="A30" s="7" t="s">
        <v>3286</v>
      </c>
      <c r="B30" s="8" t="s">
        <v>3287</v>
      </c>
      <c r="C30" s="186">
        <v>0.8510135063828892</v>
      </c>
      <c r="D30" s="186">
        <v>3.1030574487292566</v>
      </c>
    </row>
    <row r="31" spans="1:4" ht="27.75" customHeight="1" x14ac:dyDescent="0.25">
      <c r="A31" s="7" t="s">
        <v>3288</v>
      </c>
      <c r="B31" s="8" t="s">
        <v>3287</v>
      </c>
      <c r="C31" s="186">
        <v>0.5463664943333788</v>
      </c>
      <c r="D31" s="186">
        <v>3.042101214134469</v>
      </c>
    </row>
    <row r="32" spans="1:4" ht="27.75" customHeight="1" x14ac:dyDescent="0.25">
      <c r="A32" s="7" t="s">
        <v>3289</v>
      </c>
      <c r="B32" s="8" t="s">
        <v>3290</v>
      </c>
      <c r="C32" s="186">
        <v>6.1144714993756653</v>
      </c>
      <c r="D32" s="186">
        <v>2.2835079000953202</v>
      </c>
    </row>
    <row r="33" spans="1:4" ht="27.75" customHeight="1" x14ac:dyDescent="0.25">
      <c r="A33" s="7" t="s">
        <v>3291</v>
      </c>
      <c r="B33" s="8" t="s">
        <v>3290</v>
      </c>
      <c r="C33" s="186">
        <v>0.11248663539320145</v>
      </c>
      <c r="D33" s="186">
        <v>2.309321092949399</v>
      </c>
    </row>
    <row r="34" spans="1:4" ht="27.75" customHeight="1" x14ac:dyDescent="0.25">
      <c r="A34" s="7" t="s">
        <v>3292</v>
      </c>
      <c r="B34" s="8" t="s">
        <v>3293</v>
      </c>
      <c r="C34" s="186">
        <v>0</v>
      </c>
      <c r="D34" s="186">
        <v>4.383314508658801E-3</v>
      </c>
    </row>
    <row r="35" spans="1:4" ht="27.75" customHeight="1" x14ac:dyDescent="0.25">
      <c r="A35" s="7" t="s">
        <v>3294</v>
      </c>
      <c r="B35" s="8" t="s">
        <v>3293</v>
      </c>
      <c r="C35" s="186">
        <v>0</v>
      </c>
      <c r="D35" s="186">
        <v>4.3842279419565129E-3</v>
      </c>
    </row>
    <row r="36" spans="1:4" ht="27.75" customHeight="1" x14ac:dyDescent="0.25">
      <c r="A36" s="7" t="s">
        <v>3295</v>
      </c>
      <c r="B36" s="8" t="s">
        <v>3296</v>
      </c>
      <c r="C36" s="186">
        <v>8.7717568364853946</v>
      </c>
      <c r="D36" s="186">
        <v>4.4797656650145248E-2</v>
      </c>
    </row>
    <row r="37" spans="1:4" ht="27.75" customHeight="1" x14ac:dyDescent="0.25">
      <c r="A37" s="7" t="s">
        <v>3297</v>
      </c>
      <c r="B37" s="8" t="s">
        <v>3296</v>
      </c>
      <c r="C37" s="186">
        <v>7.8058148954184698</v>
      </c>
      <c r="D37" s="186">
        <v>0.61819277002683726</v>
      </c>
    </row>
    <row r="38" spans="1:4" ht="27.75" customHeight="1" x14ac:dyDescent="0.25">
      <c r="A38" s="7" t="s">
        <v>3298</v>
      </c>
      <c r="B38" s="8" t="s">
        <v>3299</v>
      </c>
      <c r="C38" s="186">
        <v>0</v>
      </c>
      <c r="D38" s="186">
        <v>0.34333991997136803</v>
      </c>
    </row>
    <row r="39" spans="1:4" ht="27.75" customHeight="1" x14ac:dyDescent="0.25">
      <c r="A39" s="7" t="s">
        <v>3300</v>
      </c>
      <c r="B39" s="8" t="s">
        <v>3299</v>
      </c>
      <c r="C39" s="186">
        <v>0</v>
      </c>
      <c r="D39" s="186">
        <v>0.16418655412282415</v>
      </c>
    </row>
    <row r="40" spans="1:4" ht="27.75" customHeight="1" x14ac:dyDescent="0.25">
      <c r="A40" s="7" t="s">
        <v>3301</v>
      </c>
      <c r="B40" s="8" t="s">
        <v>3302</v>
      </c>
      <c r="C40" s="186">
        <v>3.4065803722703061</v>
      </c>
      <c r="D40" s="186">
        <v>6.6551062249134993</v>
      </c>
    </row>
    <row r="41" spans="1:4" ht="27.75" customHeight="1" x14ac:dyDescent="0.25">
      <c r="A41" s="7" t="s">
        <v>3303</v>
      </c>
      <c r="B41" s="8" t="s">
        <v>3302</v>
      </c>
      <c r="C41" s="186">
        <v>3.3681322165491707</v>
      </c>
      <c r="D41" s="186">
        <v>7.1192009041588999</v>
      </c>
    </row>
    <row r="42" spans="1:4" ht="27.75" customHeight="1" x14ac:dyDescent="0.25">
      <c r="A42" s="7" t="s">
        <v>3304</v>
      </c>
      <c r="B42" s="8" t="s">
        <v>3305</v>
      </c>
      <c r="C42" s="186">
        <v>2.6896774186279084</v>
      </c>
      <c r="D42" s="186">
        <v>17.122366570400963</v>
      </c>
    </row>
    <row r="43" spans="1:4" ht="27.75" customHeight="1" x14ac:dyDescent="0.25">
      <c r="A43" s="7" t="s">
        <v>3306</v>
      </c>
      <c r="B43" s="8" t="s">
        <v>3305</v>
      </c>
      <c r="C43" s="186">
        <v>3.4836804477604435</v>
      </c>
      <c r="D43" s="186">
        <v>20.196461793082406</v>
      </c>
    </row>
    <row r="44" spans="1:4" ht="27.75" customHeight="1" x14ac:dyDescent="0.25">
      <c r="A44" s="7" t="s">
        <v>3307</v>
      </c>
      <c r="B44" s="8" t="s">
        <v>3308</v>
      </c>
      <c r="C44" s="186">
        <v>2.7059999810317317</v>
      </c>
      <c r="D44" s="186">
        <v>1.6297416982345783</v>
      </c>
    </row>
    <row r="45" spans="1:4" ht="27.75" customHeight="1" x14ac:dyDescent="0.25">
      <c r="A45" s="7" t="s">
        <v>3309</v>
      </c>
      <c r="B45" s="8" t="s">
        <v>3308</v>
      </c>
      <c r="C45" s="186">
        <v>1.2445347825052211</v>
      </c>
      <c r="D45" s="186">
        <v>1.5467102224075355</v>
      </c>
    </row>
    <row r="46" spans="1:4" ht="27.75" customHeight="1" x14ac:dyDescent="0.25">
      <c r="A46" s="7" t="s">
        <v>3310</v>
      </c>
      <c r="B46" s="8" t="s">
        <v>3311</v>
      </c>
      <c r="C46" s="186">
        <v>6.6955924579509496</v>
      </c>
      <c r="D46" s="186">
        <v>8.1595632503827282</v>
      </c>
    </row>
    <row r="47" spans="1:4" ht="27.75" customHeight="1" x14ac:dyDescent="0.25">
      <c r="A47" s="7" t="s">
        <v>3312</v>
      </c>
      <c r="B47" s="8" t="s">
        <v>3311</v>
      </c>
      <c r="C47" s="186">
        <v>7.5151889175234885</v>
      </c>
      <c r="D47" s="186">
        <v>8.9857814627036845</v>
      </c>
    </row>
    <row r="48" spans="1:4" ht="27.75" customHeight="1" x14ac:dyDescent="0.25">
      <c r="A48" s="7" t="s">
        <v>3313</v>
      </c>
      <c r="B48" s="8" t="s">
        <v>3314</v>
      </c>
      <c r="C48" s="186">
        <v>4.0956677439015383</v>
      </c>
      <c r="D48" s="186">
        <v>4.6752097651164446</v>
      </c>
    </row>
    <row r="49" spans="1:4" ht="27.75" customHeight="1" x14ac:dyDescent="0.25">
      <c r="A49" s="7" t="s">
        <v>3315</v>
      </c>
      <c r="B49" s="8" t="s">
        <v>3314</v>
      </c>
      <c r="C49" s="186">
        <v>0.30410452631247131</v>
      </c>
      <c r="D49" s="186">
        <v>4.5426938977379026</v>
      </c>
    </row>
    <row r="50" spans="1:4" ht="27.75" customHeight="1" x14ac:dyDescent="0.25">
      <c r="A50" s="7" t="s">
        <v>3316</v>
      </c>
      <c r="B50" s="8" t="s">
        <v>3317</v>
      </c>
      <c r="C50" s="186">
        <v>0</v>
      </c>
      <c r="D50" s="186">
        <v>4.5777674720299498E-3</v>
      </c>
    </row>
    <row r="51" spans="1:4" ht="27.75" customHeight="1" x14ac:dyDescent="0.25">
      <c r="A51" s="7" t="s">
        <v>3318</v>
      </c>
      <c r="B51" s="8" t="s">
        <v>3317</v>
      </c>
      <c r="C51" s="186">
        <v>0</v>
      </c>
      <c r="D51" s="186">
        <v>2.8620652250845482E-3</v>
      </c>
    </row>
    <row r="52" spans="1:4" ht="27.75" customHeight="1" x14ac:dyDescent="0.25">
      <c r="A52" s="7" t="s">
        <v>3319</v>
      </c>
      <c r="B52" s="8" t="s">
        <v>3320</v>
      </c>
      <c r="C52" s="186">
        <v>0</v>
      </c>
      <c r="D52" s="186">
        <v>6.1990399814129624</v>
      </c>
    </row>
    <row r="53" spans="1:4" ht="27.75" customHeight="1" x14ac:dyDescent="0.25">
      <c r="A53" s="7" t="s">
        <v>3321</v>
      </c>
      <c r="B53" s="8" t="s">
        <v>3322</v>
      </c>
      <c r="C53" s="186">
        <v>5.7244357877994156</v>
      </c>
      <c r="D53" s="186">
        <v>4.3245115101524227</v>
      </c>
    </row>
    <row r="54" spans="1:4" ht="27.75" customHeight="1" x14ac:dyDescent="0.25">
      <c r="A54" s="7" t="s">
        <v>3323</v>
      </c>
      <c r="B54" s="8" t="s">
        <v>3322</v>
      </c>
      <c r="C54" s="186">
        <v>7.7845379257142664</v>
      </c>
      <c r="D54" s="186">
        <v>4.0747808586329413</v>
      </c>
    </row>
    <row r="55" spans="1:4" ht="27.75" customHeight="1" x14ac:dyDescent="0.25">
      <c r="A55" s="7" t="s">
        <v>3324</v>
      </c>
      <c r="B55" s="8" t="s">
        <v>3325</v>
      </c>
      <c r="C55" s="186">
        <v>3.1469046526138662</v>
      </c>
      <c r="D55" s="186">
        <v>1.5779141702778725</v>
      </c>
    </row>
    <row r="56" spans="1:4" ht="27.75" customHeight="1" x14ac:dyDescent="0.25">
      <c r="A56" s="7" t="s">
        <v>3326</v>
      </c>
      <c r="B56" s="8" t="s">
        <v>3325</v>
      </c>
      <c r="C56" s="186">
        <v>3.5956112697920011</v>
      </c>
      <c r="D56" s="186">
        <v>1.5458440197668222</v>
      </c>
    </row>
    <row r="57" spans="1:4" ht="27.75" customHeight="1" x14ac:dyDescent="0.25">
      <c r="A57" s="7" t="s">
        <v>1016</v>
      </c>
      <c r="B57" s="8" t="s">
        <v>3327</v>
      </c>
      <c r="C57" s="186">
        <v>3.4168863049543492</v>
      </c>
      <c r="D57" s="186">
        <v>4.6950614552945655</v>
      </c>
    </row>
    <row r="58" spans="1:4" ht="27.75" customHeight="1" x14ac:dyDescent="0.25">
      <c r="A58" s="7" t="s">
        <v>3328</v>
      </c>
      <c r="B58" s="8" t="s">
        <v>3327</v>
      </c>
      <c r="C58" s="186">
        <v>3.9865530522749464</v>
      </c>
      <c r="D58" s="186">
        <v>5.1666960649582023</v>
      </c>
    </row>
    <row r="59" spans="1:4" ht="27.75" customHeight="1" x14ac:dyDescent="0.25">
      <c r="A59" s="7" t="s">
        <v>3329</v>
      </c>
      <c r="B59" s="8" t="s">
        <v>3330</v>
      </c>
      <c r="C59" s="186">
        <v>0</v>
      </c>
      <c r="D59" s="186">
        <v>1.4043063839337172E-2</v>
      </c>
    </row>
    <row r="60" spans="1:4" ht="27.75" customHeight="1" x14ac:dyDescent="0.25">
      <c r="A60" s="7" t="s">
        <v>3331</v>
      </c>
      <c r="B60" s="8" t="s">
        <v>3330</v>
      </c>
      <c r="C60" s="186">
        <v>0</v>
      </c>
      <c r="D60" s="186">
        <v>8.7197479609062573E-3</v>
      </c>
    </row>
    <row r="61" spans="1:4" ht="27.75" customHeight="1" x14ac:dyDescent="0.25">
      <c r="A61" s="7" t="s">
        <v>3332</v>
      </c>
      <c r="B61" s="8" t="s">
        <v>3333</v>
      </c>
      <c r="C61" s="186">
        <v>0</v>
      </c>
      <c r="D61" s="186">
        <v>1.3112900557136554E-3</v>
      </c>
    </row>
    <row r="62" spans="1:4" ht="27.75" customHeight="1" x14ac:dyDescent="0.25">
      <c r="A62" s="7" t="s">
        <v>3334</v>
      </c>
      <c r="B62" s="8" t="s">
        <v>3335</v>
      </c>
      <c r="C62" s="186">
        <v>3.5330451282904232</v>
      </c>
      <c r="D62" s="186">
        <v>8.4383757207596091</v>
      </c>
    </row>
    <row r="63" spans="1:4" ht="27.75" customHeight="1" x14ac:dyDescent="0.25">
      <c r="A63" s="7" t="s">
        <v>3336</v>
      </c>
      <c r="B63" s="8" t="s">
        <v>3335</v>
      </c>
      <c r="C63" s="186">
        <v>3.0523995141151765</v>
      </c>
      <c r="D63" s="186">
        <v>7.1135713811922763</v>
      </c>
    </row>
    <row r="64" spans="1:4" ht="27.75" customHeight="1" x14ac:dyDescent="0.25">
      <c r="A64" s="7" t="s">
        <v>3337</v>
      </c>
      <c r="B64" s="8" t="s">
        <v>3338</v>
      </c>
      <c r="C64" s="186">
        <v>2.9707465282972212</v>
      </c>
      <c r="D64" s="186">
        <v>10.431911681860598</v>
      </c>
    </row>
    <row r="65" spans="1:4" ht="27.75" customHeight="1" x14ac:dyDescent="0.25">
      <c r="A65" s="7" t="s">
        <v>3339</v>
      </c>
      <c r="B65" s="8" t="s">
        <v>3338</v>
      </c>
      <c r="C65" s="186">
        <v>2.9609719312146208</v>
      </c>
      <c r="D65" s="186">
        <v>10.42119425221466</v>
      </c>
    </row>
    <row r="66" spans="1:4" ht="27.75" customHeight="1" x14ac:dyDescent="0.25">
      <c r="A66" s="7" t="s">
        <v>3340</v>
      </c>
      <c r="B66" s="8" t="s">
        <v>3341</v>
      </c>
      <c r="C66" s="186">
        <v>3.93037068441742</v>
      </c>
      <c r="D66" s="186">
        <v>8.1806201737863962</v>
      </c>
    </row>
    <row r="67" spans="1:4" ht="27.75" customHeight="1" x14ac:dyDescent="0.25">
      <c r="A67" s="7" t="s">
        <v>3342</v>
      </c>
      <c r="B67" s="8" t="s">
        <v>3341</v>
      </c>
      <c r="C67" s="186">
        <v>3.9456070701594625</v>
      </c>
      <c r="D67" s="186">
        <v>7.2030322604240231</v>
      </c>
    </row>
    <row r="68" spans="1:4" ht="27.75" customHeight="1" x14ac:dyDescent="0.25">
      <c r="A68" s="7" t="s">
        <v>3343</v>
      </c>
      <c r="B68" s="8" t="s">
        <v>3344</v>
      </c>
      <c r="C68" s="186">
        <v>3.3695199893344308</v>
      </c>
      <c r="D68" s="186">
        <v>3.2842070274723456</v>
      </c>
    </row>
    <row r="69" spans="1:4" ht="27.75" customHeight="1" x14ac:dyDescent="0.25">
      <c r="A69" s="7" t="s">
        <v>3345</v>
      </c>
      <c r="B69" s="8" t="s">
        <v>3346</v>
      </c>
      <c r="C69" s="186">
        <v>5.5871350375287738</v>
      </c>
      <c r="D69" s="186">
        <v>2.113323640938638</v>
      </c>
    </row>
    <row r="70" spans="1:4" ht="27.75" customHeight="1" x14ac:dyDescent="0.25">
      <c r="A70" s="7" t="s">
        <v>3347</v>
      </c>
      <c r="B70" s="8" t="s">
        <v>3346</v>
      </c>
      <c r="C70" s="186">
        <v>5.5853788873842252</v>
      </c>
      <c r="D70" s="186">
        <v>0.99485012808799922</v>
      </c>
    </row>
    <row r="71" spans="1:4" ht="27.75" customHeight="1" x14ac:dyDescent="0.25">
      <c r="A71" s="7" t="s">
        <v>3348</v>
      </c>
      <c r="B71" s="8" t="s">
        <v>3349</v>
      </c>
      <c r="C71" s="186">
        <v>0</v>
      </c>
      <c r="D71" s="186">
        <v>0.38587156752445712</v>
      </c>
    </row>
    <row r="72" spans="1:4" ht="27.75" customHeight="1" x14ac:dyDescent="0.25">
      <c r="A72" s="7" t="s">
        <v>3350</v>
      </c>
      <c r="B72" s="8" t="s">
        <v>3349</v>
      </c>
      <c r="C72" s="186">
        <v>0</v>
      </c>
      <c r="D72" s="186">
        <v>0.38038225426024819</v>
      </c>
    </row>
    <row r="73" spans="1:4" ht="27.75" customHeight="1" x14ac:dyDescent="0.25">
      <c r="A73" s="7" t="s">
        <v>3351</v>
      </c>
      <c r="B73" s="8" t="s">
        <v>3349</v>
      </c>
      <c r="C73" s="186">
        <v>0</v>
      </c>
      <c r="D73" s="186">
        <v>0.37485890027798546</v>
      </c>
    </row>
    <row r="74" spans="1:4" ht="27.75" customHeight="1" x14ac:dyDescent="0.25">
      <c r="A74" s="7" t="s">
        <v>3352</v>
      </c>
      <c r="B74" s="8" t="s">
        <v>3353</v>
      </c>
      <c r="C74" s="186">
        <v>1.8345070036490863</v>
      </c>
      <c r="D74" s="186">
        <v>2.9343912198112214</v>
      </c>
    </row>
    <row r="75" spans="1:4" ht="27.75" customHeight="1" x14ac:dyDescent="0.25">
      <c r="A75" s="7" t="s">
        <v>3354</v>
      </c>
      <c r="B75" s="8" t="s">
        <v>3355</v>
      </c>
      <c r="C75" s="186">
        <v>0</v>
      </c>
      <c r="D75" s="186">
        <v>2.0602870016256741E-2</v>
      </c>
    </row>
    <row r="76" spans="1:4" ht="27.75" customHeight="1" x14ac:dyDescent="0.25">
      <c r="A76" s="7" t="s">
        <v>3356</v>
      </c>
      <c r="B76" s="8" t="s">
        <v>3355</v>
      </c>
      <c r="C76" s="186">
        <v>0</v>
      </c>
      <c r="D76" s="186">
        <v>1.2965522650667817E-2</v>
      </c>
    </row>
    <row r="77" spans="1:4" ht="27.75" customHeight="1" x14ac:dyDescent="0.25">
      <c r="A77" s="7" t="s">
        <v>3357</v>
      </c>
      <c r="B77" s="8" t="s">
        <v>3355</v>
      </c>
      <c r="C77" s="186">
        <v>0</v>
      </c>
      <c r="D77" s="186">
        <v>4.59381409299518E-3</v>
      </c>
    </row>
    <row r="78" spans="1:4" ht="27.75" customHeight="1" x14ac:dyDescent="0.25">
      <c r="A78" s="7" t="s">
        <v>3358</v>
      </c>
      <c r="B78" s="8" t="s">
        <v>3359</v>
      </c>
      <c r="C78" s="186">
        <v>0</v>
      </c>
      <c r="D78" s="186">
        <v>5.5409635882846524E-2</v>
      </c>
    </row>
    <row r="79" spans="1:4" ht="27.75" customHeight="1" x14ac:dyDescent="0.25">
      <c r="A79" s="7" t="s">
        <v>3360</v>
      </c>
      <c r="B79" s="8" t="s">
        <v>3359</v>
      </c>
      <c r="C79" s="186">
        <v>0</v>
      </c>
      <c r="D79" s="186">
        <v>9.5066563659227721E-2</v>
      </c>
    </row>
    <row r="80" spans="1:4" ht="27.75" customHeight="1" x14ac:dyDescent="0.25">
      <c r="A80" s="7" t="s">
        <v>3361</v>
      </c>
      <c r="B80" s="8" t="s">
        <v>3359</v>
      </c>
      <c r="C80" s="186">
        <v>0</v>
      </c>
      <c r="D80" s="186">
        <v>4.6348591344435947E-2</v>
      </c>
    </row>
    <row r="81" spans="1:4" ht="27.75" customHeight="1" x14ac:dyDescent="0.25">
      <c r="A81" s="7" t="s">
        <v>3362</v>
      </c>
      <c r="B81" s="8" t="s">
        <v>3363</v>
      </c>
      <c r="C81" s="186">
        <v>1.4024495298684048</v>
      </c>
      <c r="D81" s="186">
        <v>4.2353132587487492</v>
      </c>
    </row>
    <row r="82" spans="1:4" ht="27.75" customHeight="1" x14ac:dyDescent="0.25">
      <c r="A82" s="7" t="s">
        <v>3364</v>
      </c>
      <c r="B82" s="8" t="s">
        <v>3365</v>
      </c>
      <c r="C82" s="186">
        <v>4.2034363769470362</v>
      </c>
      <c r="D82" s="186">
        <v>4.4117864836095322</v>
      </c>
    </row>
    <row r="83" spans="1:4" ht="27.75" customHeight="1" x14ac:dyDescent="0.25">
      <c r="A83" s="7" t="s">
        <v>3366</v>
      </c>
      <c r="B83" s="8" t="s">
        <v>3365</v>
      </c>
      <c r="C83" s="186">
        <v>4.2039122481666276</v>
      </c>
      <c r="D83" s="186">
        <v>4.4270226499753624</v>
      </c>
    </row>
    <row r="84" spans="1:4" ht="27.75" customHeight="1" x14ac:dyDescent="0.25">
      <c r="A84" s="7" t="s">
        <v>3367</v>
      </c>
      <c r="B84" s="8" t="s">
        <v>3368</v>
      </c>
      <c r="C84" s="186">
        <v>0</v>
      </c>
      <c r="D84" s="186">
        <v>0.80105233322002212</v>
      </c>
    </row>
    <row r="85" spans="1:4" ht="27.75" customHeight="1" x14ac:dyDescent="0.25">
      <c r="A85" s="7" t="s">
        <v>3369</v>
      </c>
      <c r="B85" s="8" t="s">
        <v>3368</v>
      </c>
      <c r="C85" s="186">
        <v>0</v>
      </c>
      <c r="D85" s="186">
        <v>0.14051404486712527</v>
      </c>
    </row>
    <row r="86" spans="1:4" ht="27.75" customHeight="1" x14ac:dyDescent="0.25">
      <c r="A86" s="7" t="s">
        <v>3370</v>
      </c>
      <c r="B86" s="8" t="s">
        <v>3368</v>
      </c>
      <c r="C86" s="186">
        <v>0</v>
      </c>
      <c r="D86" s="186">
        <v>0.23261095060911796</v>
      </c>
    </row>
    <row r="87" spans="1:4" ht="27.75" customHeight="1" x14ac:dyDescent="0.25">
      <c r="A87" s="7" t="s">
        <v>3371</v>
      </c>
      <c r="B87" s="8" t="s">
        <v>3372</v>
      </c>
      <c r="C87" s="186">
        <v>3.1665913473600455</v>
      </c>
      <c r="D87" s="186">
        <v>1.8311548866760998</v>
      </c>
    </row>
    <row r="88" spans="1:4" ht="27.75" customHeight="1" x14ac:dyDescent="0.25">
      <c r="A88" s="7" t="s">
        <v>3373</v>
      </c>
      <c r="B88" s="8" t="s">
        <v>3372</v>
      </c>
      <c r="C88" s="186">
        <v>4.1636442403857341</v>
      </c>
      <c r="D88" s="186">
        <v>1.2954922197567091</v>
      </c>
    </row>
    <row r="89" spans="1:4" ht="27.75" customHeight="1" x14ac:dyDescent="0.25">
      <c r="A89" s="7" t="s">
        <v>3374</v>
      </c>
      <c r="B89" s="8" t="s">
        <v>3372</v>
      </c>
      <c r="C89" s="186">
        <v>2.2279682004258081</v>
      </c>
      <c r="D89" s="186">
        <v>1.2690633110547909</v>
      </c>
    </row>
    <row r="90" spans="1:4" ht="27.75" customHeight="1" x14ac:dyDescent="0.25">
      <c r="A90" s="7" t="s">
        <v>3375</v>
      </c>
      <c r="B90" s="8" t="s">
        <v>3376</v>
      </c>
      <c r="C90" s="186">
        <v>3.2510304675686665</v>
      </c>
      <c r="D90" s="186">
        <v>0.53607522483280168</v>
      </c>
    </row>
    <row r="91" spans="1:4" ht="27.75" customHeight="1" x14ac:dyDescent="0.25">
      <c r="A91" s="7" t="s">
        <v>3377</v>
      </c>
      <c r="B91" s="8" t="s">
        <v>3376</v>
      </c>
      <c r="C91" s="186">
        <v>3.0888507737772284</v>
      </c>
      <c r="D91" s="186">
        <v>0.55795477805022631</v>
      </c>
    </row>
    <row r="92" spans="1:4" ht="27.75" customHeight="1" x14ac:dyDescent="0.25">
      <c r="A92" s="7" t="s">
        <v>3378</v>
      </c>
      <c r="B92" s="8" t="s">
        <v>3379</v>
      </c>
      <c r="C92" s="186">
        <v>2.1846292113526431</v>
      </c>
      <c r="D92" s="186">
        <v>2.8950445070367623</v>
      </c>
    </row>
    <row r="93" spans="1:4" ht="27.75" customHeight="1" x14ac:dyDescent="0.25">
      <c r="A93" s="7" t="s">
        <v>3380</v>
      </c>
      <c r="B93" s="8" t="s">
        <v>3381</v>
      </c>
      <c r="C93" s="186">
        <v>2.9708229837194802</v>
      </c>
      <c r="D93" s="186">
        <v>6.0434150107672515</v>
      </c>
    </row>
    <row r="94" spans="1:4" ht="27.75" customHeight="1" x14ac:dyDescent="0.25">
      <c r="A94" s="7" t="s">
        <v>3382</v>
      </c>
      <c r="B94" s="8" t="s">
        <v>3381</v>
      </c>
      <c r="C94" s="186">
        <v>3.386458609662113</v>
      </c>
      <c r="D94" s="186">
        <v>5.9430971722023731</v>
      </c>
    </row>
    <row r="95" spans="1:4" ht="27.75" customHeight="1" x14ac:dyDescent="0.25">
      <c r="A95" s="7" t="s">
        <v>3383</v>
      </c>
      <c r="B95" s="8" t="s">
        <v>3384</v>
      </c>
      <c r="C95" s="186">
        <v>0.27617661131002685</v>
      </c>
      <c r="D95" s="186">
        <v>26.750459485651142</v>
      </c>
    </row>
    <row r="96" spans="1:4" ht="27.75" customHeight="1" x14ac:dyDescent="0.25">
      <c r="A96" s="7" t="s">
        <v>3385</v>
      </c>
      <c r="B96" s="8" t="s">
        <v>3384</v>
      </c>
      <c r="C96" s="186">
        <v>4.8210008478377107E-2</v>
      </c>
      <c r="D96" s="186">
        <v>19.382831520779668</v>
      </c>
    </row>
    <row r="97" spans="1:4" ht="27.75" customHeight="1" x14ac:dyDescent="0.25">
      <c r="A97" s="7" t="s">
        <v>3386</v>
      </c>
      <c r="B97" s="8" t="s">
        <v>3387</v>
      </c>
      <c r="C97" s="186">
        <v>5.2068715616626129</v>
      </c>
      <c r="D97" s="186">
        <v>2.0701787462601748</v>
      </c>
    </row>
    <row r="98" spans="1:4" ht="27.75" customHeight="1" x14ac:dyDescent="0.25">
      <c r="A98" s="7" t="s">
        <v>3388</v>
      </c>
      <c r="B98" s="8" t="s">
        <v>3387</v>
      </c>
      <c r="C98" s="186">
        <v>6.5238671631498244</v>
      </c>
      <c r="D98" s="186">
        <v>2.2516055428628614</v>
      </c>
    </row>
    <row r="99" spans="1:4" ht="27.75" customHeight="1" x14ac:dyDescent="0.25">
      <c r="A99" s="7" t="s">
        <v>1717</v>
      </c>
      <c r="B99" s="8" t="s">
        <v>3389</v>
      </c>
      <c r="C99" s="186">
        <v>3.7069614712717991</v>
      </c>
      <c r="D99" s="186">
        <v>9.3062017544253592</v>
      </c>
    </row>
    <row r="100" spans="1:4" ht="27.75" customHeight="1" x14ac:dyDescent="0.25">
      <c r="A100" s="7" t="s">
        <v>3390</v>
      </c>
      <c r="B100" s="8" t="s">
        <v>3389</v>
      </c>
      <c r="C100" s="186">
        <v>3.7557231790466505</v>
      </c>
      <c r="D100" s="186">
        <v>9.4521838447910671</v>
      </c>
    </row>
    <row r="101" spans="1:4" ht="27.75" customHeight="1" x14ac:dyDescent="0.25">
      <c r="A101" s="7" t="s">
        <v>3391</v>
      </c>
      <c r="B101" s="8" t="s">
        <v>3392</v>
      </c>
      <c r="C101" s="186">
        <v>3.2642260248488668</v>
      </c>
      <c r="D101" s="186">
        <v>4.4830347128832395</v>
      </c>
    </row>
    <row r="102" spans="1:4" ht="27.75" customHeight="1" x14ac:dyDescent="0.25">
      <c r="A102" s="7" t="s">
        <v>3393</v>
      </c>
      <c r="B102" s="8" t="s">
        <v>3392</v>
      </c>
      <c r="C102" s="186">
        <v>2.2764570434895077</v>
      </c>
      <c r="D102" s="186">
        <v>5.2633079520665156</v>
      </c>
    </row>
    <row r="103" spans="1:4" ht="27.75" customHeight="1" x14ac:dyDescent="0.25">
      <c r="A103" s="7" t="s">
        <v>3394</v>
      </c>
      <c r="B103" s="8" t="s">
        <v>3395</v>
      </c>
      <c r="C103" s="186">
        <v>1.0169850854323932</v>
      </c>
      <c r="D103" s="186">
        <v>1.1129792155158484</v>
      </c>
    </row>
    <row r="104" spans="1:4" ht="27.75" customHeight="1" x14ac:dyDescent="0.25">
      <c r="A104" s="7" t="s">
        <v>3396</v>
      </c>
      <c r="B104" s="8" t="s">
        <v>3395</v>
      </c>
      <c r="C104" s="186">
        <v>8.0452610537041253E-2</v>
      </c>
      <c r="D104" s="186">
        <v>3.5492801374024099</v>
      </c>
    </row>
    <row r="105" spans="1:4" ht="27.75" customHeight="1" x14ac:dyDescent="0.25">
      <c r="A105" s="7" t="s">
        <v>3397</v>
      </c>
      <c r="B105" s="8" t="s">
        <v>3398</v>
      </c>
      <c r="C105" s="186">
        <v>0.14131967414399499</v>
      </c>
      <c r="D105" s="186">
        <v>3.6871639513699908</v>
      </c>
    </row>
    <row r="106" spans="1:4" ht="27.75" customHeight="1" x14ac:dyDescent="0.25">
      <c r="A106" s="7" t="s">
        <v>3399</v>
      </c>
      <c r="B106" s="8" t="s">
        <v>3400</v>
      </c>
      <c r="C106" s="186">
        <v>0</v>
      </c>
      <c r="D106" s="186">
        <v>0.40907890824755538</v>
      </c>
    </row>
    <row r="107" spans="1:4" ht="27.75" customHeight="1" x14ac:dyDescent="0.25">
      <c r="A107" s="7" t="s">
        <v>3401</v>
      </c>
      <c r="B107" s="8" t="s">
        <v>3400</v>
      </c>
      <c r="C107" s="186">
        <v>0</v>
      </c>
      <c r="D107" s="186">
        <v>0.40265914948142378</v>
      </c>
    </row>
    <row r="108" spans="1:4" ht="27.75" customHeight="1" x14ac:dyDescent="0.25">
      <c r="A108" s="7" t="s">
        <v>3402</v>
      </c>
      <c r="B108" s="8" t="s">
        <v>3400</v>
      </c>
      <c r="C108" s="186">
        <v>0</v>
      </c>
      <c r="D108" s="186">
        <v>0.11532126567946561</v>
      </c>
    </row>
    <row r="109" spans="1:4" ht="27.75" customHeight="1" x14ac:dyDescent="0.25">
      <c r="A109" s="7" t="s">
        <v>3403</v>
      </c>
      <c r="B109" s="8" t="s">
        <v>3404</v>
      </c>
      <c r="C109" s="186">
        <v>0</v>
      </c>
      <c r="D109" s="186">
        <v>1.1318688256299947</v>
      </c>
    </row>
    <row r="110" spans="1:4" ht="27.75" customHeight="1" x14ac:dyDescent="0.25">
      <c r="A110" s="7" t="s">
        <v>3405</v>
      </c>
      <c r="B110" s="8" t="s">
        <v>3404</v>
      </c>
      <c r="C110" s="186">
        <v>0</v>
      </c>
      <c r="D110" s="186">
        <v>0.7653676175400731</v>
      </c>
    </row>
    <row r="111" spans="1:4" ht="27.75" customHeight="1" x14ac:dyDescent="0.25">
      <c r="A111" s="7" t="s">
        <v>1733</v>
      </c>
      <c r="B111" s="8" t="s">
        <v>3406</v>
      </c>
      <c r="C111" s="186">
        <v>1.0858700771744019</v>
      </c>
      <c r="D111" s="186">
        <v>5.0499050183500866</v>
      </c>
    </row>
    <row r="112" spans="1:4" ht="27.75" customHeight="1" x14ac:dyDescent="0.25">
      <c r="A112" s="7" t="s">
        <v>3407</v>
      </c>
      <c r="B112" s="8" t="s">
        <v>3408</v>
      </c>
      <c r="C112" s="186">
        <v>-2.9481962717171206E-4</v>
      </c>
      <c r="D112" s="186">
        <v>-0.42046779147966684</v>
      </c>
    </row>
    <row r="113" spans="1:4" ht="27.75" customHeight="1" x14ac:dyDescent="0.25">
      <c r="A113" s="7" t="s">
        <v>3409</v>
      </c>
      <c r="B113" s="8" t="s">
        <v>3408</v>
      </c>
      <c r="C113" s="186">
        <v>2.8276680093912139E-4</v>
      </c>
      <c r="D113" s="186">
        <v>0.35167994151004761</v>
      </c>
    </row>
    <row r="114" spans="1:4" ht="27.75" customHeight="1" x14ac:dyDescent="0.25">
      <c r="A114" s="7" t="s">
        <v>3410</v>
      </c>
      <c r="B114" s="8" t="s">
        <v>3408</v>
      </c>
      <c r="C114" s="186">
        <v>2.6922659654754342E-4</v>
      </c>
      <c r="D114" s="186">
        <v>0.36654026066037099</v>
      </c>
    </row>
    <row r="115" spans="1:4" ht="27.75" customHeight="1" x14ac:dyDescent="0.25">
      <c r="A115" s="7" t="s">
        <v>3411</v>
      </c>
      <c r="B115" s="8" t="s">
        <v>3412</v>
      </c>
      <c r="C115" s="186">
        <v>0</v>
      </c>
      <c r="D115" s="186">
        <v>9.463349518791285E-2</v>
      </c>
    </row>
    <row r="116" spans="1:4" ht="27.75" customHeight="1" x14ac:dyDescent="0.25">
      <c r="A116" s="7" t="s">
        <v>3413</v>
      </c>
      <c r="B116" s="8" t="s">
        <v>3412</v>
      </c>
      <c r="C116" s="186">
        <v>0</v>
      </c>
      <c r="D116" s="186">
        <v>4.3760901213220703E-2</v>
      </c>
    </row>
    <row r="117" spans="1:4" ht="27.75" customHeight="1" x14ac:dyDescent="0.25">
      <c r="A117" s="7" t="s">
        <v>3414</v>
      </c>
      <c r="B117" s="8" t="s">
        <v>3412</v>
      </c>
      <c r="C117" s="186">
        <v>0</v>
      </c>
      <c r="D117" s="186">
        <v>1.1030140934955203E-2</v>
      </c>
    </row>
    <row r="118" spans="1:4" ht="27.75" customHeight="1" x14ac:dyDescent="0.25">
      <c r="A118" s="7" t="s">
        <v>3415</v>
      </c>
      <c r="B118" s="8" t="s">
        <v>3416</v>
      </c>
      <c r="C118" s="186">
        <v>-2.947913002350794E-4</v>
      </c>
      <c r="D118" s="186">
        <v>-0.24164897860663759</v>
      </c>
    </row>
    <row r="119" spans="1:4" ht="27.75" customHeight="1" x14ac:dyDescent="0.25">
      <c r="A119" s="7" t="s">
        <v>3417</v>
      </c>
      <c r="B119" s="8" t="s">
        <v>3416</v>
      </c>
      <c r="C119" s="186">
        <v>-2.8004480863233418E-4</v>
      </c>
      <c r="D119" s="186">
        <v>-0.56707989030717487</v>
      </c>
    </row>
    <row r="120" spans="1:4" ht="27.75" customHeight="1" x14ac:dyDescent="0.25">
      <c r="A120" s="7" t="s">
        <v>3418</v>
      </c>
      <c r="B120" s="8" t="s">
        <v>3416</v>
      </c>
      <c r="C120" s="186">
        <v>2.6272117389612417E-4</v>
      </c>
      <c r="D120" s="186">
        <v>0.34145677383054301</v>
      </c>
    </row>
    <row r="121" spans="1:4" ht="27.75" customHeight="1" x14ac:dyDescent="0.25">
      <c r="A121" s="7" t="s">
        <v>3419</v>
      </c>
      <c r="B121" s="8" t="s">
        <v>3420</v>
      </c>
      <c r="C121" s="186">
        <v>0.3962732336899864</v>
      </c>
      <c r="D121" s="186">
        <v>2.7802640140702959</v>
      </c>
    </row>
    <row r="122" spans="1:4" ht="27.75" customHeight="1" x14ac:dyDescent="0.25">
      <c r="A122" s="7" t="s">
        <v>3421</v>
      </c>
      <c r="B122" s="8" t="s">
        <v>3422</v>
      </c>
      <c r="C122" s="186">
        <v>3.40979266165363</v>
      </c>
      <c r="D122" s="186">
        <v>4.3363096900030174</v>
      </c>
    </row>
    <row r="123" spans="1:4" ht="27.75" customHeight="1" x14ac:dyDescent="0.25">
      <c r="A123" s="7" t="s">
        <v>3423</v>
      </c>
      <c r="B123" s="8" t="s">
        <v>3422</v>
      </c>
      <c r="C123" s="186">
        <v>2.4754420153347012</v>
      </c>
      <c r="D123" s="186">
        <v>4.610510790641106</v>
      </c>
    </row>
    <row r="124" spans="1:4" ht="27.75" customHeight="1" x14ac:dyDescent="0.25">
      <c r="A124" s="7" t="s">
        <v>3424</v>
      </c>
      <c r="B124" s="8" t="s">
        <v>3425</v>
      </c>
      <c r="C124" s="186">
        <v>4.0666893807157107</v>
      </c>
      <c r="D124" s="186">
        <v>10.067833852823176</v>
      </c>
    </row>
    <row r="125" spans="1:4" ht="27.75" customHeight="1" x14ac:dyDescent="0.25">
      <c r="A125" s="7" t="s">
        <v>3426</v>
      </c>
      <c r="B125" s="8" t="s">
        <v>3425</v>
      </c>
      <c r="C125" s="186">
        <v>4.046536971192948</v>
      </c>
      <c r="D125" s="186">
        <v>10.10161075808556</v>
      </c>
    </row>
    <row r="126" spans="1:4" ht="27.75" customHeight="1" x14ac:dyDescent="0.25">
      <c r="A126" s="7" t="s">
        <v>3427</v>
      </c>
      <c r="B126" s="8" t="s">
        <v>3428</v>
      </c>
      <c r="C126" s="186">
        <v>0.32819758773671742</v>
      </c>
      <c r="D126" s="186">
        <v>0.90862297527738112</v>
      </c>
    </row>
    <row r="127" spans="1:4" ht="27.75" customHeight="1" x14ac:dyDescent="0.25">
      <c r="A127" s="7" t="s">
        <v>3429</v>
      </c>
      <c r="B127" s="8" t="s">
        <v>3428</v>
      </c>
      <c r="C127" s="186">
        <v>8.1701357656843304E-2</v>
      </c>
      <c r="D127" s="186">
        <v>0.91203350215174128</v>
      </c>
    </row>
    <row r="128" spans="1:4" ht="27.75" customHeight="1" x14ac:dyDescent="0.25">
      <c r="A128" s="7" t="s">
        <v>3430</v>
      </c>
      <c r="B128" s="8" t="s">
        <v>3428</v>
      </c>
      <c r="C128" s="186">
        <v>6.9307604801979228E-2</v>
      </c>
      <c r="D128" s="186">
        <v>0.91908603236003517</v>
      </c>
    </row>
    <row r="129" spans="1:4" ht="27.75" customHeight="1" x14ac:dyDescent="0.25">
      <c r="A129" s="7" t="s">
        <v>3431</v>
      </c>
      <c r="B129" s="8" t="s">
        <v>3432</v>
      </c>
      <c r="C129" s="186">
        <v>5.4111766537333068</v>
      </c>
      <c r="D129" s="186">
        <v>18.801606296022836</v>
      </c>
    </row>
    <row r="130" spans="1:4" ht="27.75" customHeight="1" x14ac:dyDescent="0.25">
      <c r="A130" s="7" t="s">
        <v>3433</v>
      </c>
      <c r="B130" s="8" t="s">
        <v>3432</v>
      </c>
      <c r="C130" s="186">
        <v>6.1989663724169262</v>
      </c>
      <c r="D130" s="186">
        <v>20.989515273357277</v>
      </c>
    </row>
    <row r="131" spans="1:4" ht="27.75" customHeight="1" x14ac:dyDescent="0.25">
      <c r="A131" s="7" t="s">
        <v>3434</v>
      </c>
      <c r="B131" s="8" t="s">
        <v>3435</v>
      </c>
      <c r="C131" s="186">
        <v>2.6552406869752483</v>
      </c>
      <c r="D131" s="186">
        <v>1.5349115362408117</v>
      </c>
    </row>
    <row r="132" spans="1:4" ht="27.75" customHeight="1" x14ac:dyDescent="0.25">
      <c r="A132" s="7" t="s">
        <v>3436</v>
      </c>
      <c r="B132" s="8" t="s">
        <v>3437</v>
      </c>
      <c r="C132" s="186">
        <v>0</v>
      </c>
      <c r="D132" s="186">
        <v>9.6593252815712419E-2</v>
      </c>
    </row>
    <row r="133" spans="1:4" ht="27.75" customHeight="1" x14ac:dyDescent="0.25">
      <c r="A133" s="7" t="s">
        <v>3438</v>
      </c>
      <c r="B133" s="8" t="s">
        <v>3437</v>
      </c>
      <c r="C133" s="186">
        <v>0</v>
      </c>
      <c r="D133" s="186">
        <v>6.9085124570366863E-2</v>
      </c>
    </row>
    <row r="134" spans="1:4" ht="27.75" customHeight="1" x14ac:dyDescent="0.25">
      <c r="A134" s="7" t="s">
        <v>3439</v>
      </c>
      <c r="B134" s="8" t="s">
        <v>3440</v>
      </c>
      <c r="C134" s="186">
        <v>0</v>
      </c>
      <c r="D134" s="186">
        <v>0.62907510389834709</v>
      </c>
    </row>
    <row r="135" spans="1:4" ht="27.75" customHeight="1" x14ac:dyDescent="0.25">
      <c r="A135" s="7" t="s">
        <v>3441</v>
      </c>
      <c r="B135" s="8" t="s">
        <v>3440</v>
      </c>
      <c r="C135" s="186">
        <v>0</v>
      </c>
      <c r="D135" s="186">
        <v>0.79981785565900043</v>
      </c>
    </row>
    <row r="136" spans="1:4" ht="27.75" customHeight="1" x14ac:dyDescent="0.25">
      <c r="A136" s="7" t="s">
        <v>3442</v>
      </c>
      <c r="B136" s="8" t="s">
        <v>3443</v>
      </c>
      <c r="C136" s="186">
        <v>4.6435318626888371</v>
      </c>
      <c r="D136" s="186">
        <v>8.2022441930925645</v>
      </c>
    </row>
    <row r="137" spans="1:4" ht="27.75" customHeight="1" x14ac:dyDescent="0.25">
      <c r="A137" s="7" t="s">
        <v>3444</v>
      </c>
      <c r="B137" s="8" t="s">
        <v>3443</v>
      </c>
      <c r="C137" s="186">
        <v>4.7384018166056459</v>
      </c>
      <c r="D137" s="186">
        <v>10.360501520953578</v>
      </c>
    </row>
    <row r="138" spans="1:4" ht="27.75" customHeight="1" x14ac:dyDescent="0.25">
      <c r="A138" s="7" t="s">
        <v>3445</v>
      </c>
      <c r="B138" s="8" t="s">
        <v>3446</v>
      </c>
      <c r="C138" s="186">
        <v>5.2067694930419712</v>
      </c>
      <c r="D138" s="186">
        <v>10.513578354274184</v>
      </c>
    </row>
    <row r="139" spans="1:4" ht="27.75" customHeight="1" x14ac:dyDescent="0.25">
      <c r="A139" s="7" t="s">
        <v>3447</v>
      </c>
      <c r="B139" s="8" t="s">
        <v>3446</v>
      </c>
      <c r="C139" s="186">
        <v>6.6843261738881274</v>
      </c>
      <c r="D139" s="186">
        <v>7.9814146085220781</v>
      </c>
    </row>
    <row r="140" spans="1:4" ht="27.75" customHeight="1" x14ac:dyDescent="0.25">
      <c r="A140" s="7" t="s">
        <v>3448</v>
      </c>
      <c r="B140" s="8" t="s">
        <v>3449</v>
      </c>
      <c r="C140" s="186">
        <v>5.3679590050999799</v>
      </c>
      <c r="D140" s="186">
        <v>25.048774554716434</v>
      </c>
    </row>
    <row r="141" spans="1:4" ht="27.75" customHeight="1" x14ac:dyDescent="0.25">
      <c r="A141" s="7" t="s">
        <v>3450</v>
      </c>
      <c r="B141" s="8" t="s">
        <v>3449</v>
      </c>
      <c r="C141" s="186">
        <v>1.295989526981483</v>
      </c>
      <c r="D141" s="186">
        <v>17.557794657226868</v>
      </c>
    </row>
    <row r="142" spans="1:4" ht="27.75" customHeight="1" x14ac:dyDescent="0.25">
      <c r="A142" s="7" t="s">
        <v>1917</v>
      </c>
      <c r="B142" s="8" t="s">
        <v>3451</v>
      </c>
      <c r="C142" s="186">
        <v>2.5768739737425284</v>
      </c>
      <c r="D142" s="186">
        <v>8.5025175695426487</v>
      </c>
    </row>
    <row r="143" spans="1:4" ht="27.75" customHeight="1" x14ac:dyDescent="0.25">
      <c r="A143" s="7" t="s">
        <v>3452</v>
      </c>
      <c r="B143" s="8" t="s">
        <v>3451</v>
      </c>
      <c r="C143" s="186">
        <v>3.0401001670254781</v>
      </c>
      <c r="D143" s="186">
        <v>16.98336009297136</v>
      </c>
    </row>
    <row r="144" spans="1:4" ht="27.75" customHeight="1" x14ac:dyDescent="0.25">
      <c r="A144" s="7" t="s">
        <v>3453</v>
      </c>
      <c r="B144" s="8" t="s">
        <v>3454</v>
      </c>
      <c r="C144" s="186">
        <v>0.87204512099780795</v>
      </c>
      <c r="D144" s="186">
        <v>1.3408802699119617</v>
      </c>
    </row>
    <row r="145" spans="1:4" ht="27.75" customHeight="1" x14ac:dyDescent="0.25">
      <c r="A145" s="7" t="s">
        <v>3455</v>
      </c>
      <c r="B145" s="8" t="s">
        <v>3454</v>
      </c>
      <c r="C145" s="186">
        <v>0.2414711816143674</v>
      </c>
      <c r="D145" s="186">
        <v>1.339193023168894</v>
      </c>
    </row>
    <row r="146" spans="1:4" ht="27.75" customHeight="1" x14ac:dyDescent="0.25">
      <c r="A146" s="7" t="s">
        <v>3456</v>
      </c>
      <c r="B146" s="8" t="s">
        <v>3457</v>
      </c>
      <c r="C146" s="186">
        <v>0</v>
      </c>
      <c r="D146" s="186">
        <v>5.5753505667546478E-2</v>
      </c>
    </row>
    <row r="147" spans="1:4" ht="27.75" customHeight="1" x14ac:dyDescent="0.25">
      <c r="A147" s="7" t="s">
        <v>3458</v>
      </c>
      <c r="B147" s="8" t="s">
        <v>3457</v>
      </c>
      <c r="C147" s="186">
        <v>0</v>
      </c>
      <c r="D147" s="186">
        <v>3.8862518734309966E-2</v>
      </c>
    </row>
    <row r="148" spans="1:4" ht="27.75" customHeight="1" x14ac:dyDescent="0.25">
      <c r="A148" s="7" t="s">
        <v>3459</v>
      </c>
      <c r="B148" s="8" t="s">
        <v>3460</v>
      </c>
      <c r="C148" s="186">
        <v>0</v>
      </c>
      <c r="D148" s="186">
        <v>6.1141183685336521E-4</v>
      </c>
    </row>
    <row r="149" spans="1:4" ht="27.75" customHeight="1" x14ac:dyDescent="0.25">
      <c r="A149" s="7" t="s">
        <v>3461</v>
      </c>
      <c r="B149" s="8" t="s">
        <v>3462</v>
      </c>
      <c r="C149" s="186">
        <v>2.6795743260782934E-3</v>
      </c>
      <c r="D149" s="186">
        <v>0</v>
      </c>
    </row>
    <row r="150" spans="1:4" ht="27.75" customHeight="1" x14ac:dyDescent="0.25">
      <c r="A150" s="7" t="s">
        <v>3463</v>
      </c>
      <c r="B150" s="8" t="s">
        <v>3462</v>
      </c>
      <c r="C150" s="186">
        <v>1.307223257494935E-2</v>
      </c>
      <c r="D150" s="186">
        <v>0</v>
      </c>
    </row>
    <row r="151" spans="1:4" ht="27.75" customHeight="1" x14ac:dyDescent="0.25">
      <c r="A151" s="7" t="s">
        <v>3464</v>
      </c>
      <c r="B151" s="8" t="s">
        <v>3465</v>
      </c>
      <c r="C151" s="186">
        <v>3.6601840955881846</v>
      </c>
      <c r="D151" s="186">
        <v>9.4406127335645351</v>
      </c>
    </row>
    <row r="152" spans="1:4" ht="27.75" customHeight="1" x14ac:dyDescent="0.25">
      <c r="A152" s="7" t="s">
        <v>3466</v>
      </c>
      <c r="B152" s="8" t="s">
        <v>3465</v>
      </c>
      <c r="C152" s="186">
        <v>3.6221027601138092</v>
      </c>
      <c r="D152" s="186">
        <v>10.371834314315572</v>
      </c>
    </row>
    <row r="153" spans="1:4" ht="27.75" customHeight="1" x14ac:dyDescent="0.25">
      <c r="A153" s="7" t="s">
        <v>3467</v>
      </c>
      <c r="B153" s="8" t="s">
        <v>3468</v>
      </c>
      <c r="C153" s="186">
        <v>1.468798059086184</v>
      </c>
      <c r="D153" s="186">
        <v>9.6762784116994432E-2</v>
      </c>
    </row>
    <row r="154" spans="1:4" ht="27.75" customHeight="1" x14ac:dyDescent="0.25">
      <c r="A154" s="7" t="s">
        <v>3469</v>
      </c>
      <c r="B154" s="8" t="s">
        <v>3470</v>
      </c>
      <c r="C154" s="186">
        <v>0</v>
      </c>
      <c r="D154" s="186">
        <v>9.0015248198833733E-2</v>
      </c>
    </row>
    <row r="155" spans="1:4" ht="27.75" customHeight="1" x14ac:dyDescent="0.25">
      <c r="A155" s="7" t="s">
        <v>3471</v>
      </c>
      <c r="B155" s="8" t="s">
        <v>3470</v>
      </c>
      <c r="C155" s="186">
        <v>0</v>
      </c>
      <c r="D155" s="186">
        <v>0.10168823779541743</v>
      </c>
    </row>
    <row r="156" spans="1:4" ht="27.75" customHeight="1" x14ac:dyDescent="0.25">
      <c r="A156" s="7" t="s">
        <v>3472</v>
      </c>
      <c r="B156" s="8" t="s">
        <v>3470</v>
      </c>
      <c r="C156" s="186">
        <v>0</v>
      </c>
      <c r="D156" s="186">
        <v>8.2660406094831981E-2</v>
      </c>
    </row>
    <row r="157" spans="1:4" ht="27.75" customHeight="1" x14ac:dyDescent="0.25">
      <c r="A157" s="7" t="s">
        <v>3473</v>
      </c>
      <c r="B157" s="8" t="s">
        <v>3474</v>
      </c>
      <c r="C157" s="186">
        <v>3.4879971316664546</v>
      </c>
      <c r="D157" s="186">
        <v>6.0480272932338908</v>
      </c>
    </row>
    <row r="158" spans="1:4" ht="27.75" customHeight="1" x14ac:dyDescent="0.25">
      <c r="A158" s="7" t="s">
        <v>3475</v>
      </c>
      <c r="B158" s="8" t="s">
        <v>3474</v>
      </c>
      <c r="C158" s="186">
        <v>3.4846787614612644</v>
      </c>
      <c r="D158" s="186">
        <v>4.0234241068792373</v>
      </c>
    </row>
    <row r="159" spans="1:4" ht="27.75" customHeight="1" x14ac:dyDescent="0.25">
      <c r="A159" s="7" t="s">
        <v>3476</v>
      </c>
      <c r="B159" s="8" t="s">
        <v>3477</v>
      </c>
      <c r="C159" s="186">
        <v>0</v>
      </c>
      <c r="D159" s="186">
        <v>0.57146510819212393</v>
      </c>
    </row>
    <row r="160" spans="1:4" ht="27.75" customHeight="1" x14ac:dyDescent="0.25">
      <c r="A160" s="7" t="s">
        <v>3478</v>
      </c>
      <c r="B160" s="8" t="s">
        <v>3477</v>
      </c>
      <c r="C160" s="186">
        <v>0</v>
      </c>
      <c r="D160" s="186">
        <v>0.53979135164459258</v>
      </c>
    </row>
    <row r="161" spans="1:4" ht="27.75" customHeight="1" x14ac:dyDescent="0.25">
      <c r="A161" s="7" t="s">
        <v>3479</v>
      </c>
      <c r="B161" s="8" t="s">
        <v>3477</v>
      </c>
      <c r="C161" s="186">
        <v>0</v>
      </c>
      <c r="D161" s="186">
        <v>0.54640233729624921</v>
      </c>
    </row>
    <row r="162" spans="1:4" ht="27.75" customHeight="1" x14ac:dyDescent="0.25">
      <c r="A162" s="7" t="s">
        <v>3480</v>
      </c>
      <c r="B162" s="8" t="s">
        <v>3481</v>
      </c>
      <c r="C162" s="186">
        <v>3.9230403784135186</v>
      </c>
      <c r="D162" s="186">
        <v>18.160491984760249</v>
      </c>
    </row>
    <row r="163" spans="1:4" ht="27.75" customHeight="1" x14ac:dyDescent="0.25">
      <c r="A163" s="7" t="s">
        <v>3482</v>
      </c>
      <c r="B163" s="8" t="s">
        <v>3481</v>
      </c>
      <c r="C163" s="186">
        <v>5.8659488346355939</v>
      </c>
      <c r="D163" s="186">
        <v>27.160347503689376</v>
      </c>
    </row>
    <row r="164" spans="1:4" ht="27.75" customHeight="1" x14ac:dyDescent="0.25">
      <c r="A164" s="7" t="s">
        <v>3483</v>
      </c>
      <c r="B164" s="8" t="s">
        <v>3484</v>
      </c>
      <c r="C164" s="186">
        <v>5.108885746978741</v>
      </c>
      <c r="D164" s="186">
        <v>4.4971073401012784</v>
      </c>
    </row>
    <row r="165" spans="1:4" ht="27.75" customHeight="1" x14ac:dyDescent="0.25">
      <c r="A165" s="7" t="s">
        <v>3485</v>
      </c>
      <c r="B165" s="8" t="s">
        <v>3484</v>
      </c>
      <c r="C165" s="186">
        <v>8.7147433348590209</v>
      </c>
      <c r="D165" s="186">
        <v>4.4948811132206883</v>
      </c>
    </row>
    <row r="166" spans="1:4" ht="27.75" customHeight="1" x14ac:dyDescent="0.25">
      <c r="A166" s="7" t="s">
        <v>1989</v>
      </c>
      <c r="B166" s="8" t="s">
        <v>3486</v>
      </c>
      <c r="C166" s="186">
        <v>0</v>
      </c>
      <c r="D166" s="186">
        <v>1.4561634767695317</v>
      </c>
    </row>
    <row r="167" spans="1:4" ht="27.75" customHeight="1" x14ac:dyDescent="0.25">
      <c r="A167" s="7" t="s">
        <v>3487</v>
      </c>
      <c r="B167" s="8" t="s">
        <v>3486</v>
      </c>
      <c r="C167" s="186">
        <v>0</v>
      </c>
      <c r="D167" s="186">
        <v>1.3298254209855489</v>
      </c>
    </row>
    <row r="168" spans="1:4" ht="27.75" customHeight="1" x14ac:dyDescent="0.25">
      <c r="A168" s="7" t="s">
        <v>3488</v>
      </c>
      <c r="B168" s="8" t="s">
        <v>3486</v>
      </c>
      <c r="C168" s="186">
        <v>0</v>
      </c>
      <c r="D168" s="186">
        <v>1.3641610626532255</v>
      </c>
    </row>
    <row r="169" spans="1:4" ht="27.75" customHeight="1" x14ac:dyDescent="0.25">
      <c r="A169" s="7" t="s">
        <v>3489</v>
      </c>
      <c r="B169" s="8" t="s">
        <v>3490</v>
      </c>
      <c r="C169" s="186">
        <v>0</v>
      </c>
      <c r="D169" s="186">
        <v>-1.5611593281650399E-2</v>
      </c>
    </row>
    <row r="170" spans="1:4" ht="27.75" customHeight="1" x14ac:dyDescent="0.25">
      <c r="A170" s="7" t="s">
        <v>3491</v>
      </c>
      <c r="B170" s="8" t="s">
        <v>3492</v>
      </c>
      <c r="C170" s="186">
        <v>0</v>
      </c>
      <c r="D170" s="186">
        <v>4.3631616939389809E-3</v>
      </c>
    </row>
    <row r="171" spans="1:4" ht="27.75" customHeight="1" x14ac:dyDescent="0.25">
      <c r="A171" s="7" t="s">
        <v>3493</v>
      </c>
      <c r="B171" s="8" t="s">
        <v>3492</v>
      </c>
      <c r="C171" s="186">
        <v>0</v>
      </c>
      <c r="D171" s="186">
        <v>4.363908782594606E-3</v>
      </c>
    </row>
    <row r="172" spans="1:4" ht="27.75" customHeight="1" x14ac:dyDescent="0.25">
      <c r="A172" s="7" t="s">
        <v>3494</v>
      </c>
      <c r="B172" s="8" t="s">
        <v>3495</v>
      </c>
      <c r="C172" s="186">
        <v>0</v>
      </c>
      <c r="D172" s="186">
        <v>-7.563805877548852E-4</v>
      </c>
    </row>
    <row r="173" spans="1:4" ht="27.75" customHeight="1" x14ac:dyDescent="0.25">
      <c r="A173" s="7" t="s">
        <v>3496</v>
      </c>
      <c r="B173" s="8" t="s">
        <v>3497</v>
      </c>
      <c r="C173" s="186">
        <v>0</v>
      </c>
      <c r="D173" s="186">
        <v>0</v>
      </c>
    </row>
    <row r="174" spans="1:4" ht="27.75" customHeight="1" x14ac:dyDescent="0.25">
      <c r="A174" s="7" t="s">
        <v>3498</v>
      </c>
      <c r="B174" s="8" t="s">
        <v>3499</v>
      </c>
      <c r="C174" s="186">
        <v>0</v>
      </c>
      <c r="D174" s="186">
        <v>0</v>
      </c>
    </row>
    <row r="175" spans="1:4" ht="27.75" customHeight="1" x14ac:dyDescent="0.25">
      <c r="A175" s="7" t="s">
        <v>3500</v>
      </c>
      <c r="B175" s="8" t="s">
        <v>3501</v>
      </c>
      <c r="C175" s="186">
        <v>0</v>
      </c>
      <c r="D175" s="186">
        <v>2.0495387632802689E-2</v>
      </c>
    </row>
    <row r="176" spans="1:4" ht="27.75" customHeight="1" x14ac:dyDescent="0.25">
      <c r="A176" s="7" t="s">
        <v>3502</v>
      </c>
      <c r="B176" s="8" t="s">
        <v>3503</v>
      </c>
      <c r="C176" s="186">
        <v>0</v>
      </c>
      <c r="D176" s="186">
        <v>1.0814204089553825</v>
      </c>
    </row>
    <row r="177" spans="1:4" ht="27.75" customHeight="1" x14ac:dyDescent="0.25">
      <c r="A177" s="7" t="s">
        <v>3504</v>
      </c>
      <c r="B177" s="8" t="s">
        <v>3505</v>
      </c>
      <c r="C177" s="186">
        <v>0.77017540677947693</v>
      </c>
      <c r="D177" s="186">
        <v>0.81565638085108949</v>
      </c>
    </row>
    <row r="178" spans="1:4" ht="27.75" customHeight="1" x14ac:dyDescent="0.25">
      <c r="A178" s="7" t="s">
        <v>3506</v>
      </c>
      <c r="B178" s="8" t="s">
        <v>3507</v>
      </c>
      <c r="C178" s="186">
        <v>0.77018104357450945</v>
      </c>
      <c r="D178" s="186">
        <v>0.81569832156274913</v>
      </c>
    </row>
    <row r="179" spans="1:4" ht="27.75" customHeight="1" x14ac:dyDescent="0.25">
      <c r="A179" s="7" t="s">
        <v>3508</v>
      </c>
      <c r="B179" s="8" t="s">
        <v>3509</v>
      </c>
      <c r="C179" s="186">
        <v>0.77053597685468622</v>
      </c>
      <c r="D179" s="186">
        <v>0.81636852125394688</v>
      </c>
    </row>
    <row r="180" spans="1:4" ht="27.75" customHeight="1" x14ac:dyDescent="0.25">
      <c r="A180" s="7" t="s">
        <v>3510</v>
      </c>
      <c r="B180" s="8" t="s">
        <v>3511</v>
      </c>
      <c r="C180" s="186">
        <v>0.80274494004850783</v>
      </c>
      <c r="D180" s="186">
        <v>0.89661918201891311</v>
      </c>
    </row>
    <row r="181" spans="1:4" ht="27.75" customHeight="1" x14ac:dyDescent="0.25">
      <c r="A181" s="7" t="s">
        <v>3512</v>
      </c>
      <c r="B181" s="8" t="s">
        <v>3513</v>
      </c>
      <c r="C181" s="186">
        <v>0.80312870404521719</v>
      </c>
      <c r="D181" s="186">
        <v>0.91841511226370753</v>
      </c>
    </row>
    <row r="182" spans="1:4" ht="27.75" customHeight="1" x14ac:dyDescent="0.25">
      <c r="A182" s="7" t="s">
        <v>3514</v>
      </c>
      <c r="B182" s="8" t="s">
        <v>3515</v>
      </c>
      <c r="C182" s="186">
        <v>0.81543904254478272</v>
      </c>
      <c r="D182" s="186">
        <v>1.4713226457740594</v>
      </c>
    </row>
    <row r="183" spans="1:4" ht="27.75" customHeight="1" x14ac:dyDescent="0.25">
      <c r="A183" s="7" t="s">
        <v>3516</v>
      </c>
      <c r="B183" s="8" t="s">
        <v>3517</v>
      </c>
      <c r="C183" s="186">
        <v>0.81135065842230392</v>
      </c>
      <c r="D183" s="186">
        <v>1.2178581028953588</v>
      </c>
    </row>
    <row r="184" spans="1:4" ht="27.75" customHeight="1" x14ac:dyDescent="0.25">
      <c r="A184" s="7" t="s">
        <v>3518</v>
      </c>
      <c r="B184" s="8" t="s">
        <v>3519</v>
      </c>
      <c r="C184" s="186">
        <v>0</v>
      </c>
      <c r="D184" s="186">
        <v>2.6007190253745448E-2</v>
      </c>
    </row>
    <row r="185" spans="1:4" ht="27.75" customHeight="1" x14ac:dyDescent="0.25">
      <c r="A185" s="7" t="s">
        <v>3520</v>
      </c>
      <c r="B185" s="8" t="s">
        <v>3519</v>
      </c>
      <c r="C185" s="186">
        <v>0</v>
      </c>
      <c r="D185" s="186">
        <v>2.6007190215992154E-2</v>
      </c>
    </row>
    <row r="186" spans="1:4" ht="27.75" customHeight="1" x14ac:dyDescent="0.25">
      <c r="A186" s="7" t="s">
        <v>3521</v>
      </c>
      <c r="B186" s="8" t="s">
        <v>3522</v>
      </c>
      <c r="C186" s="186">
        <v>0.53183107518857831</v>
      </c>
      <c r="D186" s="186">
        <v>0.23371265160000745</v>
      </c>
    </row>
    <row r="187" spans="1:4" ht="27.75" customHeight="1" x14ac:dyDescent="0.25">
      <c r="A187" s="7" t="s">
        <v>3523</v>
      </c>
      <c r="B187" s="8" t="s">
        <v>3524</v>
      </c>
      <c r="C187" s="186">
        <v>4.1902167990148239E-4</v>
      </c>
      <c r="D187" s="186">
        <v>-0.59252650678124263</v>
      </c>
    </row>
    <row r="188" spans="1:4" ht="27.75" customHeight="1" x14ac:dyDescent="0.25">
      <c r="A188" s="7" t="s">
        <v>3525</v>
      </c>
      <c r="B188" s="8" t="s">
        <v>3526</v>
      </c>
      <c r="C188" s="186">
        <v>0</v>
      </c>
      <c r="D188" s="186">
        <v>-1.662173212764716E-4</v>
      </c>
    </row>
    <row r="189" spans="1:4" ht="27.75" customHeight="1" x14ac:dyDescent="0.25">
      <c r="A189" s="7" t="s">
        <v>3527</v>
      </c>
      <c r="B189" s="8" t="s">
        <v>3528</v>
      </c>
      <c r="C189" s="186">
        <v>0.81777436736974196</v>
      </c>
      <c r="D189" s="186">
        <v>1.4526407597954982</v>
      </c>
    </row>
    <row r="190" spans="1:4" ht="27.75" customHeight="1" x14ac:dyDescent="0.25">
      <c r="A190" s="7" t="s">
        <v>3529</v>
      </c>
      <c r="B190" s="8" t="s">
        <v>3530</v>
      </c>
      <c r="C190" s="186">
        <v>0.80202450244826895</v>
      </c>
      <c r="D190" s="186">
        <v>0.94546184347465845</v>
      </c>
    </row>
    <row r="191" spans="1:4" ht="27.75" customHeight="1" x14ac:dyDescent="0.25">
      <c r="A191" s="7" t="s">
        <v>3531</v>
      </c>
      <c r="B191" s="8" t="s">
        <v>3532</v>
      </c>
      <c r="C191" s="186">
        <v>0.80107779041176141</v>
      </c>
      <c r="D191" s="186">
        <v>0.88908531189868789</v>
      </c>
    </row>
    <row r="192" spans="1:4" ht="27.75" customHeight="1" x14ac:dyDescent="0.25">
      <c r="A192" s="7" t="s">
        <v>3533</v>
      </c>
      <c r="B192" s="8" t="s">
        <v>3534</v>
      </c>
      <c r="C192" s="186">
        <v>0</v>
      </c>
      <c r="D192" s="186">
        <v>4.1291735185926192E-3</v>
      </c>
    </row>
    <row r="193" spans="1:4" ht="27.75" customHeight="1" x14ac:dyDescent="0.25">
      <c r="A193" s="7" t="s">
        <v>3535</v>
      </c>
      <c r="B193" s="8" t="s">
        <v>3534</v>
      </c>
      <c r="C193" s="186">
        <v>0</v>
      </c>
      <c r="D193" s="186">
        <v>4.1291735185926192E-3</v>
      </c>
    </row>
    <row r="194" spans="1:4" ht="27.75" customHeight="1" x14ac:dyDescent="0.25">
      <c r="A194" s="7" t="s">
        <v>3536</v>
      </c>
      <c r="B194" s="8" t="s">
        <v>3537</v>
      </c>
      <c r="C194" s="186">
        <v>0</v>
      </c>
      <c r="D194" s="186">
        <v>0</v>
      </c>
    </row>
    <row r="195" spans="1:4" ht="27.75" customHeight="1" x14ac:dyDescent="0.25">
      <c r="A195" s="7" t="s">
        <v>3538</v>
      </c>
      <c r="B195" s="8" t="s">
        <v>3539</v>
      </c>
      <c r="C195" s="186">
        <v>0</v>
      </c>
      <c r="D195" s="186">
        <v>1.040655284787307</v>
      </c>
    </row>
    <row r="196" spans="1:4" ht="27.75" customHeight="1" x14ac:dyDescent="0.25">
      <c r="A196" s="7" t="s">
        <v>3540</v>
      </c>
      <c r="B196" s="8" t="s">
        <v>3539</v>
      </c>
      <c r="C196" s="186">
        <v>0</v>
      </c>
      <c r="D196" s="186">
        <v>1.0438070025418016</v>
      </c>
    </row>
    <row r="197" spans="1:4" ht="27.75" customHeight="1" x14ac:dyDescent="0.25">
      <c r="A197" s="7" t="s">
        <v>3541</v>
      </c>
      <c r="B197" s="8" t="s">
        <v>3542</v>
      </c>
      <c r="C197" s="186">
        <v>-1.893861393426032E-4</v>
      </c>
      <c r="D197" s="186">
        <v>-8.780597166204171E-2</v>
      </c>
    </row>
    <row r="198" spans="1:4" ht="27.75" customHeight="1" x14ac:dyDescent="0.25">
      <c r="A198" s="7" t="s">
        <v>3543</v>
      </c>
      <c r="B198" s="8" t="s">
        <v>3542</v>
      </c>
      <c r="C198" s="186">
        <v>1.8635511389405855E-4</v>
      </c>
      <c r="D198" s="186">
        <v>0.26083506848419147</v>
      </c>
    </row>
    <row r="199" spans="1:4" ht="27.75" customHeight="1" x14ac:dyDescent="0.25">
      <c r="A199" s="7" t="s">
        <v>3544</v>
      </c>
      <c r="B199" s="8" t="s">
        <v>3545</v>
      </c>
      <c r="C199" s="186">
        <v>0</v>
      </c>
      <c r="D199" s="186">
        <v>9.8336512432263698E-2</v>
      </c>
    </row>
    <row r="200" spans="1:4" ht="27.75" customHeight="1" x14ac:dyDescent="0.25">
      <c r="A200" s="7" t="s">
        <v>3546</v>
      </c>
      <c r="B200" s="8" t="s">
        <v>3545</v>
      </c>
      <c r="C200" s="186">
        <v>0</v>
      </c>
      <c r="D200" s="186">
        <v>-0.26321002929053022</v>
      </c>
    </row>
    <row r="201" spans="1:4" ht="27.75" customHeight="1" x14ac:dyDescent="0.25">
      <c r="A201" s="7" t="s">
        <v>3547</v>
      </c>
      <c r="B201" s="8" t="s">
        <v>3548</v>
      </c>
      <c r="C201" s="186">
        <v>0</v>
      </c>
      <c r="D201" s="186">
        <v>0</v>
      </c>
    </row>
    <row r="202" spans="1:4" ht="27.75" customHeight="1" x14ac:dyDescent="0.25">
      <c r="A202" s="7" t="s">
        <v>3549</v>
      </c>
      <c r="B202" s="8" t="s">
        <v>3550</v>
      </c>
      <c r="C202" s="186">
        <v>0</v>
      </c>
      <c r="D202" s="186">
        <v>0.90654837233580954</v>
      </c>
    </row>
    <row r="203" spans="1:4" ht="27.75" customHeight="1" x14ac:dyDescent="0.25">
      <c r="A203" s="7" t="s">
        <v>3551</v>
      </c>
      <c r="B203" s="8" t="s">
        <v>3552</v>
      </c>
      <c r="C203" s="186">
        <v>0</v>
      </c>
      <c r="D203" s="186">
        <v>2.091730163563042E-3</v>
      </c>
    </row>
    <row r="204" spans="1:4" ht="27.75" customHeight="1" x14ac:dyDescent="0.25">
      <c r="A204" s="7" t="s">
        <v>3553</v>
      </c>
      <c r="B204" s="8" t="s">
        <v>3554</v>
      </c>
      <c r="C204" s="186">
        <v>0</v>
      </c>
      <c r="D204" s="186">
        <v>0.27285582478384446</v>
      </c>
    </row>
    <row r="205" spans="1:4" ht="27.75" customHeight="1" x14ac:dyDescent="0.25">
      <c r="A205" s="7" t="s">
        <v>3555</v>
      </c>
      <c r="B205" s="8" t="s">
        <v>3556</v>
      </c>
      <c r="C205" s="186">
        <v>0.81907603919603833</v>
      </c>
      <c r="D205" s="186">
        <v>0.97593845497258158</v>
      </c>
    </row>
    <row r="206" spans="1:4" ht="27.75" customHeight="1" x14ac:dyDescent="0.25">
      <c r="A206" s="7" t="s">
        <v>3557</v>
      </c>
      <c r="B206" s="8" t="s">
        <v>3558</v>
      </c>
      <c r="C206" s="186">
        <v>0.8203790485822543</v>
      </c>
      <c r="D206" s="186">
        <v>1.045085181490951</v>
      </c>
    </row>
    <row r="207" spans="1:4" ht="27.75" customHeight="1" x14ac:dyDescent="0.25">
      <c r="A207" s="7" t="s">
        <v>3559</v>
      </c>
      <c r="B207" s="8" t="s">
        <v>3560</v>
      </c>
      <c r="C207" s="186">
        <v>0.85801887450465386</v>
      </c>
      <c r="D207" s="186">
        <v>0.97802525759415915</v>
      </c>
    </row>
    <row r="208" spans="1:4" ht="27.75" customHeight="1" x14ac:dyDescent="0.25">
      <c r="A208" s="7" t="s">
        <v>3561</v>
      </c>
      <c r="B208" s="8" t="s">
        <v>3562</v>
      </c>
      <c r="C208" s="186">
        <v>0.82103381411308951</v>
      </c>
      <c r="D208" s="186">
        <v>0.98669914949047721</v>
      </c>
    </row>
    <row r="209" spans="1:4" ht="27.75" customHeight="1" x14ac:dyDescent="0.25">
      <c r="A209" s="7" t="s">
        <v>3563</v>
      </c>
      <c r="B209" s="8" t="s">
        <v>3564</v>
      </c>
      <c r="C209" s="186">
        <v>0.60370496691703457</v>
      </c>
      <c r="D209" s="186">
        <v>0.98255069614224977</v>
      </c>
    </row>
    <row r="210" spans="1:4" ht="27.75" customHeight="1" x14ac:dyDescent="0.25">
      <c r="A210" s="7" t="s">
        <v>3565</v>
      </c>
      <c r="B210" s="8" t="s">
        <v>3566</v>
      </c>
      <c r="C210" s="186">
        <v>0.6036524187797625</v>
      </c>
      <c r="D210" s="186">
        <v>0.98253023925493732</v>
      </c>
    </row>
    <row r="211" spans="1:4" ht="27.75" customHeight="1" x14ac:dyDescent="0.25">
      <c r="A211" s="7" t="s">
        <v>3567</v>
      </c>
      <c r="B211" s="8" t="s">
        <v>3568</v>
      </c>
      <c r="C211" s="186">
        <v>0.6042620399788976</v>
      </c>
      <c r="D211" s="186">
        <v>0.98284447329241986</v>
      </c>
    </row>
    <row r="212" spans="1:4" ht="27.75" customHeight="1" x14ac:dyDescent="0.25">
      <c r="A212" s="7" t="s">
        <v>3569</v>
      </c>
      <c r="B212" s="8" t="s">
        <v>3570</v>
      </c>
      <c r="C212" s="186">
        <v>0.60425760774026627</v>
      </c>
      <c r="D212" s="186">
        <v>0.98284447424901855</v>
      </c>
    </row>
    <row r="213" spans="1:4" ht="27.75" customHeight="1" x14ac:dyDescent="0.25">
      <c r="A213" s="7" t="s">
        <v>3571</v>
      </c>
      <c r="B213" s="8" t="s">
        <v>3572</v>
      </c>
      <c r="C213" s="186">
        <v>0.60423198965857794</v>
      </c>
      <c r="D213" s="186">
        <v>0.98284281424513342</v>
      </c>
    </row>
    <row r="214" spans="1:4" ht="27.75" customHeight="1" x14ac:dyDescent="0.25">
      <c r="A214" s="7" t="s">
        <v>3573</v>
      </c>
      <c r="B214" s="8" t="s">
        <v>3574</v>
      </c>
      <c r="C214" s="186">
        <v>0.60419966095504418</v>
      </c>
      <c r="D214" s="186">
        <v>0.98284076414911203</v>
      </c>
    </row>
    <row r="215" spans="1:4" ht="27.75" customHeight="1" x14ac:dyDescent="0.25">
      <c r="A215" s="7" t="s">
        <v>3575</v>
      </c>
      <c r="B215" s="8" t="s">
        <v>3576</v>
      </c>
      <c r="C215" s="186">
        <v>9.6736427369969075E-5</v>
      </c>
      <c r="D215" s="186">
        <v>1.2512632134865874E-3</v>
      </c>
    </row>
    <row r="216" spans="1:4" ht="27.75" customHeight="1" x14ac:dyDescent="0.25">
      <c r="A216" s="7" t="s">
        <v>3577</v>
      </c>
      <c r="B216" s="8" t="s">
        <v>3578</v>
      </c>
      <c r="C216" s="186">
        <v>0.8080772875587624</v>
      </c>
      <c r="D216" s="186">
        <v>0.9618909114987465</v>
      </c>
    </row>
    <row r="217" spans="1:4" ht="27.75" customHeight="1" x14ac:dyDescent="0.25">
      <c r="A217" s="7" t="s">
        <v>3579</v>
      </c>
      <c r="B217" s="8" t="s">
        <v>3580</v>
      </c>
      <c r="C217" s="186">
        <v>0.80658889059511496</v>
      </c>
      <c r="D217" s="186">
        <v>0.94998186837077658</v>
      </c>
    </row>
    <row r="218" spans="1:4" ht="27.75" customHeight="1" x14ac:dyDescent="0.25">
      <c r="A218" s="7" t="s">
        <v>3581</v>
      </c>
      <c r="B218" s="8" t="s">
        <v>3582</v>
      </c>
      <c r="C218" s="186">
        <v>0.80918741044696652</v>
      </c>
      <c r="D218" s="186">
        <v>0.98335606795640906</v>
      </c>
    </row>
    <row r="219" spans="1:4" ht="27.75" customHeight="1" x14ac:dyDescent="0.25">
      <c r="A219" s="7" t="s">
        <v>3583</v>
      </c>
      <c r="B219" s="8" t="s">
        <v>3584</v>
      </c>
      <c r="C219" s="186">
        <v>0.77021396932155184</v>
      </c>
      <c r="D219" s="186">
        <v>0.81563209339162501</v>
      </c>
    </row>
    <row r="220" spans="1:4" ht="27.75" customHeight="1" x14ac:dyDescent="0.25">
      <c r="A220" s="7" t="s">
        <v>3585</v>
      </c>
      <c r="B220" s="8" t="s">
        <v>3586</v>
      </c>
      <c r="C220" s="186">
        <v>2.1685856051148124E-6</v>
      </c>
      <c r="D220" s="186">
        <v>4.9916497474548827</v>
      </c>
    </row>
    <row r="221" spans="1:4" ht="27.75" customHeight="1" x14ac:dyDescent="0.25">
      <c r="A221" s="7" t="s">
        <v>3587</v>
      </c>
      <c r="B221" s="8" t="s">
        <v>3588</v>
      </c>
      <c r="C221" s="186">
        <v>0.80696241776087396</v>
      </c>
      <c r="D221" s="186">
        <v>0.95651261628712148</v>
      </c>
    </row>
    <row r="222" spans="1:4" ht="27.75" customHeight="1" x14ac:dyDescent="0.25">
      <c r="A222" s="7" t="s">
        <v>3589</v>
      </c>
      <c r="B222" s="8" t="s">
        <v>3590</v>
      </c>
      <c r="C222" s="186">
        <v>0.80037684617891736</v>
      </c>
      <c r="D222" s="186">
        <v>0.8765582131065961</v>
      </c>
    </row>
    <row r="223" spans="1:4" ht="27.75" customHeight="1" x14ac:dyDescent="0.25">
      <c r="A223" s="7" t="s">
        <v>3591</v>
      </c>
      <c r="B223" s="8" t="s">
        <v>3592</v>
      </c>
      <c r="C223" s="186">
        <v>0.79831717870675711</v>
      </c>
      <c r="D223" s="186">
        <v>0.84770615431527285</v>
      </c>
    </row>
    <row r="224" spans="1:4" ht="27.75" customHeight="1" x14ac:dyDescent="0.25">
      <c r="A224" s="7" t="s">
        <v>3593</v>
      </c>
      <c r="B224" s="8" t="s">
        <v>3594</v>
      </c>
      <c r="C224" s="186">
        <v>0</v>
      </c>
      <c r="D224" s="186">
        <v>4.4001595895389444E-3</v>
      </c>
    </row>
    <row r="225" spans="1:4" ht="27.75" customHeight="1" x14ac:dyDescent="0.25">
      <c r="A225" s="7" t="s">
        <v>3595</v>
      </c>
      <c r="B225" s="8" t="s">
        <v>3594</v>
      </c>
      <c r="C225" s="186">
        <v>0</v>
      </c>
      <c r="D225" s="186">
        <v>4.4001282005892914E-3</v>
      </c>
    </row>
    <row r="226" spans="1:4" ht="27.75" customHeight="1" x14ac:dyDescent="0.25">
      <c r="A226" s="7" t="s">
        <v>3596</v>
      </c>
      <c r="B226" s="8" t="s">
        <v>3597</v>
      </c>
      <c r="C226" s="186">
        <v>0.41426869965735591</v>
      </c>
      <c r="D226" s="186">
        <v>0.97622302814787953</v>
      </c>
    </row>
    <row r="227" spans="1:4" ht="27.75" customHeight="1" x14ac:dyDescent="0.25">
      <c r="A227" s="7" t="s">
        <v>3598</v>
      </c>
      <c r="B227" s="8" t="s">
        <v>3597</v>
      </c>
      <c r="C227" s="186">
        <v>0.41426792662999284</v>
      </c>
      <c r="D227" s="186">
        <v>0.97622178643207369</v>
      </c>
    </row>
    <row r="228" spans="1:4" ht="27.75" customHeight="1" x14ac:dyDescent="0.25">
      <c r="A228" s="7" t="s">
        <v>3599</v>
      </c>
      <c r="B228" s="8" t="s">
        <v>3600</v>
      </c>
      <c r="C228" s="186">
        <v>0.60406535460931898</v>
      </c>
      <c r="D228" s="186">
        <v>0.98277398727989729</v>
      </c>
    </row>
    <row r="229" spans="1:4" ht="27.75" customHeight="1" x14ac:dyDescent="0.25">
      <c r="A229" s="7" t="s">
        <v>3601</v>
      </c>
      <c r="B229" s="8" t="s">
        <v>3602</v>
      </c>
      <c r="C229" s="186">
        <v>0.603938847064728</v>
      </c>
      <c r="D229" s="186">
        <v>0.9827531766951767</v>
      </c>
    </row>
    <row r="230" spans="1:4" ht="27.75" customHeight="1" x14ac:dyDescent="0.25">
      <c r="A230" s="7" t="s">
        <v>3603</v>
      </c>
      <c r="B230" s="8" t="s">
        <v>3604</v>
      </c>
      <c r="C230" s="186">
        <v>1.0095221378340364</v>
      </c>
      <c r="D230" s="186">
        <v>0.97958345219558707</v>
      </c>
    </row>
    <row r="231" spans="1:4" ht="27.75" customHeight="1" x14ac:dyDescent="0.25">
      <c r="A231" s="7" t="s">
        <v>3605</v>
      </c>
      <c r="B231" s="8" t="s">
        <v>3606</v>
      </c>
      <c r="C231" s="186">
        <v>2.6881964020764171</v>
      </c>
      <c r="D231" s="186">
        <v>5.768117367864491</v>
      </c>
    </row>
    <row r="232" spans="1:4" ht="27.75" customHeight="1" x14ac:dyDescent="0.25">
      <c r="A232" s="7" t="s">
        <v>3607</v>
      </c>
      <c r="B232" s="8" t="s">
        <v>3606</v>
      </c>
      <c r="C232" s="186">
        <v>3.023841864065349</v>
      </c>
      <c r="D232" s="186">
        <v>5.2656538692434944</v>
      </c>
    </row>
    <row r="233" spans="1:4" ht="27.75" customHeight="1" x14ac:dyDescent="0.25">
      <c r="A233" s="7" t="s">
        <v>3608</v>
      </c>
      <c r="B233" s="8" t="s">
        <v>3609</v>
      </c>
      <c r="C233" s="186">
        <v>3.73300621107437</v>
      </c>
      <c r="D233" s="186">
        <v>14.625649579495839</v>
      </c>
    </row>
    <row r="234" spans="1:4" ht="27.75" customHeight="1" x14ac:dyDescent="0.25">
      <c r="A234" s="7" t="s">
        <v>3610</v>
      </c>
      <c r="B234" s="8" t="s">
        <v>3609</v>
      </c>
      <c r="C234" s="186">
        <v>1.9007813840975127</v>
      </c>
      <c r="D234" s="186">
        <v>17.287440972099269</v>
      </c>
    </row>
    <row r="235" spans="1:4" ht="27.75" customHeight="1" x14ac:dyDescent="0.25">
      <c r="A235" s="7" t="s">
        <v>3611</v>
      </c>
      <c r="B235" s="8" t="s">
        <v>3609</v>
      </c>
      <c r="C235" s="186">
        <v>1.2954540457986403E-2</v>
      </c>
      <c r="D235" s="186">
        <v>9.0151099693598393</v>
      </c>
    </row>
    <row r="236" spans="1:4" ht="27.75" customHeight="1" x14ac:dyDescent="0.25">
      <c r="A236" s="7" t="s">
        <v>3612</v>
      </c>
      <c r="B236" s="8" t="s">
        <v>3609</v>
      </c>
      <c r="C236" s="186">
        <v>2.8813326500881854E-3</v>
      </c>
      <c r="D236" s="186">
        <v>5.9162591277806396</v>
      </c>
    </row>
    <row r="237" spans="1:4" ht="27.75" customHeight="1" x14ac:dyDescent="0.25">
      <c r="A237" s="7" t="s">
        <v>3613</v>
      </c>
      <c r="B237" s="8" t="s">
        <v>3614</v>
      </c>
      <c r="C237" s="186">
        <v>1.3638652198240933</v>
      </c>
      <c r="D237" s="186">
        <v>11.943171824977069</v>
      </c>
    </row>
    <row r="238" spans="1:4" ht="27.75" customHeight="1" x14ac:dyDescent="0.25">
      <c r="A238" s="7" t="s">
        <v>3615</v>
      </c>
      <c r="B238" s="8" t="s">
        <v>3614</v>
      </c>
      <c r="C238" s="186">
        <v>1.079810879462737</v>
      </c>
      <c r="D238" s="186">
        <v>12.753613867960587</v>
      </c>
    </row>
    <row r="239" spans="1:4" ht="27.75" customHeight="1" x14ac:dyDescent="0.25">
      <c r="A239" s="7" t="s">
        <v>3616</v>
      </c>
      <c r="B239" s="8" t="s">
        <v>3614</v>
      </c>
      <c r="C239" s="186">
        <v>0</v>
      </c>
      <c r="D239" s="186">
        <v>0.37964690452195848</v>
      </c>
    </row>
    <row r="240" spans="1:4" ht="27.75" customHeight="1" x14ac:dyDescent="0.25">
      <c r="A240" s="7" t="s">
        <v>3617</v>
      </c>
      <c r="B240" s="8" t="s">
        <v>3614</v>
      </c>
      <c r="C240" s="186">
        <v>0</v>
      </c>
      <c r="D240" s="186">
        <v>0.30343935484209827</v>
      </c>
    </row>
    <row r="241" spans="1:4" ht="27.75" customHeight="1" x14ac:dyDescent="0.25">
      <c r="A241" s="7" t="s">
        <v>3618</v>
      </c>
      <c r="B241" s="8" t="s">
        <v>3619</v>
      </c>
      <c r="C241" s="186">
        <v>2.2916455859046447</v>
      </c>
      <c r="D241" s="186">
        <v>14.932860397550492</v>
      </c>
    </row>
    <row r="242" spans="1:4" ht="27.75" customHeight="1" x14ac:dyDescent="0.25">
      <c r="A242" s="7" t="s">
        <v>3620</v>
      </c>
      <c r="B242" s="8" t="s">
        <v>3619</v>
      </c>
      <c r="C242" s="186">
        <v>2.2658620717051141</v>
      </c>
      <c r="D242" s="186">
        <v>14.93897969421913</v>
      </c>
    </row>
    <row r="243" spans="1:4" ht="27.75" customHeight="1" x14ac:dyDescent="0.25">
      <c r="A243" s="7" t="s">
        <v>3621</v>
      </c>
      <c r="B243" s="8" t="s">
        <v>3622</v>
      </c>
      <c r="C243" s="186">
        <v>3.4090561642683039</v>
      </c>
      <c r="D243" s="186">
        <v>4.7006449157636156</v>
      </c>
    </row>
    <row r="244" spans="1:4" ht="27.75" customHeight="1" x14ac:dyDescent="0.25">
      <c r="A244" s="7" t="s">
        <v>3623</v>
      </c>
      <c r="B244" s="8" t="s">
        <v>3622</v>
      </c>
      <c r="C244" s="186">
        <v>1.0431972041233668</v>
      </c>
      <c r="D244" s="186">
        <v>4.613827761630179</v>
      </c>
    </row>
    <row r="245" spans="1:4" ht="27.75" customHeight="1" x14ac:dyDescent="0.25">
      <c r="A245" s="7" t="s">
        <v>3624</v>
      </c>
      <c r="B245" s="8" t="s">
        <v>3625</v>
      </c>
      <c r="C245" s="186">
        <v>5.8612156051529185</v>
      </c>
      <c r="D245" s="186">
        <v>30.940212002252871</v>
      </c>
    </row>
    <row r="246" spans="1:4" ht="27.75" customHeight="1" x14ac:dyDescent="0.25">
      <c r="A246" s="7" t="s">
        <v>3626</v>
      </c>
      <c r="B246" s="8" t="s">
        <v>3627</v>
      </c>
      <c r="C246" s="186">
        <v>0</v>
      </c>
      <c r="D246" s="186">
        <v>1.6284340627528928</v>
      </c>
    </row>
    <row r="247" spans="1:4" ht="27.75" customHeight="1" x14ac:dyDescent="0.25">
      <c r="A247" s="7" t="s">
        <v>3628</v>
      </c>
      <c r="B247" s="8" t="s">
        <v>3627</v>
      </c>
      <c r="C247" s="186">
        <v>0</v>
      </c>
      <c r="D247" s="186">
        <v>1.9518474234352829</v>
      </c>
    </row>
    <row r="248" spans="1:4" ht="27.75" customHeight="1" x14ac:dyDescent="0.25">
      <c r="A248" s="7" t="s">
        <v>3629</v>
      </c>
      <c r="B248" s="8" t="s">
        <v>3630</v>
      </c>
      <c r="C248" s="186">
        <v>2.1497497559841232</v>
      </c>
      <c r="D248" s="186">
        <v>5.5950631377173377</v>
      </c>
    </row>
    <row r="249" spans="1:4" ht="27.75" customHeight="1" x14ac:dyDescent="0.25">
      <c r="A249" s="7" t="s">
        <v>3631</v>
      </c>
      <c r="B249" s="8" t="s">
        <v>3632</v>
      </c>
      <c r="C249" s="186">
        <v>0</v>
      </c>
      <c r="D249" s="186">
        <v>0.20042522179398212</v>
      </c>
    </row>
    <row r="250" spans="1:4" ht="27.75" customHeight="1" x14ac:dyDescent="0.25">
      <c r="A250" s="7" t="s">
        <v>3633</v>
      </c>
      <c r="B250" s="8" t="s">
        <v>3632</v>
      </c>
      <c r="C250" s="186">
        <v>0</v>
      </c>
      <c r="D250" s="186">
        <v>0.45221632918267735</v>
      </c>
    </row>
    <row r="251" spans="1:4" ht="27.75" customHeight="1" x14ac:dyDescent="0.25">
      <c r="A251" s="7" t="s">
        <v>3634</v>
      </c>
      <c r="B251" s="8" t="s">
        <v>3632</v>
      </c>
      <c r="C251" s="186">
        <v>0</v>
      </c>
      <c r="D251" s="186">
        <v>2.553036719740091E-2</v>
      </c>
    </row>
    <row r="252" spans="1:4" ht="27.75" customHeight="1" x14ac:dyDescent="0.25">
      <c r="A252" s="7" t="s">
        <v>3635</v>
      </c>
      <c r="B252" s="8" t="s">
        <v>3636</v>
      </c>
      <c r="C252" s="186">
        <v>0</v>
      </c>
      <c r="D252" s="186">
        <v>4.7066284445010887E-3</v>
      </c>
    </row>
    <row r="253" spans="1:4" ht="27.75" customHeight="1" x14ac:dyDescent="0.25">
      <c r="A253" s="7" t="s">
        <v>3637</v>
      </c>
      <c r="B253" s="8" t="s">
        <v>3636</v>
      </c>
      <c r="C253" s="186">
        <v>0</v>
      </c>
      <c r="D253" s="186">
        <v>4.5339945296451337E-3</v>
      </c>
    </row>
    <row r="254" spans="1:4" ht="27.75" customHeight="1" x14ac:dyDescent="0.25">
      <c r="A254" s="7" t="s">
        <v>3638</v>
      </c>
      <c r="B254" s="8" t="s">
        <v>3639</v>
      </c>
      <c r="C254" s="186">
        <v>0</v>
      </c>
      <c r="D254" s="186">
        <v>-0.14706300568400058</v>
      </c>
    </row>
    <row r="255" spans="1:4" ht="27.75" customHeight="1" x14ac:dyDescent="0.25">
      <c r="A255" s="7" t="s">
        <v>3640</v>
      </c>
      <c r="B255" s="8" t="s">
        <v>3639</v>
      </c>
      <c r="C255" s="186">
        <v>0</v>
      </c>
      <c r="D255" s="186">
        <v>-0.37609638369007808</v>
      </c>
    </row>
    <row r="256" spans="1:4" ht="27.75" customHeight="1" x14ac:dyDescent="0.25">
      <c r="A256" s="7" t="s">
        <v>3641</v>
      </c>
      <c r="B256" s="8" t="s">
        <v>3639</v>
      </c>
      <c r="C256" s="186">
        <v>0</v>
      </c>
      <c r="D256" s="186">
        <v>-0.77202258439319571</v>
      </c>
    </row>
    <row r="257" spans="1:4" ht="27.75" customHeight="1" x14ac:dyDescent="0.25">
      <c r="A257" s="7" t="s">
        <v>3642</v>
      </c>
      <c r="B257" s="8" t="s">
        <v>3643</v>
      </c>
      <c r="C257" s="186">
        <v>0</v>
      </c>
      <c r="D257" s="186">
        <v>0.78412629973378001</v>
      </c>
    </row>
    <row r="258" spans="1:4" ht="27.75" customHeight="1" x14ac:dyDescent="0.25">
      <c r="A258" s="7" t="s">
        <v>3644</v>
      </c>
      <c r="B258" s="8" t="s">
        <v>3643</v>
      </c>
      <c r="C258" s="186">
        <v>6.3081424185920804E-2</v>
      </c>
      <c r="D258" s="186">
        <v>1.8030122042176928</v>
      </c>
    </row>
    <row r="259" spans="1:4" ht="27.75" customHeight="1" x14ac:dyDescent="0.25">
      <c r="A259" s="7" t="s">
        <v>3645</v>
      </c>
      <c r="B259" s="8" t="s">
        <v>3646</v>
      </c>
      <c r="C259" s="186">
        <v>3.0745343818500617</v>
      </c>
      <c r="D259" s="186">
        <v>5.9102658597417275</v>
      </c>
    </row>
    <row r="260" spans="1:4" ht="27.75" customHeight="1" x14ac:dyDescent="0.25">
      <c r="A260" s="7" t="s">
        <v>3647</v>
      </c>
      <c r="B260" s="8" t="s">
        <v>3646</v>
      </c>
      <c r="C260" s="186">
        <v>3.04693814302613</v>
      </c>
      <c r="D260" s="186">
        <v>5.9189540819833972</v>
      </c>
    </row>
    <row r="261" spans="1:4" ht="27.75" customHeight="1" x14ac:dyDescent="0.25">
      <c r="A261" s="7" t="s">
        <v>3648</v>
      </c>
      <c r="B261" s="8" t="s">
        <v>3649</v>
      </c>
      <c r="C261" s="186">
        <v>0.41920783913829668</v>
      </c>
      <c r="D261" s="186">
        <v>16.272989220278497</v>
      </c>
    </row>
    <row r="262" spans="1:4" ht="27.75" customHeight="1" x14ac:dyDescent="0.25">
      <c r="A262" s="7" t="s">
        <v>3650</v>
      </c>
      <c r="B262" s="8" t="s">
        <v>3651</v>
      </c>
      <c r="C262" s="186">
        <v>2.7725359606612763</v>
      </c>
      <c r="D262" s="186">
        <v>2.8052170562572094</v>
      </c>
    </row>
    <row r="263" spans="1:4" ht="27.75" customHeight="1" x14ac:dyDescent="0.25">
      <c r="A263" s="7" t="s">
        <v>3652</v>
      </c>
      <c r="B263" s="8" t="s">
        <v>3651</v>
      </c>
      <c r="C263" s="186">
        <v>6.3932382932809269</v>
      </c>
      <c r="D263" s="186">
        <v>2.8476781672620963</v>
      </c>
    </row>
    <row r="264" spans="1:4" ht="27.75" customHeight="1" x14ac:dyDescent="0.25">
      <c r="A264" s="7" t="s">
        <v>3653</v>
      </c>
      <c r="B264" s="8" t="s">
        <v>3654</v>
      </c>
      <c r="C264" s="186">
        <v>0</v>
      </c>
      <c r="D264" s="186">
        <v>0.79337657710532206</v>
      </c>
    </row>
    <row r="265" spans="1:4" ht="27.75" customHeight="1" x14ac:dyDescent="0.25">
      <c r="A265" s="7" t="s">
        <v>3655</v>
      </c>
      <c r="B265" s="8" t="s">
        <v>3656</v>
      </c>
      <c r="C265" s="186">
        <v>3.154221781399662</v>
      </c>
      <c r="D265" s="186">
        <v>1.7536905033491261E-3</v>
      </c>
    </row>
    <row r="266" spans="1:4" ht="27.75" customHeight="1" x14ac:dyDescent="0.25">
      <c r="A266" s="7" t="s">
        <v>3657</v>
      </c>
      <c r="B266" s="8" t="s">
        <v>3656</v>
      </c>
      <c r="C266" s="186">
        <v>3.2423224612449402</v>
      </c>
      <c r="D266" s="186">
        <v>1.759457063559763E-3</v>
      </c>
    </row>
    <row r="267" spans="1:4" ht="27.75" customHeight="1" x14ac:dyDescent="0.25">
      <c r="A267" s="7" t="s">
        <v>3658</v>
      </c>
      <c r="B267" s="8" t="s">
        <v>3659</v>
      </c>
      <c r="C267" s="186">
        <v>0</v>
      </c>
      <c r="D267" s="186">
        <v>8.1513035093652654E-4</v>
      </c>
    </row>
    <row r="268" spans="1:4" ht="27.75" customHeight="1" x14ac:dyDescent="0.25">
      <c r="A268" s="7" t="s">
        <v>3660</v>
      </c>
      <c r="B268" s="8" t="s">
        <v>3659</v>
      </c>
      <c r="C268" s="186">
        <v>0</v>
      </c>
      <c r="D268" s="186">
        <v>7.6729159120321228E-4</v>
      </c>
    </row>
    <row r="269" spans="1:4" ht="27.75" customHeight="1" x14ac:dyDescent="0.25">
      <c r="A269" s="7" t="s">
        <v>3661</v>
      </c>
      <c r="B269" s="8" t="s">
        <v>3662</v>
      </c>
      <c r="C269" s="186">
        <v>1.4137550315301812</v>
      </c>
      <c r="D269" s="186">
        <v>1.8658785495997718</v>
      </c>
    </row>
    <row r="270" spans="1:4" ht="27.75" customHeight="1" x14ac:dyDescent="0.25">
      <c r="A270" s="7" t="s">
        <v>3663</v>
      </c>
      <c r="B270" s="8" t="s">
        <v>3662</v>
      </c>
      <c r="C270" s="186">
        <v>0.9549556801909832</v>
      </c>
      <c r="D270" s="186">
        <v>1.9182536231091265</v>
      </c>
    </row>
    <row r="271" spans="1:4" ht="27.75" customHeight="1" x14ac:dyDescent="0.25">
      <c r="A271" s="7" t="s">
        <v>3664</v>
      </c>
      <c r="B271" s="8" t="s">
        <v>3665</v>
      </c>
      <c r="C271" s="186">
        <v>0.2159916722500127</v>
      </c>
      <c r="D271" s="186">
        <v>-0.66100204524757578</v>
      </c>
    </row>
    <row r="272" spans="1:4" ht="27.75" customHeight="1" x14ac:dyDescent="0.25">
      <c r="A272" s="7" t="s">
        <v>3666</v>
      </c>
      <c r="B272" s="8" t="s">
        <v>3667</v>
      </c>
      <c r="C272" s="186">
        <v>0.3158355941024551</v>
      </c>
      <c r="D272" s="186">
        <v>4.4273763547075724</v>
      </c>
    </row>
    <row r="273" spans="1:4" ht="27.75" customHeight="1" x14ac:dyDescent="0.25">
      <c r="A273" s="7" t="s">
        <v>3668</v>
      </c>
      <c r="B273" s="8" t="s">
        <v>3667</v>
      </c>
      <c r="C273" s="186">
        <v>0.319728375480206</v>
      </c>
      <c r="D273" s="186">
        <v>4.3551071433642763</v>
      </c>
    </row>
    <row r="274" spans="1:4" ht="27.75" customHeight="1" x14ac:dyDescent="0.25">
      <c r="A274" s="7" t="s">
        <v>3669</v>
      </c>
      <c r="B274" s="8" t="s">
        <v>3667</v>
      </c>
      <c r="C274" s="186">
        <v>7.9637085946937886E-2</v>
      </c>
      <c r="D274" s="186">
        <v>4.335110982428092</v>
      </c>
    </row>
    <row r="275" spans="1:4" ht="27.75" customHeight="1" x14ac:dyDescent="0.25">
      <c r="A275" s="7" t="s">
        <v>2376</v>
      </c>
      <c r="B275" s="8" t="s">
        <v>3670</v>
      </c>
      <c r="C275" s="186">
        <v>3.4928411054368769</v>
      </c>
      <c r="D275" s="186">
        <v>4.6687498505846445</v>
      </c>
    </row>
    <row r="276" spans="1:4" ht="27.75" customHeight="1" x14ac:dyDescent="0.25">
      <c r="A276" s="7" t="s">
        <v>3671</v>
      </c>
      <c r="B276" s="8" t="s">
        <v>3670</v>
      </c>
      <c r="C276" s="186">
        <v>3.9905334366765253</v>
      </c>
      <c r="D276" s="186">
        <v>4.6382383498801607</v>
      </c>
    </row>
    <row r="277" spans="1:4" ht="27.75" customHeight="1" x14ac:dyDescent="0.25">
      <c r="A277" s="7" t="s">
        <v>3672</v>
      </c>
      <c r="B277" s="8" t="s">
        <v>3673</v>
      </c>
      <c r="C277" s="186">
        <v>7.9144074394848829</v>
      </c>
      <c r="D277" s="186">
        <v>3.3742760465571782</v>
      </c>
    </row>
    <row r="278" spans="1:4" ht="27.75" customHeight="1" x14ac:dyDescent="0.25">
      <c r="A278" s="7" t="s">
        <v>3674</v>
      </c>
      <c r="B278" s="8" t="s">
        <v>3673</v>
      </c>
      <c r="C278" s="186">
        <v>9.4286444888606731</v>
      </c>
      <c r="D278" s="186">
        <v>3.9672425746257343</v>
      </c>
    </row>
    <row r="279" spans="1:4" ht="27.75" customHeight="1" x14ac:dyDescent="0.25">
      <c r="A279" s="7" t="s">
        <v>3675</v>
      </c>
      <c r="B279" s="8" t="s">
        <v>3676</v>
      </c>
      <c r="C279" s="186">
        <v>3.6530048807531825</v>
      </c>
      <c r="D279" s="186">
        <v>9.0366597872240995</v>
      </c>
    </row>
    <row r="280" spans="1:4" ht="27.75" customHeight="1" x14ac:dyDescent="0.25">
      <c r="A280" s="7" t="s">
        <v>3677</v>
      </c>
      <c r="B280" s="8" t="s">
        <v>3676</v>
      </c>
      <c r="C280" s="186">
        <v>4.5898136019463607</v>
      </c>
      <c r="D280" s="186">
        <v>10.731264196541208</v>
      </c>
    </row>
    <row r="281" spans="1:4" ht="27.75" customHeight="1" x14ac:dyDescent="0.25">
      <c r="A281" s="7" t="s">
        <v>3678</v>
      </c>
      <c r="B281" s="8" t="s">
        <v>3679</v>
      </c>
      <c r="C281" s="186">
        <v>0</v>
      </c>
      <c r="D281" s="186">
        <v>0.30961303756857705</v>
      </c>
    </row>
    <row r="282" spans="1:4" ht="27.75" customHeight="1" x14ac:dyDescent="0.25">
      <c r="A282" s="7" t="s">
        <v>3680</v>
      </c>
      <c r="B282" s="8" t="s">
        <v>3679</v>
      </c>
      <c r="C282" s="186">
        <v>0</v>
      </c>
      <c r="D282" s="186">
        <v>0.37325962025113124</v>
      </c>
    </row>
    <row r="283" spans="1:4" ht="27.75" customHeight="1" x14ac:dyDescent="0.25">
      <c r="A283" s="7" t="s">
        <v>3681</v>
      </c>
      <c r="B283" s="8" t="s">
        <v>3682</v>
      </c>
      <c r="C283" s="186">
        <v>6.8400114713958651</v>
      </c>
      <c r="D283" s="186">
        <v>4.6183281898328392</v>
      </c>
    </row>
    <row r="284" spans="1:4" ht="27.75" customHeight="1" x14ac:dyDescent="0.25">
      <c r="A284" s="7" t="s">
        <v>3683</v>
      </c>
      <c r="B284" s="8" t="s">
        <v>3682</v>
      </c>
      <c r="C284" s="186">
        <v>6.8419363312420849</v>
      </c>
      <c r="D284" s="186">
        <v>4.6209673643041143</v>
      </c>
    </row>
    <row r="285" spans="1:4" ht="27.75" customHeight="1" x14ac:dyDescent="0.25">
      <c r="A285" s="7" t="s">
        <v>2419</v>
      </c>
      <c r="B285" s="8" t="s">
        <v>3684</v>
      </c>
      <c r="C285" s="186">
        <v>4.4208306422153045</v>
      </c>
      <c r="D285" s="186">
        <v>14.091986288956168</v>
      </c>
    </row>
    <row r="286" spans="1:4" ht="27.75" customHeight="1" x14ac:dyDescent="0.25">
      <c r="A286" s="7" t="s">
        <v>3685</v>
      </c>
      <c r="B286" s="8" t="s">
        <v>3684</v>
      </c>
      <c r="C286" s="186">
        <v>5.5077712316793033</v>
      </c>
      <c r="D286" s="186">
        <v>17.027705709860882</v>
      </c>
    </row>
    <row r="287" spans="1:4" ht="27.75" customHeight="1" x14ac:dyDescent="0.25">
      <c r="A287" s="7" t="s">
        <v>3686</v>
      </c>
      <c r="B287" s="8" t="s">
        <v>3687</v>
      </c>
      <c r="C287" s="186">
        <v>0</v>
      </c>
      <c r="D287" s="186">
        <v>0.23024030393640355</v>
      </c>
    </row>
    <row r="288" spans="1:4" ht="27.75" customHeight="1" x14ac:dyDescent="0.25">
      <c r="A288" s="7" t="s">
        <v>3688</v>
      </c>
      <c r="B288" s="8" t="s">
        <v>3687</v>
      </c>
      <c r="C288" s="186">
        <v>0</v>
      </c>
      <c r="D288" s="186">
        <v>0.2148789840204107</v>
      </c>
    </row>
    <row r="289" spans="1:4" ht="27.75" customHeight="1" x14ac:dyDescent="0.25">
      <c r="A289" s="7" t="s">
        <v>3689</v>
      </c>
      <c r="B289" s="8" t="s">
        <v>3687</v>
      </c>
      <c r="C289" s="186">
        <v>0</v>
      </c>
      <c r="D289" s="186">
        <v>2.3775855263078093E-2</v>
      </c>
    </row>
    <row r="290" spans="1:4" ht="27.75" customHeight="1" x14ac:dyDescent="0.25">
      <c r="A290" s="7" t="s">
        <v>3690</v>
      </c>
      <c r="B290" s="8" t="s">
        <v>3687</v>
      </c>
      <c r="C290" s="186">
        <v>0</v>
      </c>
      <c r="D290" s="186">
        <v>5.7914028347102785E-3</v>
      </c>
    </row>
    <row r="291" spans="1:4" ht="27.75" customHeight="1" x14ac:dyDescent="0.25">
      <c r="A291" s="7" t="s">
        <v>3691</v>
      </c>
      <c r="B291" s="8" t="s">
        <v>3692</v>
      </c>
      <c r="C291" s="186">
        <v>0</v>
      </c>
      <c r="D291" s="186">
        <v>6.0980940881909092E-2</v>
      </c>
    </row>
    <row r="292" spans="1:4" ht="27.75" customHeight="1" x14ac:dyDescent="0.25">
      <c r="A292" s="7" t="s">
        <v>3693</v>
      </c>
      <c r="B292" s="8" t="s">
        <v>3692</v>
      </c>
      <c r="C292" s="186">
        <v>0</v>
      </c>
      <c r="D292" s="186">
        <v>5.5327505465599364E-2</v>
      </c>
    </row>
    <row r="293" spans="1:4" ht="27.75" customHeight="1" x14ac:dyDescent="0.25">
      <c r="A293" s="7" t="s">
        <v>3694</v>
      </c>
      <c r="B293" s="8" t="s">
        <v>3692</v>
      </c>
      <c r="C293" s="186">
        <v>0.10791110178647595</v>
      </c>
      <c r="D293" s="186">
        <v>1.0607104404537688</v>
      </c>
    </row>
    <row r="294" spans="1:4" ht="27.75" customHeight="1" x14ac:dyDescent="0.25">
      <c r="A294" s="7" t="s">
        <v>3695</v>
      </c>
      <c r="B294" s="8" t="s">
        <v>3692</v>
      </c>
      <c r="C294" s="186">
        <v>0.10812341158400245</v>
      </c>
      <c r="D294" s="186">
        <v>1.0570919453285237</v>
      </c>
    </row>
    <row r="295" spans="1:4" ht="27.75" customHeight="1" x14ac:dyDescent="0.25">
      <c r="A295" s="7" t="s">
        <v>3696</v>
      </c>
      <c r="B295" s="8" t="s">
        <v>3697</v>
      </c>
      <c r="C295" s="186">
        <v>3.524865246249147</v>
      </c>
      <c r="D295" s="186">
        <v>4.6234768583356542</v>
      </c>
    </row>
    <row r="296" spans="1:4" ht="27.75" customHeight="1" x14ac:dyDescent="0.25">
      <c r="A296" s="7" t="s">
        <v>3698</v>
      </c>
      <c r="B296" s="8" t="s">
        <v>3697</v>
      </c>
      <c r="C296" s="186">
        <v>4.0274791350076748</v>
      </c>
      <c r="D296" s="186">
        <v>4.4168620187758041</v>
      </c>
    </row>
    <row r="297" spans="1:4" ht="27.75" customHeight="1" x14ac:dyDescent="0.25">
      <c r="A297" s="7" t="s">
        <v>3699</v>
      </c>
      <c r="B297" s="8" t="s">
        <v>3700</v>
      </c>
      <c r="C297" s="186">
        <v>2.78090999441693</v>
      </c>
      <c r="D297" s="186">
        <v>34.195736222804058</v>
      </c>
    </row>
    <row r="298" spans="1:4" ht="27.75" customHeight="1" x14ac:dyDescent="0.25">
      <c r="A298" s="7" t="s">
        <v>3701</v>
      </c>
      <c r="B298" s="8" t="s">
        <v>3700</v>
      </c>
      <c r="C298" s="186">
        <v>1.1536119317282671</v>
      </c>
      <c r="D298" s="186">
        <v>6.7271175494283089</v>
      </c>
    </row>
    <row r="299" spans="1:4" ht="27.75" customHeight="1" x14ac:dyDescent="0.25">
      <c r="A299" s="7" t="s">
        <v>3702</v>
      </c>
      <c r="B299" s="8" t="s">
        <v>3703</v>
      </c>
      <c r="C299" s="186">
        <v>2.4081304650123583</v>
      </c>
      <c r="D299" s="186">
        <v>5.1166137541921302</v>
      </c>
    </row>
    <row r="300" spans="1:4" ht="27.75" customHeight="1" x14ac:dyDescent="0.25">
      <c r="A300" s="7" t="s">
        <v>3704</v>
      </c>
      <c r="B300" s="8" t="s">
        <v>3703</v>
      </c>
      <c r="C300" s="186">
        <v>4.1423497236302573</v>
      </c>
      <c r="D300" s="186">
        <v>6.779853141284236</v>
      </c>
    </row>
    <row r="301" spans="1:4" ht="27.75" customHeight="1" x14ac:dyDescent="0.25">
      <c r="A301" s="7" t="s">
        <v>3705</v>
      </c>
      <c r="B301" s="8" t="s">
        <v>3706</v>
      </c>
      <c r="C301" s="186">
        <v>2.8593672011187152E-2</v>
      </c>
      <c r="D301" s="186">
        <v>-1.2958256260463983E-3</v>
      </c>
    </row>
    <row r="302" spans="1:4" ht="27.75" customHeight="1" x14ac:dyDescent="0.25">
      <c r="A302" s="7" t="s">
        <v>3707</v>
      </c>
      <c r="B302" s="8" t="s">
        <v>3708</v>
      </c>
      <c r="C302" s="186">
        <v>1.7714051051389659</v>
      </c>
      <c r="D302" s="186">
        <v>8.7844753211289284</v>
      </c>
    </row>
  </sheetData>
  <sheetProtection selectLockedCells="1" selectUnlockedCells="1"/>
  <mergeCells count="1">
    <mergeCell ref="A2:D2"/>
  </mergeCells>
  <hyperlinks>
    <hyperlink ref="A1" location="Overview!A1" display="Back to Overview" xr:uid="{DD6E0C24-5C2D-41C1-A05B-90A1B356FF50}"/>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231F-8CFE-4D0D-BC65-D2508D8360AF}">
  <sheetPr>
    <pageSetUpPr fitToPage="1"/>
  </sheetPr>
  <dimension ref="A1:G417"/>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SP Manweb Area (GSP Group _D)"</f>
        <v>Southern Electric Power Distribution plc - Effective from 1 April 2026 - Final Nodal/Zonal charges in SP Manweb Area (GSP Group _D)</v>
      </c>
      <c r="B2" s="429"/>
      <c r="C2" s="429"/>
      <c r="D2" s="430"/>
    </row>
    <row r="3" spans="1:7" ht="60.75" customHeight="1" x14ac:dyDescent="0.25">
      <c r="A3" s="21" t="s">
        <v>801</v>
      </c>
      <c r="B3" s="21" t="s">
        <v>802</v>
      </c>
      <c r="C3" s="21" t="s">
        <v>803</v>
      </c>
      <c r="D3" s="21" t="s">
        <v>804</v>
      </c>
    </row>
    <row r="4" spans="1:7" ht="21.75" customHeight="1" x14ac:dyDescent="0.25">
      <c r="A4" s="7" t="s">
        <v>3709</v>
      </c>
      <c r="B4" s="8">
        <v>1</v>
      </c>
      <c r="C4" s="8"/>
      <c r="D4" s="212">
        <v>0</v>
      </c>
    </row>
    <row r="5" spans="1:7" ht="21.75" customHeight="1" x14ac:dyDescent="0.25">
      <c r="A5" s="7" t="s">
        <v>3710</v>
      </c>
      <c r="B5" s="8">
        <v>1</v>
      </c>
      <c r="C5" s="8"/>
      <c r="D5" s="212">
        <v>0</v>
      </c>
    </row>
    <row r="6" spans="1:7" ht="21.75" customHeight="1" x14ac:dyDescent="0.25">
      <c r="A6" s="7" t="s">
        <v>3711</v>
      </c>
      <c r="B6" s="8">
        <v>1</v>
      </c>
      <c r="C6" s="8"/>
      <c r="D6" s="212">
        <v>0</v>
      </c>
    </row>
    <row r="7" spans="1:7" ht="21.75" customHeight="1" x14ac:dyDescent="0.25">
      <c r="A7" s="7" t="s">
        <v>3712</v>
      </c>
      <c r="B7" s="8">
        <v>1</v>
      </c>
      <c r="C7" s="8"/>
      <c r="D7" s="212">
        <v>0</v>
      </c>
    </row>
    <row r="8" spans="1:7" ht="21.75" customHeight="1" x14ac:dyDescent="0.25">
      <c r="A8" s="7" t="s">
        <v>3713</v>
      </c>
      <c r="B8" s="8">
        <v>1</v>
      </c>
      <c r="C8" s="8"/>
      <c r="D8" s="212">
        <v>0</v>
      </c>
    </row>
    <row r="9" spans="1:7" ht="21.75" customHeight="1" x14ac:dyDescent="0.25">
      <c r="A9" s="7" t="s">
        <v>3714</v>
      </c>
      <c r="B9" s="8">
        <v>1</v>
      </c>
      <c r="C9" s="8"/>
      <c r="D9" s="212">
        <v>0</v>
      </c>
    </row>
    <row r="10" spans="1:7" ht="21.75" customHeight="1" x14ac:dyDescent="0.25">
      <c r="A10" s="7" t="s">
        <v>3715</v>
      </c>
      <c r="B10" s="8">
        <v>1</v>
      </c>
      <c r="C10" s="8"/>
      <c r="D10" s="212">
        <v>0</v>
      </c>
    </row>
    <row r="11" spans="1:7" ht="21.75" customHeight="1" x14ac:dyDescent="0.25">
      <c r="A11" s="7" t="s">
        <v>3716</v>
      </c>
      <c r="B11" s="8">
        <v>1</v>
      </c>
      <c r="C11" s="8"/>
      <c r="D11" s="212">
        <v>0</v>
      </c>
    </row>
    <row r="12" spans="1:7" ht="21.75" customHeight="1" x14ac:dyDescent="0.25">
      <c r="A12" s="7" t="s">
        <v>3717</v>
      </c>
      <c r="B12" s="8">
        <v>1</v>
      </c>
      <c r="C12" s="8"/>
      <c r="D12" s="212">
        <v>0</v>
      </c>
    </row>
    <row r="13" spans="1:7" ht="21.75" customHeight="1" x14ac:dyDescent="0.25">
      <c r="A13" s="7" t="s">
        <v>3718</v>
      </c>
      <c r="B13" s="8">
        <v>1</v>
      </c>
      <c r="C13" s="8"/>
      <c r="D13" s="212">
        <v>0</v>
      </c>
    </row>
    <row r="14" spans="1:7" ht="21.75" customHeight="1" x14ac:dyDescent="0.25">
      <c r="A14" s="7" t="s">
        <v>3719</v>
      </c>
      <c r="B14" s="8">
        <v>1</v>
      </c>
      <c r="C14" s="8"/>
      <c r="D14" s="212">
        <v>0</v>
      </c>
    </row>
    <row r="15" spans="1:7" ht="21.75" customHeight="1" x14ac:dyDescent="0.25">
      <c r="A15" s="7" t="s">
        <v>3720</v>
      </c>
      <c r="B15" s="8">
        <v>1</v>
      </c>
      <c r="C15" s="8"/>
      <c r="D15" s="212">
        <v>0</v>
      </c>
    </row>
    <row r="16" spans="1:7" ht="21.75" customHeight="1" x14ac:dyDescent="0.25">
      <c r="A16" s="7" t="s">
        <v>3721</v>
      </c>
      <c r="B16" s="8">
        <v>1</v>
      </c>
      <c r="C16" s="8"/>
      <c r="D16" s="212">
        <v>0</v>
      </c>
    </row>
    <row r="17" spans="1:4" ht="21.75" customHeight="1" x14ac:dyDescent="0.25">
      <c r="A17" s="7" t="s">
        <v>3722</v>
      </c>
      <c r="B17" s="8">
        <v>1</v>
      </c>
      <c r="C17" s="8"/>
      <c r="D17" s="212">
        <v>0</v>
      </c>
    </row>
    <row r="18" spans="1:4" ht="21.75" customHeight="1" x14ac:dyDescent="0.25">
      <c r="A18" s="7" t="s">
        <v>3723</v>
      </c>
      <c r="B18" s="8">
        <v>1</v>
      </c>
      <c r="C18" s="8"/>
      <c r="D18" s="212">
        <v>0</v>
      </c>
    </row>
    <row r="19" spans="1:4" ht="21.75" customHeight="1" x14ac:dyDescent="0.25">
      <c r="A19" s="7" t="s">
        <v>3724</v>
      </c>
      <c r="B19" s="8">
        <v>2</v>
      </c>
      <c r="C19" s="8" t="s">
        <v>3709</v>
      </c>
      <c r="D19" s="212">
        <v>0.79707765003397701</v>
      </c>
    </row>
    <row r="20" spans="1:4" ht="21.75" customHeight="1" x14ac:dyDescent="0.25">
      <c r="A20" s="7" t="s">
        <v>3725</v>
      </c>
      <c r="B20" s="8">
        <v>2</v>
      </c>
      <c r="C20" s="8" t="s">
        <v>3710</v>
      </c>
      <c r="D20" s="212">
        <v>1.4932769005701101</v>
      </c>
    </row>
    <row r="21" spans="1:4" ht="21.75" customHeight="1" x14ac:dyDescent="0.25">
      <c r="A21" s="7" t="s">
        <v>3726</v>
      </c>
      <c r="B21" s="8">
        <v>2</v>
      </c>
      <c r="C21" s="8" t="s">
        <v>3710</v>
      </c>
      <c r="D21" s="212">
        <v>0</v>
      </c>
    </row>
    <row r="22" spans="1:4" ht="21.75" customHeight="1" x14ac:dyDescent="0.25">
      <c r="A22" s="7" t="s">
        <v>3727</v>
      </c>
      <c r="B22" s="8">
        <v>2</v>
      </c>
      <c r="C22" s="8" t="s">
        <v>3710</v>
      </c>
      <c r="D22" s="212">
        <v>9.6610231710743708</v>
      </c>
    </row>
    <row r="23" spans="1:4" ht="21.75" customHeight="1" x14ac:dyDescent="0.25">
      <c r="A23" s="7" t="s">
        <v>3728</v>
      </c>
      <c r="B23" s="8">
        <v>2</v>
      </c>
      <c r="C23" s="8" t="s">
        <v>3710</v>
      </c>
      <c r="D23" s="212">
        <v>0</v>
      </c>
    </row>
    <row r="24" spans="1:4" ht="21.75" customHeight="1" x14ac:dyDescent="0.25">
      <c r="A24" s="7" t="s">
        <v>3729</v>
      </c>
      <c r="B24" s="8">
        <v>2</v>
      </c>
      <c r="C24" s="8" t="s">
        <v>3711</v>
      </c>
      <c r="D24" s="212">
        <v>1.5389271853594699</v>
      </c>
    </row>
    <row r="25" spans="1:4" ht="21.75" customHeight="1" x14ac:dyDescent="0.25">
      <c r="A25" s="7" t="s">
        <v>3730</v>
      </c>
      <c r="B25" s="8">
        <v>2</v>
      </c>
      <c r="C25" s="8" t="s">
        <v>3711</v>
      </c>
      <c r="D25" s="212">
        <v>3.79393539582159</v>
      </c>
    </row>
    <row r="26" spans="1:4" ht="21.75" customHeight="1" x14ac:dyDescent="0.25">
      <c r="A26" s="7" t="s">
        <v>3731</v>
      </c>
      <c r="B26" s="8">
        <v>2</v>
      </c>
      <c r="C26" s="8" t="s">
        <v>3711</v>
      </c>
      <c r="D26" s="212">
        <v>2.8732090027805302</v>
      </c>
    </row>
    <row r="27" spans="1:4" ht="27.75" customHeight="1" x14ac:dyDescent="0.25">
      <c r="A27" s="7" t="s">
        <v>3732</v>
      </c>
      <c r="B27" s="8">
        <v>2</v>
      </c>
      <c r="C27" s="8" t="s">
        <v>3711</v>
      </c>
      <c r="D27" s="212">
        <v>0</v>
      </c>
    </row>
    <row r="28" spans="1:4" ht="27.75" customHeight="1" x14ac:dyDescent="0.25">
      <c r="A28" s="7" t="s">
        <v>3733</v>
      </c>
      <c r="B28" s="8">
        <v>2</v>
      </c>
      <c r="C28" s="8" t="s">
        <v>3711</v>
      </c>
      <c r="D28" s="212">
        <v>0</v>
      </c>
    </row>
    <row r="29" spans="1:4" ht="27.75" customHeight="1" x14ac:dyDescent="0.25">
      <c r="A29" s="7" t="s">
        <v>3734</v>
      </c>
      <c r="B29" s="8">
        <v>2</v>
      </c>
      <c r="C29" s="8" t="s">
        <v>3712</v>
      </c>
      <c r="D29" s="212">
        <v>0</v>
      </c>
    </row>
    <row r="30" spans="1:4" ht="27.75" customHeight="1" x14ac:dyDescent="0.25">
      <c r="A30" s="7" t="s">
        <v>3735</v>
      </c>
      <c r="B30" s="8">
        <v>2</v>
      </c>
      <c r="C30" s="8" t="s">
        <v>3712</v>
      </c>
      <c r="D30" s="212">
        <v>0</v>
      </c>
    </row>
    <row r="31" spans="1:4" ht="27.75" customHeight="1" x14ac:dyDescent="0.25">
      <c r="A31" s="7" t="s">
        <v>3736</v>
      </c>
      <c r="B31" s="8">
        <v>2</v>
      </c>
      <c r="C31" s="8" t="s">
        <v>3712</v>
      </c>
      <c r="D31" s="212">
        <v>0</v>
      </c>
    </row>
    <row r="32" spans="1:4" ht="27.75" customHeight="1" x14ac:dyDescent="0.25">
      <c r="A32" s="7" t="s">
        <v>3737</v>
      </c>
      <c r="B32" s="8">
        <v>2</v>
      </c>
      <c r="C32" s="8" t="s">
        <v>3712</v>
      </c>
      <c r="D32" s="212">
        <v>1.14058101029807</v>
      </c>
    </row>
    <row r="33" spans="1:4" ht="27.75" customHeight="1" x14ac:dyDescent="0.25">
      <c r="A33" s="7" t="s">
        <v>3738</v>
      </c>
      <c r="B33" s="8">
        <v>2</v>
      </c>
      <c r="C33" s="8" t="s">
        <v>3719</v>
      </c>
      <c r="D33" s="212">
        <v>1.31600573504371</v>
      </c>
    </row>
    <row r="34" spans="1:4" ht="27.75" customHeight="1" x14ac:dyDescent="0.25">
      <c r="A34" s="7" t="s">
        <v>3739</v>
      </c>
      <c r="B34" s="8">
        <v>2</v>
      </c>
      <c r="C34" s="8" t="s">
        <v>3713</v>
      </c>
      <c r="D34" s="212">
        <v>0</v>
      </c>
    </row>
    <row r="35" spans="1:4" ht="27.75" customHeight="1" x14ac:dyDescent="0.25">
      <c r="A35" s="7" t="s">
        <v>3740</v>
      </c>
      <c r="B35" s="8">
        <v>2</v>
      </c>
      <c r="C35" s="8" t="s">
        <v>3713</v>
      </c>
      <c r="D35" s="212">
        <v>2.17209016300369</v>
      </c>
    </row>
    <row r="36" spans="1:4" ht="27.75" customHeight="1" x14ac:dyDescent="0.25">
      <c r="A36" s="7" t="s">
        <v>3741</v>
      </c>
      <c r="B36" s="8">
        <v>2</v>
      </c>
      <c r="C36" s="8" t="s">
        <v>3714</v>
      </c>
      <c r="D36" s="212">
        <v>0</v>
      </c>
    </row>
    <row r="37" spans="1:4" ht="27.75" customHeight="1" x14ac:dyDescent="0.25">
      <c r="A37" s="7" t="s">
        <v>3742</v>
      </c>
      <c r="B37" s="8">
        <v>2</v>
      </c>
      <c r="C37" s="8" t="s">
        <v>3715</v>
      </c>
      <c r="D37" s="212">
        <v>0</v>
      </c>
    </row>
    <row r="38" spans="1:4" ht="27.75" customHeight="1" x14ac:dyDescent="0.25">
      <c r="A38" s="7" t="s">
        <v>3743</v>
      </c>
      <c r="B38" s="8">
        <v>2</v>
      </c>
      <c r="C38" s="8" t="s">
        <v>3715</v>
      </c>
      <c r="D38" s="212">
        <v>2.25367843209931</v>
      </c>
    </row>
    <row r="39" spans="1:4" ht="27.75" customHeight="1" x14ac:dyDescent="0.25">
      <c r="A39" s="7" t="s">
        <v>3744</v>
      </c>
      <c r="B39" s="8">
        <v>2</v>
      </c>
      <c r="C39" s="8" t="s">
        <v>3715</v>
      </c>
      <c r="D39" s="212">
        <v>0</v>
      </c>
    </row>
    <row r="40" spans="1:4" ht="27.75" customHeight="1" x14ac:dyDescent="0.25">
      <c r="A40" s="7" t="s">
        <v>3745</v>
      </c>
      <c r="B40" s="8">
        <v>2</v>
      </c>
      <c r="C40" s="8" t="s">
        <v>3715</v>
      </c>
      <c r="D40" s="212">
        <v>11.6229109919735</v>
      </c>
    </row>
    <row r="41" spans="1:4" ht="27.75" customHeight="1" x14ac:dyDescent="0.25">
      <c r="A41" s="7" t="s">
        <v>3746</v>
      </c>
      <c r="B41" s="8">
        <v>2</v>
      </c>
      <c r="C41" s="8" t="s">
        <v>3715</v>
      </c>
      <c r="D41" s="212">
        <v>0</v>
      </c>
    </row>
    <row r="42" spans="1:4" ht="27.75" customHeight="1" x14ac:dyDescent="0.25">
      <c r="A42" s="7" t="s">
        <v>3747</v>
      </c>
      <c r="B42" s="8">
        <v>2</v>
      </c>
      <c r="C42" s="8" t="s">
        <v>3716</v>
      </c>
      <c r="D42" s="212">
        <v>1.4571495078799199</v>
      </c>
    </row>
    <row r="43" spans="1:4" ht="27.75" customHeight="1" x14ac:dyDescent="0.25">
      <c r="A43" s="7" t="s">
        <v>3748</v>
      </c>
      <c r="B43" s="8">
        <v>2</v>
      </c>
      <c r="C43" s="8" t="s">
        <v>3716</v>
      </c>
      <c r="D43" s="212">
        <v>1.3893538239957699</v>
      </c>
    </row>
    <row r="44" spans="1:4" ht="27.75" customHeight="1" x14ac:dyDescent="0.25">
      <c r="A44" s="7" t="s">
        <v>3749</v>
      </c>
      <c r="B44" s="8">
        <v>2</v>
      </c>
      <c r="C44" s="8" t="s">
        <v>3717</v>
      </c>
      <c r="D44" s="212">
        <v>5.0655723853283696</v>
      </c>
    </row>
    <row r="45" spans="1:4" ht="27.75" customHeight="1" x14ac:dyDescent="0.25">
      <c r="A45" s="7" t="s">
        <v>3750</v>
      </c>
      <c r="B45" s="8">
        <v>2</v>
      </c>
      <c r="C45" s="8" t="s">
        <v>3717</v>
      </c>
      <c r="D45" s="212">
        <v>1.47372114686001</v>
      </c>
    </row>
    <row r="46" spans="1:4" ht="27.75" customHeight="1" x14ac:dyDescent="0.25">
      <c r="A46" s="7" t="s">
        <v>3751</v>
      </c>
      <c r="B46" s="8">
        <v>2</v>
      </c>
      <c r="C46" s="8" t="s">
        <v>3717</v>
      </c>
      <c r="D46" s="212">
        <v>0</v>
      </c>
    </row>
    <row r="47" spans="1:4" ht="27.75" customHeight="1" x14ac:dyDescent="0.25">
      <c r="A47" s="7" t="s">
        <v>3752</v>
      </c>
      <c r="B47" s="8">
        <v>2</v>
      </c>
      <c r="C47" s="8" t="s">
        <v>3717</v>
      </c>
      <c r="D47" s="212">
        <v>2.4221698798062099</v>
      </c>
    </row>
    <row r="48" spans="1:4" ht="27.75" customHeight="1" x14ac:dyDescent="0.25">
      <c r="A48" s="7" t="s">
        <v>3753</v>
      </c>
      <c r="B48" s="8">
        <v>2</v>
      </c>
      <c r="C48" s="8" t="s">
        <v>3718</v>
      </c>
      <c r="D48" s="212">
        <v>0.51685196602073102</v>
      </c>
    </row>
    <row r="49" spans="1:4" ht="27.75" customHeight="1" x14ac:dyDescent="0.25">
      <c r="A49" s="7" t="s">
        <v>3754</v>
      </c>
      <c r="B49" s="8">
        <v>2</v>
      </c>
      <c r="C49" s="8" t="s">
        <v>3718</v>
      </c>
      <c r="D49" s="212">
        <v>1.4127941932108301</v>
      </c>
    </row>
    <row r="50" spans="1:4" ht="27.75" customHeight="1" x14ac:dyDescent="0.25">
      <c r="A50" s="7" t="s">
        <v>3755</v>
      </c>
      <c r="B50" s="8">
        <v>2</v>
      </c>
      <c r="C50" s="8" t="s">
        <v>3718</v>
      </c>
      <c r="D50" s="212">
        <v>0</v>
      </c>
    </row>
    <row r="51" spans="1:4" ht="27.75" customHeight="1" x14ac:dyDescent="0.25">
      <c r="A51" s="7" t="s">
        <v>3756</v>
      </c>
      <c r="B51" s="8">
        <v>2</v>
      </c>
      <c r="C51" s="8" t="s">
        <v>3718</v>
      </c>
      <c r="D51" s="212">
        <v>0</v>
      </c>
    </row>
    <row r="52" spans="1:4" ht="27.75" customHeight="1" x14ac:dyDescent="0.25">
      <c r="A52" s="7" t="s">
        <v>3757</v>
      </c>
      <c r="B52" s="8">
        <v>2</v>
      </c>
      <c r="C52" s="8" t="s">
        <v>3718</v>
      </c>
      <c r="D52" s="212">
        <v>0</v>
      </c>
    </row>
    <row r="53" spans="1:4" ht="27.75" customHeight="1" x14ac:dyDescent="0.25">
      <c r="A53" s="7" t="s">
        <v>3758</v>
      </c>
      <c r="B53" s="8">
        <v>2</v>
      </c>
      <c r="C53" s="8" t="s">
        <v>3718</v>
      </c>
      <c r="D53" s="212">
        <v>0</v>
      </c>
    </row>
    <row r="54" spans="1:4" ht="27.75" customHeight="1" x14ac:dyDescent="0.25">
      <c r="A54" s="7" t="s">
        <v>3738</v>
      </c>
      <c r="B54" s="8">
        <v>2</v>
      </c>
      <c r="C54" s="8" t="s">
        <v>3719</v>
      </c>
      <c r="D54" s="212">
        <v>0</v>
      </c>
    </row>
    <row r="55" spans="1:4" ht="27.75" customHeight="1" x14ac:dyDescent="0.25">
      <c r="A55" s="7" t="s">
        <v>3759</v>
      </c>
      <c r="B55" s="8">
        <v>2</v>
      </c>
      <c r="C55" s="8" t="s">
        <v>3720</v>
      </c>
      <c r="D55" s="212">
        <v>0</v>
      </c>
    </row>
    <row r="56" spans="1:4" ht="27.75" customHeight="1" x14ac:dyDescent="0.25">
      <c r="A56" s="7" t="s">
        <v>3760</v>
      </c>
      <c r="B56" s="8">
        <v>2</v>
      </c>
      <c r="C56" s="8" t="s">
        <v>3723</v>
      </c>
      <c r="D56" s="212">
        <v>0</v>
      </c>
    </row>
    <row r="57" spans="1:4" ht="27.75" customHeight="1" x14ac:dyDescent="0.25">
      <c r="A57" s="7" t="s">
        <v>3761</v>
      </c>
      <c r="B57" s="8">
        <v>2</v>
      </c>
      <c r="C57" s="8" t="s">
        <v>3723</v>
      </c>
      <c r="D57" s="212">
        <v>3.0824006820882301</v>
      </c>
    </row>
    <row r="58" spans="1:4" ht="27.75" customHeight="1" x14ac:dyDescent="0.25">
      <c r="A58" s="7" t="s">
        <v>3762</v>
      </c>
      <c r="B58" s="8">
        <v>2</v>
      </c>
      <c r="C58" s="8" t="s">
        <v>3723</v>
      </c>
      <c r="D58" s="212">
        <v>0</v>
      </c>
    </row>
    <row r="59" spans="1:4" ht="27.75" customHeight="1" x14ac:dyDescent="0.25">
      <c r="A59" s="7" t="s">
        <v>3763</v>
      </c>
      <c r="B59" s="8">
        <v>2</v>
      </c>
      <c r="C59" s="8" t="s">
        <v>3723</v>
      </c>
      <c r="D59" s="212">
        <v>0</v>
      </c>
    </row>
    <row r="60" spans="1:4" ht="27.75" customHeight="1" x14ac:dyDescent="0.25">
      <c r="A60" s="7" t="s">
        <v>3764</v>
      </c>
      <c r="B60" s="8">
        <v>2</v>
      </c>
      <c r="C60" s="8" t="s">
        <v>3723</v>
      </c>
      <c r="D60" s="212">
        <v>0</v>
      </c>
    </row>
    <row r="61" spans="1:4" ht="27.75" customHeight="1" x14ac:dyDescent="0.25">
      <c r="A61" s="7" t="s">
        <v>3765</v>
      </c>
      <c r="B61" s="8">
        <v>3</v>
      </c>
      <c r="C61" s="8" t="s">
        <v>3724</v>
      </c>
      <c r="D61" s="212">
        <v>0</v>
      </c>
    </row>
    <row r="62" spans="1:4" ht="27.75" customHeight="1" x14ac:dyDescent="0.25">
      <c r="A62" s="7" t="s">
        <v>3766</v>
      </c>
      <c r="B62" s="8">
        <v>3</v>
      </c>
      <c r="C62" s="8" t="s">
        <v>3737</v>
      </c>
      <c r="D62" s="212">
        <v>2.4184215211189599</v>
      </c>
    </row>
    <row r="63" spans="1:4" ht="27.75" customHeight="1" x14ac:dyDescent="0.25">
      <c r="A63" s="7" t="s">
        <v>3767</v>
      </c>
      <c r="B63" s="8">
        <v>3</v>
      </c>
      <c r="C63" s="8" t="s">
        <v>3738</v>
      </c>
      <c r="D63" s="212">
        <v>0</v>
      </c>
    </row>
    <row r="64" spans="1:4" ht="27.75" customHeight="1" x14ac:dyDescent="0.25">
      <c r="A64" s="7" t="s">
        <v>3768</v>
      </c>
      <c r="B64" s="8">
        <v>3</v>
      </c>
      <c r="C64" s="8" t="s">
        <v>3724</v>
      </c>
      <c r="D64" s="212">
        <v>0</v>
      </c>
    </row>
    <row r="65" spans="1:4" ht="27.75" customHeight="1" x14ac:dyDescent="0.25">
      <c r="A65" s="7" t="s">
        <v>3769</v>
      </c>
      <c r="B65" s="8">
        <v>3</v>
      </c>
      <c r="C65" s="8" t="s">
        <v>3739</v>
      </c>
      <c r="D65" s="212">
        <v>1.9732864567503501</v>
      </c>
    </row>
    <row r="66" spans="1:4" ht="27.75" customHeight="1" x14ac:dyDescent="0.25">
      <c r="A66" s="7" t="s">
        <v>3770</v>
      </c>
      <c r="B66" s="8">
        <v>3</v>
      </c>
      <c r="C66" s="8" t="s">
        <v>3746</v>
      </c>
      <c r="D66" s="212">
        <v>0</v>
      </c>
    </row>
    <row r="67" spans="1:4" ht="27.75" customHeight="1" x14ac:dyDescent="0.25">
      <c r="A67" s="7" t="s">
        <v>3771</v>
      </c>
      <c r="B67" s="8">
        <v>3</v>
      </c>
      <c r="C67" s="8" t="s">
        <v>3740</v>
      </c>
      <c r="D67" s="212">
        <v>0</v>
      </c>
    </row>
    <row r="68" spans="1:4" ht="27.75" customHeight="1" x14ac:dyDescent="0.25">
      <c r="A68" s="7" t="s">
        <v>3772</v>
      </c>
      <c r="B68" s="8">
        <v>3</v>
      </c>
      <c r="C68" s="8" t="s">
        <v>3751</v>
      </c>
      <c r="D68" s="212">
        <v>0.463004195517285</v>
      </c>
    </row>
    <row r="69" spans="1:4" ht="27.75" customHeight="1" x14ac:dyDescent="0.25">
      <c r="A69" s="7" t="s">
        <v>3773</v>
      </c>
      <c r="B69" s="8">
        <v>3</v>
      </c>
      <c r="C69" s="8" t="s">
        <v>3745</v>
      </c>
      <c r="D69" s="212">
        <v>0</v>
      </c>
    </row>
    <row r="70" spans="1:4" ht="27.75" customHeight="1" x14ac:dyDescent="0.25">
      <c r="A70" s="7" t="s">
        <v>3774</v>
      </c>
      <c r="B70" s="8">
        <v>3</v>
      </c>
      <c r="C70" s="8" t="s">
        <v>3742</v>
      </c>
      <c r="D70" s="212">
        <v>0</v>
      </c>
    </row>
    <row r="71" spans="1:4" ht="27.75" customHeight="1" x14ac:dyDescent="0.25">
      <c r="A71" s="7" t="s">
        <v>3775</v>
      </c>
      <c r="B71" s="8">
        <v>3</v>
      </c>
      <c r="C71" s="8" t="s">
        <v>3736</v>
      </c>
      <c r="D71" s="212">
        <v>0</v>
      </c>
    </row>
    <row r="72" spans="1:4" ht="27.75" customHeight="1" x14ac:dyDescent="0.25">
      <c r="A72" s="7" t="s">
        <v>3776</v>
      </c>
      <c r="B72" s="8">
        <v>3</v>
      </c>
      <c r="C72" s="8" t="s">
        <v>3751</v>
      </c>
      <c r="D72" s="212">
        <v>0</v>
      </c>
    </row>
    <row r="73" spans="1:4" ht="27.75" customHeight="1" x14ac:dyDescent="0.25">
      <c r="A73" s="7" t="s">
        <v>3777</v>
      </c>
      <c r="B73" s="8">
        <v>3</v>
      </c>
      <c r="C73" s="8" t="s">
        <v>3752</v>
      </c>
      <c r="D73" s="212">
        <v>0</v>
      </c>
    </row>
    <row r="74" spans="1:4" ht="27.75" customHeight="1" x14ac:dyDescent="0.25">
      <c r="A74" s="7" t="s">
        <v>3778</v>
      </c>
      <c r="B74" s="8">
        <v>3</v>
      </c>
      <c r="C74" s="8" t="s">
        <v>3751</v>
      </c>
      <c r="D74" s="212">
        <v>0</v>
      </c>
    </row>
    <row r="75" spans="1:4" ht="27.75" customHeight="1" x14ac:dyDescent="0.25">
      <c r="A75" s="7" t="s">
        <v>3779</v>
      </c>
      <c r="B75" s="8">
        <v>3</v>
      </c>
      <c r="C75" s="8" t="s">
        <v>3757</v>
      </c>
      <c r="D75" s="212">
        <v>0</v>
      </c>
    </row>
    <row r="76" spans="1:4" ht="27.75" customHeight="1" x14ac:dyDescent="0.25">
      <c r="A76" s="7" t="s">
        <v>3780</v>
      </c>
      <c r="B76" s="8">
        <v>3</v>
      </c>
      <c r="C76" s="8" t="s">
        <v>3743</v>
      </c>
      <c r="D76" s="212">
        <v>0</v>
      </c>
    </row>
    <row r="77" spans="1:4" ht="27.75" customHeight="1" x14ac:dyDescent="0.25">
      <c r="A77" s="7" t="s">
        <v>3781</v>
      </c>
      <c r="B77" s="8">
        <v>3</v>
      </c>
      <c r="C77" s="8" t="s">
        <v>3759</v>
      </c>
      <c r="D77" s="212">
        <v>0</v>
      </c>
    </row>
    <row r="78" spans="1:4" ht="27.75" customHeight="1" x14ac:dyDescent="0.25">
      <c r="A78" s="7" t="s">
        <v>3782</v>
      </c>
      <c r="B78" s="8">
        <v>3</v>
      </c>
      <c r="C78" s="8" t="s">
        <v>3759</v>
      </c>
      <c r="D78" s="212">
        <v>0</v>
      </c>
    </row>
    <row r="79" spans="1:4" ht="27.75" customHeight="1" x14ac:dyDescent="0.25">
      <c r="A79" s="7" t="s">
        <v>3783</v>
      </c>
      <c r="B79" s="8">
        <v>3</v>
      </c>
      <c r="C79" s="8" t="s">
        <v>3731</v>
      </c>
      <c r="D79" s="212">
        <v>0</v>
      </c>
    </row>
    <row r="80" spans="1:4" ht="27.75" customHeight="1" x14ac:dyDescent="0.25">
      <c r="A80" s="7" t="s">
        <v>3784</v>
      </c>
      <c r="B80" s="8">
        <v>3</v>
      </c>
      <c r="C80" s="8" t="s">
        <v>3753</v>
      </c>
      <c r="D80" s="212">
        <v>2.2855486497250501</v>
      </c>
    </row>
    <row r="81" spans="1:4" ht="27.75" customHeight="1" x14ac:dyDescent="0.25">
      <c r="A81" s="7" t="s">
        <v>3785</v>
      </c>
      <c r="B81" s="8">
        <v>3</v>
      </c>
      <c r="C81" s="8" t="s">
        <v>3726</v>
      </c>
      <c r="D81" s="212">
        <v>0</v>
      </c>
    </row>
    <row r="82" spans="1:4" ht="27.75" customHeight="1" x14ac:dyDescent="0.25">
      <c r="A82" s="7" t="s">
        <v>3786</v>
      </c>
      <c r="B82" s="8">
        <v>3</v>
      </c>
      <c r="C82" s="8" t="s">
        <v>3752</v>
      </c>
      <c r="D82" s="212">
        <v>0</v>
      </c>
    </row>
    <row r="83" spans="1:4" ht="27.75" customHeight="1" x14ac:dyDescent="0.25">
      <c r="A83" s="7" t="s">
        <v>3787</v>
      </c>
      <c r="B83" s="8">
        <v>3</v>
      </c>
      <c r="C83" s="8" t="s">
        <v>3747</v>
      </c>
      <c r="D83" s="212">
        <v>0.66663019383004296</v>
      </c>
    </row>
    <row r="84" spans="1:4" ht="27.75" customHeight="1" x14ac:dyDescent="0.25">
      <c r="A84" s="7" t="s">
        <v>3788</v>
      </c>
      <c r="B84" s="8">
        <v>3</v>
      </c>
      <c r="C84" s="8" t="s">
        <v>3761</v>
      </c>
      <c r="D84" s="212">
        <v>0</v>
      </c>
    </row>
    <row r="85" spans="1:4" ht="27.75" customHeight="1" x14ac:dyDescent="0.25">
      <c r="A85" s="7" t="s">
        <v>3789</v>
      </c>
      <c r="B85" s="8">
        <v>3</v>
      </c>
      <c r="C85" s="8" t="s">
        <v>3741</v>
      </c>
      <c r="D85" s="212">
        <v>0</v>
      </c>
    </row>
    <row r="86" spans="1:4" ht="27.75" customHeight="1" x14ac:dyDescent="0.25">
      <c r="A86" s="7" t="s">
        <v>3790</v>
      </c>
      <c r="B86" s="8">
        <v>3</v>
      </c>
      <c r="C86" s="8" t="s">
        <v>3749</v>
      </c>
      <c r="D86" s="212">
        <v>0</v>
      </c>
    </row>
    <row r="87" spans="1:4" ht="27.75" customHeight="1" x14ac:dyDescent="0.25">
      <c r="A87" s="7" t="s">
        <v>3791</v>
      </c>
      <c r="B87" s="8">
        <v>3</v>
      </c>
      <c r="C87" s="8" t="s">
        <v>3740</v>
      </c>
      <c r="D87" s="212">
        <v>3.68421462580076</v>
      </c>
    </row>
    <row r="88" spans="1:4" ht="27.75" customHeight="1" x14ac:dyDescent="0.25">
      <c r="A88" s="7" t="s">
        <v>3792</v>
      </c>
      <c r="B88" s="8">
        <v>3</v>
      </c>
      <c r="C88" s="8" t="s">
        <v>3738</v>
      </c>
      <c r="D88" s="212">
        <v>0</v>
      </c>
    </row>
    <row r="89" spans="1:4" ht="27.75" customHeight="1" x14ac:dyDescent="0.25">
      <c r="A89" s="7" t="s">
        <v>3793</v>
      </c>
      <c r="B89" s="8">
        <v>3</v>
      </c>
      <c r="C89" s="8" t="s">
        <v>3745</v>
      </c>
      <c r="D89" s="212">
        <v>0</v>
      </c>
    </row>
    <row r="90" spans="1:4" ht="27.75" customHeight="1" x14ac:dyDescent="0.25">
      <c r="A90" s="7" t="s">
        <v>3794</v>
      </c>
      <c r="B90" s="8">
        <v>3</v>
      </c>
      <c r="C90" s="8" t="s">
        <v>3738</v>
      </c>
      <c r="D90" s="212">
        <v>0</v>
      </c>
    </row>
    <row r="91" spans="1:4" ht="27.75" customHeight="1" x14ac:dyDescent="0.25">
      <c r="A91" s="7" t="s">
        <v>3795</v>
      </c>
      <c r="B91" s="8">
        <v>3</v>
      </c>
      <c r="C91" s="8" t="s">
        <v>3729</v>
      </c>
      <c r="D91" s="212">
        <v>0</v>
      </c>
    </row>
    <row r="92" spans="1:4" ht="27.75" customHeight="1" x14ac:dyDescent="0.25">
      <c r="A92" s="7" t="s">
        <v>3796</v>
      </c>
      <c r="B92" s="8">
        <v>3</v>
      </c>
      <c r="C92" s="8" t="s">
        <v>3738</v>
      </c>
      <c r="D92" s="212">
        <v>0</v>
      </c>
    </row>
    <row r="93" spans="1:4" ht="27.75" customHeight="1" x14ac:dyDescent="0.25">
      <c r="A93" s="7" t="s">
        <v>3797</v>
      </c>
      <c r="B93" s="8">
        <v>3</v>
      </c>
      <c r="C93" s="8" t="s">
        <v>3726</v>
      </c>
      <c r="D93" s="212">
        <v>0</v>
      </c>
    </row>
    <row r="94" spans="1:4" ht="27.75" customHeight="1" x14ac:dyDescent="0.25">
      <c r="A94" s="7" t="s">
        <v>3798</v>
      </c>
      <c r="B94" s="8">
        <v>3</v>
      </c>
      <c r="C94" s="8" t="s">
        <v>3748</v>
      </c>
      <c r="D94" s="212">
        <v>0</v>
      </c>
    </row>
    <row r="95" spans="1:4" ht="27.75" customHeight="1" x14ac:dyDescent="0.25">
      <c r="A95" s="7" t="s">
        <v>3799</v>
      </c>
      <c r="B95" s="8">
        <v>3</v>
      </c>
      <c r="C95" s="8" t="s">
        <v>3741</v>
      </c>
      <c r="D95" s="212">
        <v>0</v>
      </c>
    </row>
    <row r="96" spans="1:4" ht="27.75" customHeight="1" x14ac:dyDescent="0.25">
      <c r="A96" s="7" t="s">
        <v>3800</v>
      </c>
      <c r="B96" s="8">
        <v>3</v>
      </c>
      <c r="C96" s="8" t="s">
        <v>3729</v>
      </c>
      <c r="D96" s="212">
        <v>0</v>
      </c>
    </row>
    <row r="97" spans="1:4" ht="27.75" customHeight="1" x14ac:dyDescent="0.25">
      <c r="A97" s="7" t="s">
        <v>3801</v>
      </c>
      <c r="B97" s="8">
        <v>3</v>
      </c>
      <c r="C97" s="8" t="s">
        <v>3759</v>
      </c>
      <c r="D97" s="212">
        <v>0</v>
      </c>
    </row>
    <row r="98" spans="1:4" ht="27.75" customHeight="1" x14ac:dyDescent="0.25">
      <c r="A98" s="7" t="s">
        <v>3802</v>
      </c>
      <c r="B98" s="8">
        <v>3</v>
      </c>
      <c r="C98" s="8" t="s">
        <v>3752</v>
      </c>
      <c r="D98" s="212">
        <v>0.84965209991405799</v>
      </c>
    </row>
    <row r="99" spans="1:4" ht="27.75" customHeight="1" x14ac:dyDescent="0.25">
      <c r="A99" s="7" t="s">
        <v>3803</v>
      </c>
      <c r="B99" s="8">
        <v>3</v>
      </c>
      <c r="C99" s="8" t="s">
        <v>3754</v>
      </c>
      <c r="D99" s="212">
        <v>0</v>
      </c>
    </row>
    <row r="100" spans="1:4" ht="27.75" customHeight="1" x14ac:dyDescent="0.25">
      <c r="A100" s="7" t="s">
        <v>3804</v>
      </c>
      <c r="B100" s="8">
        <v>3</v>
      </c>
      <c r="C100" s="8" t="s">
        <v>3752</v>
      </c>
      <c r="D100" s="212">
        <v>0</v>
      </c>
    </row>
    <row r="101" spans="1:4" ht="27.75" customHeight="1" x14ac:dyDescent="0.25">
      <c r="A101" s="7" t="s">
        <v>3805</v>
      </c>
      <c r="B101" s="8">
        <v>3</v>
      </c>
      <c r="C101" s="8" t="s">
        <v>3742</v>
      </c>
      <c r="D101" s="212">
        <v>0</v>
      </c>
    </row>
    <row r="102" spans="1:4" ht="27.75" customHeight="1" x14ac:dyDescent="0.25">
      <c r="A102" s="7" t="s">
        <v>3806</v>
      </c>
      <c r="B102" s="8">
        <v>3</v>
      </c>
      <c r="C102" s="8" t="s">
        <v>3727</v>
      </c>
      <c r="D102" s="212">
        <v>0</v>
      </c>
    </row>
    <row r="103" spans="1:4" ht="27.75" customHeight="1" x14ac:dyDescent="0.25">
      <c r="A103" s="7" t="s">
        <v>3807</v>
      </c>
      <c r="B103" s="8">
        <v>3</v>
      </c>
      <c r="C103" s="8" t="s">
        <v>3747</v>
      </c>
      <c r="D103" s="212">
        <v>3.7124381831283801</v>
      </c>
    </row>
    <row r="104" spans="1:4" ht="27.75" customHeight="1" x14ac:dyDescent="0.25">
      <c r="A104" s="7" t="s">
        <v>3808</v>
      </c>
      <c r="B104" s="8">
        <v>3</v>
      </c>
      <c r="C104" s="8" t="s">
        <v>3747</v>
      </c>
      <c r="D104" s="212">
        <v>0</v>
      </c>
    </row>
    <row r="105" spans="1:4" ht="27.75" customHeight="1" x14ac:dyDescent="0.25">
      <c r="A105" s="7" t="s">
        <v>3809</v>
      </c>
      <c r="B105" s="8">
        <v>3</v>
      </c>
      <c r="C105" s="8" t="s">
        <v>3738</v>
      </c>
      <c r="D105" s="212">
        <v>0</v>
      </c>
    </row>
    <row r="106" spans="1:4" ht="27.75" customHeight="1" x14ac:dyDescent="0.25">
      <c r="A106" s="7" t="s">
        <v>3810</v>
      </c>
      <c r="B106" s="8">
        <v>3</v>
      </c>
      <c r="C106" s="8" t="s">
        <v>3738</v>
      </c>
      <c r="D106" s="212">
        <v>3.4850513058383301</v>
      </c>
    </row>
    <row r="107" spans="1:4" ht="27.75" customHeight="1" x14ac:dyDescent="0.25">
      <c r="A107" s="7" t="s">
        <v>3811</v>
      </c>
      <c r="B107" s="8">
        <v>3</v>
      </c>
      <c r="C107" s="8" t="s">
        <v>3729</v>
      </c>
      <c r="D107" s="212">
        <v>0</v>
      </c>
    </row>
    <row r="108" spans="1:4" ht="27.75" customHeight="1" x14ac:dyDescent="0.25">
      <c r="A108" s="7" t="s">
        <v>3812</v>
      </c>
      <c r="B108" s="8">
        <v>3</v>
      </c>
      <c r="C108" s="8" t="s">
        <v>3749</v>
      </c>
      <c r="D108" s="212">
        <v>0</v>
      </c>
    </row>
    <row r="109" spans="1:4" ht="27.75" customHeight="1" x14ac:dyDescent="0.25">
      <c r="A109" s="7" t="s">
        <v>3813</v>
      </c>
      <c r="B109" s="8">
        <v>3</v>
      </c>
      <c r="C109" s="8" t="s">
        <v>3764</v>
      </c>
      <c r="D109" s="212">
        <v>0</v>
      </c>
    </row>
    <row r="110" spans="1:4" ht="27.75" customHeight="1" x14ac:dyDescent="0.25">
      <c r="A110" s="7" t="s">
        <v>3814</v>
      </c>
      <c r="B110" s="8">
        <v>3</v>
      </c>
      <c r="C110" s="8" t="s">
        <v>3754</v>
      </c>
      <c r="D110" s="212">
        <v>0</v>
      </c>
    </row>
    <row r="111" spans="1:4" ht="27.75" customHeight="1" x14ac:dyDescent="0.25">
      <c r="A111" s="7" t="s">
        <v>3815</v>
      </c>
      <c r="B111" s="8">
        <v>3</v>
      </c>
      <c r="C111" s="8" t="s">
        <v>3747</v>
      </c>
      <c r="D111" s="212">
        <v>0</v>
      </c>
    </row>
    <row r="112" spans="1:4" ht="27.75" customHeight="1" x14ac:dyDescent="0.25">
      <c r="A112" s="7" t="s">
        <v>3816</v>
      </c>
      <c r="B112" s="8">
        <v>3</v>
      </c>
      <c r="C112" s="8" t="s">
        <v>3727</v>
      </c>
      <c r="D112" s="212">
        <v>0</v>
      </c>
    </row>
    <row r="113" spans="1:4" ht="27.75" customHeight="1" x14ac:dyDescent="0.25">
      <c r="A113" s="7" t="s">
        <v>3817</v>
      </c>
      <c r="B113" s="8">
        <v>3</v>
      </c>
      <c r="C113" s="8" t="s">
        <v>3761</v>
      </c>
      <c r="D113" s="212">
        <v>0</v>
      </c>
    </row>
    <row r="114" spans="1:4" ht="27.75" customHeight="1" x14ac:dyDescent="0.25">
      <c r="A114" s="7" t="s">
        <v>3818</v>
      </c>
      <c r="B114" s="8">
        <v>3</v>
      </c>
      <c r="C114" s="8" t="s">
        <v>3738</v>
      </c>
      <c r="D114" s="212">
        <v>0</v>
      </c>
    </row>
    <row r="115" spans="1:4" ht="27.75" customHeight="1" x14ac:dyDescent="0.25">
      <c r="A115" s="7" t="s">
        <v>3819</v>
      </c>
      <c r="B115" s="8">
        <v>3</v>
      </c>
      <c r="C115" s="8" t="s">
        <v>3738</v>
      </c>
      <c r="D115" s="212">
        <v>0</v>
      </c>
    </row>
    <row r="116" spans="1:4" ht="27.75" customHeight="1" x14ac:dyDescent="0.25">
      <c r="A116" s="7" t="s">
        <v>3820</v>
      </c>
      <c r="B116" s="8">
        <v>3</v>
      </c>
      <c r="C116" s="8" t="s">
        <v>3752</v>
      </c>
      <c r="D116" s="212">
        <v>0</v>
      </c>
    </row>
    <row r="117" spans="1:4" ht="27.75" customHeight="1" x14ac:dyDescent="0.25">
      <c r="A117" s="7" t="s">
        <v>3821</v>
      </c>
      <c r="B117" s="8">
        <v>3</v>
      </c>
      <c r="C117" s="8" t="s">
        <v>3743</v>
      </c>
      <c r="D117" s="212">
        <v>0</v>
      </c>
    </row>
    <row r="118" spans="1:4" ht="27.75" customHeight="1" x14ac:dyDescent="0.25">
      <c r="A118" s="7" t="s">
        <v>3822</v>
      </c>
      <c r="B118" s="8">
        <v>3</v>
      </c>
      <c r="C118" s="8" t="s">
        <v>3761</v>
      </c>
      <c r="D118" s="212">
        <v>0</v>
      </c>
    </row>
    <row r="119" spans="1:4" ht="27.75" customHeight="1" x14ac:dyDescent="0.25">
      <c r="A119" s="7" t="s">
        <v>3823</v>
      </c>
      <c r="B119" s="8">
        <v>3</v>
      </c>
      <c r="C119" s="8" t="s">
        <v>3750</v>
      </c>
      <c r="D119" s="212">
        <v>0</v>
      </c>
    </row>
    <row r="120" spans="1:4" ht="27.75" customHeight="1" x14ac:dyDescent="0.25">
      <c r="A120" s="7" t="s">
        <v>3824</v>
      </c>
      <c r="B120" s="8">
        <v>3</v>
      </c>
      <c r="C120" s="8" t="s">
        <v>3744</v>
      </c>
      <c r="D120" s="212">
        <v>0</v>
      </c>
    </row>
    <row r="121" spans="1:4" ht="27.75" customHeight="1" x14ac:dyDescent="0.25">
      <c r="A121" s="7" t="s">
        <v>3825</v>
      </c>
      <c r="B121" s="8">
        <v>3</v>
      </c>
      <c r="C121" s="8" t="s">
        <v>3744</v>
      </c>
      <c r="D121" s="212">
        <v>0</v>
      </c>
    </row>
    <row r="122" spans="1:4" ht="27.75" customHeight="1" x14ac:dyDescent="0.25">
      <c r="A122" s="7" t="s">
        <v>3826</v>
      </c>
      <c r="B122" s="8">
        <v>3</v>
      </c>
      <c r="C122" s="8" t="s">
        <v>3738</v>
      </c>
      <c r="D122" s="212">
        <v>0</v>
      </c>
    </row>
    <row r="123" spans="1:4" ht="27.75" customHeight="1" x14ac:dyDescent="0.25">
      <c r="A123" s="7" t="s">
        <v>3827</v>
      </c>
      <c r="B123" s="8">
        <v>3</v>
      </c>
      <c r="C123" s="8" t="s">
        <v>3729</v>
      </c>
      <c r="D123" s="212">
        <v>0</v>
      </c>
    </row>
    <row r="124" spans="1:4" ht="27.75" customHeight="1" x14ac:dyDescent="0.25">
      <c r="A124" s="7" t="s">
        <v>3828</v>
      </c>
      <c r="B124" s="8">
        <v>3</v>
      </c>
      <c r="C124" s="8" t="s">
        <v>3724</v>
      </c>
      <c r="D124" s="212">
        <v>0</v>
      </c>
    </row>
    <row r="125" spans="1:4" ht="27.75" customHeight="1" x14ac:dyDescent="0.25">
      <c r="A125" s="7" t="s">
        <v>3829</v>
      </c>
      <c r="B125" s="8">
        <v>3</v>
      </c>
      <c r="C125" s="8" t="s">
        <v>3760</v>
      </c>
      <c r="D125" s="212">
        <v>0</v>
      </c>
    </row>
    <row r="126" spans="1:4" ht="27.75" customHeight="1" x14ac:dyDescent="0.25">
      <c r="A126" s="7" t="s">
        <v>3830</v>
      </c>
      <c r="B126" s="8">
        <v>3</v>
      </c>
      <c r="C126" s="8" t="s">
        <v>3740</v>
      </c>
      <c r="D126" s="212">
        <v>0</v>
      </c>
    </row>
    <row r="127" spans="1:4" ht="27.75" customHeight="1" x14ac:dyDescent="0.25">
      <c r="A127" s="7" t="s">
        <v>3831</v>
      </c>
      <c r="B127" s="8">
        <v>3</v>
      </c>
      <c r="C127" s="8" t="s">
        <v>3748</v>
      </c>
      <c r="D127" s="212">
        <v>0</v>
      </c>
    </row>
    <row r="128" spans="1:4" ht="27.75" customHeight="1" x14ac:dyDescent="0.25">
      <c r="A128" s="7" t="s">
        <v>3832</v>
      </c>
      <c r="B128" s="8">
        <v>3</v>
      </c>
      <c r="C128" s="8" t="s">
        <v>3733</v>
      </c>
      <c r="D128" s="212">
        <v>0</v>
      </c>
    </row>
    <row r="129" spans="1:4" ht="27.75" customHeight="1" x14ac:dyDescent="0.25">
      <c r="A129" s="7" t="s">
        <v>3833</v>
      </c>
      <c r="B129" s="8">
        <v>3</v>
      </c>
      <c r="C129" s="8" t="s">
        <v>3741</v>
      </c>
      <c r="D129" s="212">
        <v>0</v>
      </c>
    </row>
    <row r="130" spans="1:4" ht="27.75" customHeight="1" x14ac:dyDescent="0.25">
      <c r="A130" s="7" t="s">
        <v>3834</v>
      </c>
      <c r="B130" s="8">
        <v>3</v>
      </c>
      <c r="C130" s="8" t="s">
        <v>3758</v>
      </c>
      <c r="D130" s="212">
        <v>0</v>
      </c>
    </row>
    <row r="131" spans="1:4" ht="27.75" customHeight="1" x14ac:dyDescent="0.25">
      <c r="A131" s="7" t="s">
        <v>3835</v>
      </c>
      <c r="B131" s="8">
        <v>3</v>
      </c>
      <c r="C131" s="8" t="s">
        <v>3762</v>
      </c>
      <c r="D131" s="212">
        <v>0</v>
      </c>
    </row>
    <row r="132" spans="1:4" ht="27.75" customHeight="1" x14ac:dyDescent="0.25">
      <c r="A132" s="7" t="s">
        <v>3836</v>
      </c>
      <c r="B132" s="8">
        <v>3</v>
      </c>
      <c r="C132" s="8" t="s">
        <v>3757</v>
      </c>
      <c r="D132" s="212">
        <v>0</v>
      </c>
    </row>
    <row r="133" spans="1:4" ht="27.75" customHeight="1" x14ac:dyDescent="0.25">
      <c r="A133" s="7" t="s">
        <v>3837</v>
      </c>
      <c r="B133" s="8">
        <v>3</v>
      </c>
      <c r="C133" s="8" t="s">
        <v>3739</v>
      </c>
      <c r="D133" s="212">
        <v>0</v>
      </c>
    </row>
    <row r="134" spans="1:4" ht="27.75" customHeight="1" x14ac:dyDescent="0.25">
      <c r="A134" s="7" t="s">
        <v>3838</v>
      </c>
      <c r="B134" s="8">
        <v>3</v>
      </c>
      <c r="C134" s="8" t="s">
        <v>3754</v>
      </c>
      <c r="D134" s="212">
        <v>0</v>
      </c>
    </row>
    <row r="135" spans="1:4" ht="27.75" customHeight="1" x14ac:dyDescent="0.25">
      <c r="A135" s="7" t="s">
        <v>3839</v>
      </c>
      <c r="B135" s="8">
        <v>3</v>
      </c>
      <c r="C135" s="8" t="s">
        <v>3734</v>
      </c>
      <c r="D135" s="212">
        <v>0</v>
      </c>
    </row>
    <row r="136" spans="1:4" ht="27.75" customHeight="1" x14ac:dyDescent="0.25">
      <c r="A136" s="7" t="s">
        <v>3840</v>
      </c>
      <c r="B136" s="8">
        <v>3</v>
      </c>
      <c r="C136" s="8" t="s">
        <v>3761</v>
      </c>
      <c r="D136" s="212">
        <v>0</v>
      </c>
    </row>
    <row r="137" spans="1:4" ht="27.75" customHeight="1" x14ac:dyDescent="0.25">
      <c r="A137" s="7" t="s">
        <v>3841</v>
      </c>
      <c r="B137" s="8">
        <v>3</v>
      </c>
      <c r="C137" s="8" t="s">
        <v>3749</v>
      </c>
      <c r="D137" s="212">
        <v>0</v>
      </c>
    </row>
    <row r="138" spans="1:4" ht="27.75" customHeight="1" x14ac:dyDescent="0.25">
      <c r="A138" s="7" t="s">
        <v>3842</v>
      </c>
      <c r="B138" s="8">
        <v>3</v>
      </c>
      <c r="C138" s="8" t="s">
        <v>3737</v>
      </c>
      <c r="D138" s="212">
        <v>0</v>
      </c>
    </row>
    <row r="139" spans="1:4" ht="27.75" customHeight="1" x14ac:dyDescent="0.25">
      <c r="A139" s="7" t="s">
        <v>3843</v>
      </c>
      <c r="B139" s="8">
        <v>3</v>
      </c>
      <c r="C139" s="8" t="s">
        <v>3749</v>
      </c>
      <c r="D139" s="212">
        <v>0</v>
      </c>
    </row>
    <row r="140" spans="1:4" ht="27.75" customHeight="1" x14ac:dyDescent="0.25">
      <c r="A140" s="7" t="s">
        <v>3844</v>
      </c>
      <c r="B140" s="8">
        <v>3</v>
      </c>
      <c r="C140" s="8" t="s">
        <v>3736</v>
      </c>
      <c r="D140" s="212">
        <v>0</v>
      </c>
    </row>
    <row r="141" spans="1:4" ht="27.75" customHeight="1" x14ac:dyDescent="0.25">
      <c r="A141" s="7" t="s">
        <v>3845</v>
      </c>
      <c r="B141" s="8">
        <v>3</v>
      </c>
      <c r="C141" s="8" t="s">
        <v>3726</v>
      </c>
      <c r="D141" s="212">
        <v>0</v>
      </c>
    </row>
    <row r="142" spans="1:4" ht="27.75" customHeight="1" x14ac:dyDescent="0.25">
      <c r="A142" s="7" t="s">
        <v>3846</v>
      </c>
      <c r="B142" s="8">
        <v>3</v>
      </c>
      <c r="C142" s="8" t="s">
        <v>3743</v>
      </c>
      <c r="D142" s="212">
        <v>0</v>
      </c>
    </row>
    <row r="143" spans="1:4" ht="27.75" customHeight="1" x14ac:dyDescent="0.25">
      <c r="A143" s="7" t="s">
        <v>3847</v>
      </c>
      <c r="B143" s="8">
        <v>3</v>
      </c>
      <c r="C143" s="8" t="s">
        <v>3762</v>
      </c>
      <c r="D143" s="212">
        <v>0</v>
      </c>
    </row>
    <row r="144" spans="1:4" ht="27.75" customHeight="1" x14ac:dyDescent="0.25">
      <c r="A144" s="7" t="s">
        <v>3848</v>
      </c>
      <c r="B144" s="8">
        <v>3</v>
      </c>
      <c r="C144" s="8" t="s">
        <v>3758</v>
      </c>
      <c r="D144" s="212">
        <v>0</v>
      </c>
    </row>
    <row r="145" spans="1:4" ht="27.75" customHeight="1" x14ac:dyDescent="0.25">
      <c r="A145" s="7" t="s">
        <v>3849</v>
      </c>
      <c r="B145" s="8">
        <v>3</v>
      </c>
      <c r="C145" s="8" t="s">
        <v>3738</v>
      </c>
      <c r="D145" s="212">
        <v>0</v>
      </c>
    </row>
    <row r="146" spans="1:4" ht="27.75" customHeight="1" x14ac:dyDescent="0.25">
      <c r="A146" s="7" t="s">
        <v>3850</v>
      </c>
      <c r="B146" s="8">
        <v>3</v>
      </c>
      <c r="C146" s="8" t="s">
        <v>3748</v>
      </c>
      <c r="D146" s="212">
        <v>0</v>
      </c>
    </row>
    <row r="147" spans="1:4" ht="27.75" customHeight="1" x14ac:dyDescent="0.25">
      <c r="A147" s="7" t="s">
        <v>3851</v>
      </c>
      <c r="B147" s="8">
        <v>3</v>
      </c>
      <c r="C147" s="8" t="s">
        <v>3725</v>
      </c>
      <c r="D147" s="212">
        <v>0</v>
      </c>
    </row>
    <row r="148" spans="1:4" ht="27.75" customHeight="1" x14ac:dyDescent="0.25">
      <c r="A148" s="7" t="s">
        <v>3852</v>
      </c>
      <c r="B148" s="8">
        <v>3</v>
      </c>
      <c r="C148" s="8" t="s">
        <v>3750</v>
      </c>
      <c r="D148" s="212">
        <v>0</v>
      </c>
    </row>
    <row r="149" spans="1:4" ht="27.75" customHeight="1" x14ac:dyDescent="0.25">
      <c r="A149" s="7" t="s">
        <v>3853</v>
      </c>
      <c r="B149" s="8">
        <v>3</v>
      </c>
      <c r="C149" s="8" t="s">
        <v>3750</v>
      </c>
      <c r="D149" s="212">
        <v>0</v>
      </c>
    </row>
    <row r="150" spans="1:4" ht="27.75" customHeight="1" x14ac:dyDescent="0.25">
      <c r="A150" s="7" t="s">
        <v>3854</v>
      </c>
      <c r="B150" s="8">
        <v>3</v>
      </c>
      <c r="C150" s="8" t="s">
        <v>3748</v>
      </c>
      <c r="D150" s="212">
        <v>0</v>
      </c>
    </row>
    <row r="151" spans="1:4" ht="27.75" customHeight="1" x14ac:dyDescent="0.25">
      <c r="A151" s="7" t="s">
        <v>3855</v>
      </c>
      <c r="B151" s="8">
        <v>3</v>
      </c>
      <c r="C151" s="8" t="s">
        <v>3728</v>
      </c>
      <c r="D151" s="212">
        <v>0</v>
      </c>
    </row>
    <row r="152" spans="1:4" ht="27.75" customHeight="1" x14ac:dyDescent="0.25">
      <c r="A152" s="7" t="s">
        <v>3856</v>
      </c>
      <c r="B152" s="8">
        <v>3</v>
      </c>
      <c r="C152" s="8" t="s">
        <v>3759</v>
      </c>
      <c r="D152" s="212">
        <v>0</v>
      </c>
    </row>
    <row r="153" spans="1:4" ht="27.75" customHeight="1" x14ac:dyDescent="0.25">
      <c r="A153" s="7" t="s">
        <v>3857</v>
      </c>
      <c r="B153" s="8">
        <v>3</v>
      </c>
      <c r="C153" s="8" t="s">
        <v>3734</v>
      </c>
      <c r="D153" s="212">
        <v>1.6162214341333301</v>
      </c>
    </row>
    <row r="154" spans="1:4" ht="27.75" customHeight="1" x14ac:dyDescent="0.25">
      <c r="A154" s="7" t="s">
        <v>3858</v>
      </c>
      <c r="B154" s="8">
        <v>3</v>
      </c>
      <c r="C154" s="8" t="s">
        <v>3738</v>
      </c>
      <c r="D154" s="212">
        <v>0</v>
      </c>
    </row>
    <row r="155" spans="1:4" ht="27.75" customHeight="1" x14ac:dyDescent="0.25">
      <c r="A155" s="7" t="s">
        <v>3859</v>
      </c>
      <c r="B155" s="8">
        <v>3</v>
      </c>
      <c r="C155" s="8" t="s">
        <v>3748</v>
      </c>
      <c r="D155" s="212">
        <v>3.0035174983186401</v>
      </c>
    </row>
    <row r="156" spans="1:4" ht="27.75" customHeight="1" x14ac:dyDescent="0.25">
      <c r="A156" s="7" t="s">
        <v>3860</v>
      </c>
      <c r="B156" s="8">
        <v>3</v>
      </c>
      <c r="C156" s="8" t="s">
        <v>3726</v>
      </c>
      <c r="D156" s="212">
        <v>0.63590356617024801</v>
      </c>
    </row>
    <row r="157" spans="1:4" ht="27.75" customHeight="1" x14ac:dyDescent="0.25">
      <c r="A157" s="7" t="s">
        <v>3861</v>
      </c>
      <c r="B157" s="8">
        <v>3</v>
      </c>
      <c r="C157" s="8" t="s">
        <v>3727</v>
      </c>
      <c r="D157" s="212">
        <v>0</v>
      </c>
    </row>
    <row r="158" spans="1:4" ht="27.75" customHeight="1" x14ac:dyDescent="0.25">
      <c r="A158" s="7" t="s">
        <v>3862</v>
      </c>
      <c r="B158" s="8">
        <v>3</v>
      </c>
      <c r="C158" s="8" t="s">
        <v>3758</v>
      </c>
      <c r="D158" s="212">
        <v>0</v>
      </c>
    </row>
    <row r="159" spans="1:4" ht="27.75" customHeight="1" x14ac:dyDescent="0.25">
      <c r="A159" s="7" t="s">
        <v>3863</v>
      </c>
      <c r="B159" s="8">
        <v>3</v>
      </c>
      <c r="C159" s="8" t="s">
        <v>3758</v>
      </c>
      <c r="D159" s="212">
        <v>0</v>
      </c>
    </row>
    <row r="160" spans="1:4" ht="27.75" customHeight="1" x14ac:dyDescent="0.25">
      <c r="A160" s="7" t="s">
        <v>3864</v>
      </c>
      <c r="B160" s="8">
        <v>3</v>
      </c>
      <c r="C160" s="8" t="s">
        <v>3738</v>
      </c>
      <c r="D160" s="212">
        <v>0</v>
      </c>
    </row>
    <row r="161" spans="1:4" ht="27.75" customHeight="1" x14ac:dyDescent="0.25">
      <c r="A161" s="7" t="s">
        <v>3865</v>
      </c>
      <c r="B161" s="8">
        <v>3</v>
      </c>
      <c r="C161" s="8" t="s">
        <v>3731</v>
      </c>
      <c r="D161" s="212">
        <v>0</v>
      </c>
    </row>
    <row r="162" spans="1:4" ht="27.75" customHeight="1" x14ac:dyDescent="0.25">
      <c r="A162" s="7" t="s">
        <v>3866</v>
      </c>
      <c r="B162" s="8">
        <v>3</v>
      </c>
      <c r="C162" s="8" t="s">
        <v>3734</v>
      </c>
      <c r="D162" s="212">
        <v>0</v>
      </c>
    </row>
    <row r="163" spans="1:4" ht="27.75" customHeight="1" x14ac:dyDescent="0.25">
      <c r="A163" s="7" t="s">
        <v>3867</v>
      </c>
      <c r="B163" s="8">
        <v>3</v>
      </c>
      <c r="C163" s="8" t="s">
        <v>3759</v>
      </c>
      <c r="D163" s="212">
        <v>0</v>
      </c>
    </row>
    <row r="164" spans="1:4" ht="27.75" customHeight="1" x14ac:dyDescent="0.25">
      <c r="A164" s="7" t="s">
        <v>3868</v>
      </c>
      <c r="B164" s="8">
        <v>3</v>
      </c>
      <c r="C164" s="8" t="s">
        <v>3738</v>
      </c>
      <c r="D164" s="212">
        <v>0</v>
      </c>
    </row>
    <row r="165" spans="1:4" ht="27.75" customHeight="1" x14ac:dyDescent="0.25">
      <c r="A165" s="7" t="s">
        <v>3869</v>
      </c>
      <c r="B165" s="8">
        <v>3</v>
      </c>
      <c r="C165" s="8" t="s">
        <v>3725</v>
      </c>
      <c r="D165" s="212">
        <v>0</v>
      </c>
    </row>
    <row r="166" spans="1:4" ht="27.75" customHeight="1" x14ac:dyDescent="0.25">
      <c r="A166" s="7" t="s">
        <v>3870</v>
      </c>
      <c r="B166" s="8">
        <v>3</v>
      </c>
      <c r="C166" s="8" t="s">
        <v>3758</v>
      </c>
      <c r="D166" s="212">
        <v>0</v>
      </c>
    </row>
    <row r="167" spans="1:4" ht="27.75" customHeight="1" x14ac:dyDescent="0.25">
      <c r="A167" s="7" t="s">
        <v>3871</v>
      </c>
      <c r="B167" s="8">
        <v>3</v>
      </c>
      <c r="C167" s="8" t="s">
        <v>3740</v>
      </c>
      <c r="D167" s="212">
        <v>0</v>
      </c>
    </row>
    <row r="168" spans="1:4" ht="27.75" customHeight="1" x14ac:dyDescent="0.25">
      <c r="A168" s="7" t="s">
        <v>3872</v>
      </c>
      <c r="B168" s="8">
        <v>3</v>
      </c>
      <c r="C168" s="8" t="s">
        <v>3760</v>
      </c>
      <c r="D168" s="212">
        <v>0</v>
      </c>
    </row>
    <row r="169" spans="1:4" ht="27.75" customHeight="1" x14ac:dyDescent="0.25">
      <c r="A169" s="7" t="s">
        <v>3873</v>
      </c>
      <c r="B169" s="8">
        <v>3</v>
      </c>
      <c r="C169" s="8" t="s">
        <v>3747</v>
      </c>
      <c r="D169" s="212">
        <v>0</v>
      </c>
    </row>
    <row r="170" spans="1:4" ht="27.75" customHeight="1" x14ac:dyDescent="0.25">
      <c r="A170" s="7" t="s">
        <v>3874</v>
      </c>
      <c r="B170" s="8">
        <v>3</v>
      </c>
      <c r="C170" s="8" t="s">
        <v>3754</v>
      </c>
      <c r="D170" s="212">
        <v>0.53469549463153998</v>
      </c>
    </row>
    <row r="171" spans="1:4" ht="27.75" customHeight="1" x14ac:dyDescent="0.25">
      <c r="A171" s="7" t="s">
        <v>3875</v>
      </c>
      <c r="B171" s="8">
        <v>3</v>
      </c>
      <c r="C171" s="8" t="s">
        <v>3755</v>
      </c>
      <c r="D171" s="212">
        <v>0</v>
      </c>
    </row>
    <row r="172" spans="1:4" ht="27.75" customHeight="1" x14ac:dyDescent="0.25">
      <c r="A172" s="7" t="s">
        <v>3876</v>
      </c>
      <c r="B172" s="8">
        <v>3</v>
      </c>
      <c r="C172" s="8" t="s">
        <v>3747</v>
      </c>
      <c r="D172" s="212">
        <v>2.4309962392566602</v>
      </c>
    </row>
    <row r="173" spans="1:4" ht="27.75" customHeight="1" x14ac:dyDescent="0.25">
      <c r="A173" s="7" t="s">
        <v>3877</v>
      </c>
      <c r="B173" s="8">
        <v>3</v>
      </c>
      <c r="C173" s="8" t="s">
        <v>3737</v>
      </c>
      <c r="D173" s="212">
        <v>0</v>
      </c>
    </row>
    <row r="174" spans="1:4" ht="27.75" customHeight="1" x14ac:dyDescent="0.25">
      <c r="A174" s="7" t="s">
        <v>3878</v>
      </c>
      <c r="B174" s="8">
        <v>3</v>
      </c>
      <c r="C174" s="8" t="s">
        <v>3740</v>
      </c>
      <c r="D174" s="212">
        <v>0</v>
      </c>
    </row>
    <row r="175" spans="1:4" ht="27.75" customHeight="1" x14ac:dyDescent="0.25">
      <c r="A175" s="7" t="s">
        <v>3879</v>
      </c>
      <c r="B175" s="8">
        <v>3</v>
      </c>
      <c r="C175" s="8" t="s">
        <v>3731</v>
      </c>
      <c r="D175" s="212">
        <v>0</v>
      </c>
    </row>
    <row r="176" spans="1:4" ht="27.75" customHeight="1" x14ac:dyDescent="0.25">
      <c r="A176" s="7" t="s">
        <v>3880</v>
      </c>
      <c r="B176" s="8">
        <v>3</v>
      </c>
      <c r="C176" s="8" t="s">
        <v>3739</v>
      </c>
      <c r="D176" s="212">
        <v>0</v>
      </c>
    </row>
    <row r="177" spans="1:4" ht="27.75" customHeight="1" x14ac:dyDescent="0.25">
      <c r="A177" s="7" t="s">
        <v>3881</v>
      </c>
      <c r="B177" s="8">
        <v>3</v>
      </c>
      <c r="C177" s="8" t="s">
        <v>3730</v>
      </c>
      <c r="D177" s="212">
        <v>1.69036619728434</v>
      </c>
    </row>
    <row r="178" spans="1:4" ht="27.75" customHeight="1" x14ac:dyDescent="0.25">
      <c r="A178" s="7" t="s">
        <v>3882</v>
      </c>
      <c r="B178" s="8">
        <v>3</v>
      </c>
      <c r="C178" s="8" t="s">
        <v>3753</v>
      </c>
      <c r="D178" s="212">
        <v>0</v>
      </c>
    </row>
    <row r="179" spans="1:4" ht="27.75" customHeight="1" x14ac:dyDescent="0.25">
      <c r="A179" s="7" t="s">
        <v>3883</v>
      </c>
      <c r="B179" s="8">
        <v>3</v>
      </c>
      <c r="C179" s="8" t="s">
        <v>3749</v>
      </c>
      <c r="D179" s="212">
        <v>0</v>
      </c>
    </row>
    <row r="180" spans="1:4" ht="27.75" customHeight="1" x14ac:dyDescent="0.25">
      <c r="A180" s="7" t="s">
        <v>3884</v>
      </c>
      <c r="B180" s="8">
        <v>3</v>
      </c>
      <c r="C180" s="8" t="s">
        <v>3749</v>
      </c>
      <c r="D180" s="212">
        <v>0</v>
      </c>
    </row>
    <row r="181" spans="1:4" ht="27.75" customHeight="1" x14ac:dyDescent="0.25">
      <c r="A181" s="7" t="s">
        <v>3885</v>
      </c>
      <c r="B181" s="8">
        <v>3</v>
      </c>
      <c r="C181" s="8" t="s">
        <v>3747</v>
      </c>
      <c r="D181" s="212">
        <v>0</v>
      </c>
    </row>
    <row r="182" spans="1:4" ht="27.75" customHeight="1" x14ac:dyDescent="0.25">
      <c r="A182" s="7" t="s">
        <v>3886</v>
      </c>
      <c r="B182" s="8">
        <v>3</v>
      </c>
      <c r="C182" s="8" t="s">
        <v>3738</v>
      </c>
      <c r="D182" s="212">
        <v>0</v>
      </c>
    </row>
    <row r="183" spans="1:4" ht="27.75" customHeight="1" x14ac:dyDescent="0.25">
      <c r="A183" s="7" t="s">
        <v>3887</v>
      </c>
      <c r="B183" s="8">
        <v>3</v>
      </c>
      <c r="C183" s="8" t="s">
        <v>3748</v>
      </c>
      <c r="D183" s="212">
        <v>0</v>
      </c>
    </row>
    <row r="184" spans="1:4" ht="27.75" customHeight="1" x14ac:dyDescent="0.25">
      <c r="A184" s="7" t="s">
        <v>3888</v>
      </c>
      <c r="B184" s="8">
        <v>3</v>
      </c>
      <c r="C184" s="8" t="s">
        <v>3755</v>
      </c>
      <c r="D184" s="212">
        <v>0</v>
      </c>
    </row>
    <row r="185" spans="1:4" ht="27.75" customHeight="1" x14ac:dyDescent="0.25">
      <c r="A185" s="7" t="s">
        <v>3889</v>
      </c>
      <c r="B185" s="8">
        <v>3</v>
      </c>
      <c r="C185" s="8" t="s">
        <v>3736</v>
      </c>
      <c r="D185" s="212">
        <v>0</v>
      </c>
    </row>
    <row r="186" spans="1:4" ht="27.75" customHeight="1" x14ac:dyDescent="0.25">
      <c r="A186" s="7" t="s">
        <v>3890</v>
      </c>
      <c r="B186" s="8">
        <v>3</v>
      </c>
      <c r="C186" s="8" t="s">
        <v>3738</v>
      </c>
      <c r="D186" s="212">
        <v>0</v>
      </c>
    </row>
    <row r="187" spans="1:4" ht="27.75" customHeight="1" x14ac:dyDescent="0.25">
      <c r="A187" s="7" t="s">
        <v>3891</v>
      </c>
      <c r="B187" s="8">
        <v>3</v>
      </c>
      <c r="C187" s="8" t="s">
        <v>3738</v>
      </c>
      <c r="D187" s="212">
        <v>0</v>
      </c>
    </row>
    <row r="188" spans="1:4" ht="27.75" customHeight="1" x14ac:dyDescent="0.25">
      <c r="A188" s="7" t="s">
        <v>3892</v>
      </c>
      <c r="B188" s="8">
        <v>3</v>
      </c>
      <c r="C188" s="8" t="s">
        <v>3740</v>
      </c>
      <c r="D188" s="212">
        <v>0</v>
      </c>
    </row>
    <row r="189" spans="1:4" ht="27.75" customHeight="1" x14ac:dyDescent="0.25">
      <c r="A189" s="7" t="s">
        <v>3893</v>
      </c>
      <c r="B189" s="8">
        <v>3</v>
      </c>
      <c r="C189" s="8" t="s">
        <v>3748</v>
      </c>
      <c r="D189" s="212">
        <v>0</v>
      </c>
    </row>
    <row r="190" spans="1:4" ht="27.75" customHeight="1" x14ac:dyDescent="0.25">
      <c r="A190" s="7" t="s">
        <v>3894</v>
      </c>
      <c r="B190" s="8">
        <v>3</v>
      </c>
      <c r="C190" s="8" t="s">
        <v>3733</v>
      </c>
      <c r="D190" s="212">
        <v>0</v>
      </c>
    </row>
    <row r="191" spans="1:4" ht="27.75" customHeight="1" x14ac:dyDescent="0.25">
      <c r="A191" s="7" t="s">
        <v>3895</v>
      </c>
      <c r="B191" s="8">
        <v>3</v>
      </c>
      <c r="C191" s="8" t="s">
        <v>3764</v>
      </c>
      <c r="D191" s="212">
        <v>0</v>
      </c>
    </row>
    <row r="192" spans="1:4" ht="27.75" customHeight="1" x14ac:dyDescent="0.25">
      <c r="A192" s="7" t="s">
        <v>3896</v>
      </c>
      <c r="B192" s="8">
        <v>3</v>
      </c>
      <c r="C192" s="8" t="s">
        <v>3738</v>
      </c>
      <c r="D192" s="212">
        <v>0</v>
      </c>
    </row>
    <row r="193" spans="1:4" ht="27.75" customHeight="1" x14ac:dyDescent="0.25">
      <c r="A193" s="7" t="s">
        <v>3897</v>
      </c>
      <c r="B193" s="8">
        <v>3</v>
      </c>
      <c r="C193" s="8" t="s">
        <v>3750</v>
      </c>
      <c r="D193" s="212">
        <v>0</v>
      </c>
    </row>
    <row r="194" spans="1:4" ht="27.75" customHeight="1" x14ac:dyDescent="0.25">
      <c r="A194" s="7" t="s">
        <v>3898</v>
      </c>
      <c r="B194" s="8">
        <v>3</v>
      </c>
      <c r="C194" s="8" t="s">
        <v>3741</v>
      </c>
      <c r="D194" s="212">
        <v>0</v>
      </c>
    </row>
    <row r="195" spans="1:4" ht="27.75" customHeight="1" x14ac:dyDescent="0.25">
      <c r="A195" s="7" t="s">
        <v>3899</v>
      </c>
      <c r="B195" s="8">
        <v>3</v>
      </c>
      <c r="C195" s="8" t="s">
        <v>3747</v>
      </c>
      <c r="D195" s="212">
        <v>1.28336196256317</v>
      </c>
    </row>
    <row r="196" spans="1:4" ht="27.75" customHeight="1" x14ac:dyDescent="0.25">
      <c r="A196" s="7" t="s">
        <v>3900</v>
      </c>
      <c r="B196" s="8">
        <v>3</v>
      </c>
      <c r="C196" s="8" t="s">
        <v>3747</v>
      </c>
      <c r="D196" s="212">
        <v>0</v>
      </c>
    </row>
    <row r="197" spans="1:4" ht="27.75" customHeight="1" x14ac:dyDescent="0.25">
      <c r="A197" s="7" t="s">
        <v>3901</v>
      </c>
      <c r="B197" s="8">
        <v>3</v>
      </c>
      <c r="C197" s="8" t="s">
        <v>3736</v>
      </c>
      <c r="D197" s="212">
        <v>0</v>
      </c>
    </row>
    <row r="198" spans="1:4" ht="27.75" customHeight="1" x14ac:dyDescent="0.25">
      <c r="A198" s="7" t="s">
        <v>3902</v>
      </c>
      <c r="B198" s="8">
        <v>3</v>
      </c>
      <c r="C198" s="8" t="s">
        <v>3749</v>
      </c>
      <c r="D198" s="212">
        <v>0</v>
      </c>
    </row>
    <row r="199" spans="1:4" ht="27.75" customHeight="1" x14ac:dyDescent="0.25">
      <c r="A199" s="7" t="s">
        <v>3903</v>
      </c>
      <c r="B199" s="8">
        <v>3</v>
      </c>
      <c r="C199" s="8" t="s">
        <v>3753</v>
      </c>
      <c r="D199" s="212">
        <v>0</v>
      </c>
    </row>
    <row r="200" spans="1:4" ht="27.75" customHeight="1" x14ac:dyDescent="0.25">
      <c r="A200" s="7" t="s">
        <v>3904</v>
      </c>
      <c r="B200" s="8">
        <v>3</v>
      </c>
      <c r="C200" s="8" t="s">
        <v>3725</v>
      </c>
      <c r="D200" s="212">
        <v>0</v>
      </c>
    </row>
    <row r="201" spans="1:4" ht="27.75" customHeight="1" x14ac:dyDescent="0.25">
      <c r="A201" s="7" t="s">
        <v>3905</v>
      </c>
      <c r="B201" s="8">
        <v>3</v>
      </c>
      <c r="C201" s="8" t="s">
        <v>3752</v>
      </c>
      <c r="D201" s="212">
        <v>0</v>
      </c>
    </row>
    <row r="202" spans="1:4" ht="27.75" customHeight="1" x14ac:dyDescent="0.25">
      <c r="A202" s="7" t="s">
        <v>3906</v>
      </c>
      <c r="B202" s="8">
        <v>3</v>
      </c>
      <c r="C202" s="8" t="s">
        <v>3753</v>
      </c>
      <c r="D202" s="212">
        <v>0</v>
      </c>
    </row>
    <row r="203" spans="1:4" ht="27.75" customHeight="1" x14ac:dyDescent="0.25">
      <c r="A203" s="7" t="s">
        <v>3907</v>
      </c>
      <c r="B203" s="8">
        <v>3</v>
      </c>
      <c r="C203" s="8" t="s">
        <v>3743</v>
      </c>
      <c r="D203" s="212">
        <v>0</v>
      </c>
    </row>
    <row r="204" spans="1:4" ht="27.75" customHeight="1" x14ac:dyDescent="0.25">
      <c r="A204" s="7" t="s">
        <v>3908</v>
      </c>
      <c r="B204" s="8">
        <v>3</v>
      </c>
      <c r="C204" s="8" t="s">
        <v>3738</v>
      </c>
      <c r="D204" s="212">
        <v>0</v>
      </c>
    </row>
    <row r="205" spans="1:4" ht="27.75" customHeight="1" x14ac:dyDescent="0.25">
      <c r="A205" s="7" t="s">
        <v>3909</v>
      </c>
      <c r="B205" s="8">
        <v>3</v>
      </c>
      <c r="C205" s="8" t="s">
        <v>3738</v>
      </c>
      <c r="D205" s="212">
        <v>0</v>
      </c>
    </row>
    <row r="206" spans="1:4" ht="27.75" customHeight="1" x14ac:dyDescent="0.25">
      <c r="A206" s="7" t="s">
        <v>3910</v>
      </c>
      <c r="B206" s="8">
        <v>3</v>
      </c>
      <c r="C206" s="8" t="s">
        <v>3738</v>
      </c>
      <c r="D206" s="212">
        <v>3.2525380562105402</v>
      </c>
    </row>
    <row r="207" spans="1:4" ht="27.75" customHeight="1" x14ac:dyDescent="0.25">
      <c r="A207" s="7" t="s">
        <v>3911</v>
      </c>
      <c r="B207" s="8">
        <v>3</v>
      </c>
      <c r="C207" s="8" t="s">
        <v>3747</v>
      </c>
      <c r="D207" s="212">
        <v>0</v>
      </c>
    </row>
    <row r="208" spans="1:4" ht="27.75" customHeight="1" x14ac:dyDescent="0.25">
      <c r="A208" s="7" t="s">
        <v>3912</v>
      </c>
      <c r="B208" s="8">
        <v>3</v>
      </c>
      <c r="C208" s="8" t="s">
        <v>3761</v>
      </c>
      <c r="D208" s="212">
        <v>0</v>
      </c>
    </row>
    <row r="209" spans="1:4" ht="27.75" customHeight="1" x14ac:dyDescent="0.25">
      <c r="A209" s="7" t="s">
        <v>3913</v>
      </c>
      <c r="B209" s="8">
        <v>3</v>
      </c>
      <c r="C209" s="8" t="s">
        <v>3738</v>
      </c>
      <c r="D209" s="212">
        <v>0</v>
      </c>
    </row>
    <row r="210" spans="1:4" ht="27.75" customHeight="1" x14ac:dyDescent="0.25">
      <c r="A210" s="7" t="s">
        <v>3914</v>
      </c>
      <c r="B210" s="8">
        <v>3</v>
      </c>
      <c r="C210" s="8" t="s">
        <v>3737</v>
      </c>
      <c r="D210" s="212">
        <v>0</v>
      </c>
    </row>
    <row r="211" spans="1:4" ht="27.75" customHeight="1" x14ac:dyDescent="0.25">
      <c r="A211" s="7" t="s">
        <v>3915</v>
      </c>
      <c r="B211" s="8">
        <v>3</v>
      </c>
      <c r="C211" s="8" t="s">
        <v>3731</v>
      </c>
      <c r="D211" s="212">
        <v>0</v>
      </c>
    </row>
    <row r="212" spans="1:4" ht="27.75" customHeight="1" x14ac:dyDescent="0.25">
      <c r="A212" s="7" t="s">
        <v>3916</v>
      </c>
      <c r="B212" s="8">
        <v>3</v>
      </c>
      <c r="C212" s="8" t="s">
        <v>3738</v>
      </c>
      <c r="D212" s="212">
        <v>0</v>
      </c>
    </row>
    <row r="213" spans="1:4" ht="27.75" customHeight="1" x14ac:dyDescent="0.25">
      <c r="A213" s="7" t="s">
        <v>3917</v>
      </c>
      <c r="B213" s="8">
        <v>3</v>
      </c>
      <c r="C213" s="8" t="s">
        <v>3752</v>
      </c>
      <c r="D213" s="212">
        <v>0</v>
      </c>
    </row>
    <row r="214" spans="1:4" ht="27.75" customHeight="1" x14ac:dyDescent="0.25">
      <c r="A214" s="7" t="s">
        <v>3918</v>
      </c>
      <c r="B214" s="8">
        <v>3</v>
      </c>
      <c r="C214" s="8" t="s">
        <v>3752</v>
      </c>
      <c r="D214" s="212">
        <v>0</v>
      </c>
    </row>
    <row r="215" spans="1:4" ht="27.75" customHeight="1" x14ac:dyDescent="0.25">
      <c r="A215" s="7" t="s">
        <v>3919</v>
      </c>
      <c r="B215" s="8">
        <v>3</v>
      </c>
      <c r="C215" s="8" t="s">
        <v>3737</v>
      </c>
      <c r="D215" s="212">
        <v>0</v>
      </c>
    </row>
    <row r="216" spans="1:4" ht="27.75" customHeight="1" x14ac:dyDescent="0.25">
      <c r="A216" s="7" t="s">
        <v>3920</v>
      </c>
      <c r="B216" s="8">
        <v>3</v>
      </c>
      <c r="C216" s="8" t="s">
        <v>3727</v>
      </c>
      <c r="D216" s="212">
        <v>0</v>
      </c>
    </row>
    <row r="217" spans="1:4" ht="27.75" customHeight="1" x14ac:dyDescent="0.25">
      <c r="A217" s="7" t="s">
        <v>3921</v>
      </c>
      <c r="B217" s="8">
        <v>3</v>
      </c>
      <c r="C217" s="8" t="s">
        <v>3728</v>
      </c>
      <c r="D217" s="212">
        <v>0</v>
      </c>
    </row>
    <row r="218" spans="1:4" ht="27.75" customHeight="1" x14ac:dyDescent="0.25">
      <c r="A218" s="7" t="s">
        <v>3922</v>
      </c>
      <c r="B218" s="8">
        <v>3</v>
      </c>
      <c r="C218" s="8" t="s">
        <v>3748</v>
      </c>
      <c r="D218" s="212">
        <v>0</v>
      </c>
    </row>
    <row r="219" spans="1:4" ht="27.75" customHeight="1" x14ac:dyDescent="0.25">
      <c r="A219" s="7" t="s">
        <v>3923</v>
      </c>
      <c r="B219" s="8">
        <v>3</v>
      </c>
      <c r="C219" s="8" t="s">
        <v>3762</v>
      </c>
      <c r="D219" s="212">
        <v>0</v>
      </c>
    </row>
    <row r="220" spans="1:4" ht="27.75" customHeight="1" x14ac:dyDescent="0.25">
      <c r="A220" s="7" t="s">
        <v>3924</v>
      </c>
      <c r="B220" s="8">
        <v>3</v>
      </c>
      <c r="C220" s="8" t="s">
        <v>3736</v>
      </c>
      <c r="D220" s="212">
        <v>0</v>
      </c>
    </row>
    <row r="221" spans="1:4" ht="27.75" customHeight="1" x14ac:dyDescent="0.25">
      <c r="A221" s="7" t="s">
        <v>3925</v>
      </c>
      <c r="B221" s="8">
        <v>3</v>
      </c>
      <c r="C221" s="8" t="s">
        <v>3751</v>
      </c>
      <c r="D221" s="212">
        <v>0</v>
      </c>
    </row>
    <row r="222" spans="1:4" ht="27.75" customHeight="1" x14ac:dyDescent="0.25">
      <c r="A222" s="7" t="s">
        <v>3926</v>
      </c>
      <c r="B222" s="8">
        <v>3</v>
      </c>
      <c r="C222" s="8" t="s">
        <v>3749</v>
      </c>
      <c r="D222" s="212">
        <v>0</v>
      </c>
    </row>
    <row r="223" spans="1:4" ht="27.75" customHeight="1" x14ac:dyDescent="0.25">
      <c r="A223" s="7" t="s">
        <v>3927</v>
      </c>
      <c r="B223" s="8">
        <v>3</v>
      </c>
      <c r="C223" s="8" t="s">
        <v>3750</v>
      </c>
      <c r="D223" s="212">
        <v>0</v>
      </c>
    </row>
    <row r="224" spans="1:4" ht="27.75" customHeight="1" x14ac:dyDescent="0.25">
      <c r="A224" s="7" t="s">
        <v>3928</v>
      </c>
      <c r="B224" s="8">
        <v>3</v>
      </c>
      <c r="C224" s="8" t="s">
        <v>3748</v>
      </c>
      <c r="D224" s="212">
        <v>0</v>
      </c>
    </row>
    <row r="225" spans="1:4" ht="27.75" customHeight="1" x14ac:dyDescent="0.25">
      <c r="A225" s="7" t="s">
        <v>3929</v>
      </c>
      <c r="B225" s="8">
        <v>3</v>
      </c>
      <c r="C225" s="8" t="s">
        <v>3724</v>
      </c>
      <c r="D225" s="212">
        <v>0</v>
      </c>
    </row>
    <row r="226" spans="1:4" ht="27.75" customHeight="1" x14ac:dyDescent="0.25">
      <c r="A226" s="7" t="s">
        <v>3930</v>
      </c>
      <c r="B226" s="8">
        <v>3</v>
      </c>
      <c r="C226" s="8" t="s">
        <v>3742</v>
      </c>
      <c r="D226" s="212">
        <v>0</v>
      </c>
    </row>
    <row r="227" spans="1:4" ht="27.75" customHeight="1" x14ac:dyDescent="0.25">
      <c r="A227" s="7" t="s">
        <v>3931</v>
      </c>
      <c r="B227" s="8">
        <v>3</v>
      </c>
      <c r="C227" s="8" t="s">
        <v>3738</v>
      </c>
      <c r="D227" s="212">
        <v>0</v>
      </c>
    </row>
    <row r="228" spans="1:4" ht="27.75" customHeight="1" x14ac:dyDescent="0.25">
      <c r="A228" s="7" t="s">
        <v>3932</v>
      </c>
      <c r="B228" s="8">
        <v>3</v>
      </c>
      <c r="C228" s="8" t="s">
        <v>3747</v>
      </c>
      <c r="D228" s="212">
        <v>0</v>
      </c>
    </row>
    <row r="229" spans="1:4" ht="27.75" customHeight="1" x14ac:dyDescent="0.25">
      <c r="A229" s="7" t="s">
        <v>3933</v>
      </c>
      <c r="B229" s="8">
        <v>3</v>
      </c>
      <c r="C229" s="8" t="s">
        <v>3730</v>
      </c>
      <c r="D229" s="212">
        <v>0</v>
      </c>
    </row>
    <row r="230" spans="1:4" ht="27.75" customHeight="1" x14ac:dyDescent="0.25">
      <c r="A230" s="7" t="s">
        <v>3934</v>
      </c>
      <c r="B230" s="8">
        <v>3</v>
      </c>
      <c r="C230" s="8" t="s">
        <v>3734</v>
      </c>
      <c r="D230" s="212">
        <v>0</v>
      </c>
    </row>
    <row r="231" spans="1:4" ht="27.75" customHeight="1" x14ac:dyDescent="0.25">
      <c r="A231" s="7" t="s">
        <v>3935</v>
      </c>
      <c r="B231" s="8">
        <v>3</v>
      </c>
      <c r="C231" s="8" t="s">
        <v>3740</v>
      </c>
      <c r="D231" s="212">
        <v>0</v>
      </c>
    </row>
    <row r="232" spans="1:4" ht="27.75" customHeight="1" x14ac:dyDescent="0.25">
      <c r="A232" s="7" t="s">
        <v>3936</v>
      </c>
      <c r="B232" s="8">
        <v>3</v>
      </c>
      <c r="C232" s="8" t="s">
        <v>3727</v>
      </c>
      <c r="D232" s="212">
        <v>0.49540829726029101</v>
      </c>
    </row>
    <row r="233" spans="1:4" ht="27.75" customHeight="1" x14ac:dyDescent="0.25">
      <c r="A233" s="7" t="s">
        <v>3937</v>
      </c>
      <c r="B233" s="8">
        <v>3</v>
      </c>
      <c r="C233" s="8" t="s">
        <v>3748</v>
      </c>
      <c r="D233" s="212">
        <v>3.5037986297990602</v>
      </c>
    </row>
    <row r="234" spans="1:4" ht="27.75" customHeight="1" x14ac:dyDescent="0.25">
      <c r="A234" s="7" t="s">
        <v>3938</v>
      </c>
      <c r="B234" s="8">
        <v>3</v>
      </c>
      <c r="C234" s="8" t="s">
        <v>3738</v>
      </c>
      <c r="D234" s="212">
        <v>0</v>
      </c>
    </row>
    <row r="235" spans="1:4" ht="27.75" customHeight="1" x14ac:dyDescent="0.25">
      <c r="A235" s="7" t="s">
        <v>3939</v>
      </c>
      <c r="B235" s="8">
        <v>3</v>
      </c>
      <c r="C235" s="8" t="s">
        <v>3764</v>
      </c>
      <c r="D235" s="212">
        <v>0</v>
      </c>
    </row>
    <row r="236" spans="1:4" ht="27.75" customHeight="1" x14ac:dyDescent="0.25">
      <c r="A236" s="7" t="s">
        <v>3940</v>
      </c>
      <c r="B236" s="8">
        <v>3</v>
      </c>
      <c r="C236" s="8" t="s">
        <v>3731</v>
      </c>
      <c r="D236" s="212">
        <v>1.69954226418607</v>
      </c>
    </row>
    <row r="237" spans="1:4" ht="27.75" customHeight="1" x14ac:dyDescent="0.25">
      <c r="A237" s="7" t="s">
        <v>3941</v>
      </c>
      <c r="B237" s="8">
        <v>3</v>
      </c>
      <c r="C237" s="8" t="s">
        <v>3759</v>
      </c>
      <c r="D237" s="212">
        <v>0</v>
      </c>
    </row>
    <row r="238" spans="1:4" ht="27.75" customHeight="1" x14ac:dyDescent="0.25">
      <c r="A238" s="7" t="s">
        <v>3942</v>
      </c>
      <c r="B238" s="8">
        <v>3</v>
      </c>
      <c r="C238" s="8" t="s">
        <v>3733</v>
      </c>
      <c r="D238" s="212">
        <v>0</v>
      </c>
    </row>
    <row r="239" spans="1:4" ht="27.75" customHeight="1" x14ac:dyDescent="0.25">
      <c r="A239" s="7" t="s">
        <v>3943</v>
      </c>
      <c r="B239" s="8">
        <v>3</v>
      </c>
      <c r="C239" s="8" t="s">
        <v>3728</v>
      </c>
      <c r="D239" s="212">
        <v>0</v>
      </c>
    </row>
    <row r="240" spans="1:4" ht="27.75" customHeight="1" x14ac:dyDescent="0.25">
      <c r="A240" s="7" t="s">
        <v>3944</v>
      </c>
      <c r="B240" s="8">
        <v>3</v>
      </c>
      <c r="C240" s="8" t="s">
        <v>3738</v>
      </c>
      <c r="D240" s="212">
        <v>0</v>
      </c>
    </row>
    <row r="241" spans="1:4" ht="27.75" customHeight="1" x14ac:dyDescent="0.25">
      <c r="A241" s="7" t="s">
        <v>3945</v>
      </c>
      <c r="B241" s="8">
        <v>3</v>
      </c>
      <c r="C241" s="8" t="s">
        <v>3737</v>
      </c>
      <c r="D241" s="212">
        <v>0</v>
      </c>
    </row>
    <row r="242" spans="1:4" ht="27.75" customHeight="1" x14ac:dyDescent="0.25">
      <c r="A242" s="7" t="s">
        <v>3946</v>
      </c>
      <c r="B242" s="8">
        <v>3</v>
      </c>
      <c r="C242" s="8" t="s">
        <v>3731</v>
      </c>
      <c r="D242" s="212">
        <v>0</v>
      </c>
    </row>
    <row r="243" spans="1:4" ht="27.75" customHeight="1" x14ac:dyDescent="0.25">
      <c r="A243" s="7" t="s">
        <v>3947</v>
      </c>
      <c r="B243" s="8">
        <v>3</v>
      </c>
      <c r="C243" s="8" t="s">
        <v>3726</v>
      </c>
      <c r="D243" s="212">
        <v>1.9041057868359399</v>
      </c>
    </row>
    <row r="244" spans="1:4" ht="27.75" customHeight="1" x14ac:dyDescent="0.25">
      <c r="A244" s="7" t="s">
        <v>3948</v>
      </c>
      <c r="B244" s="8">
        <v>3</v>
      </c>
      <c r="C244" s="8" t="s">
        <v>3729</v>
      </c>
      <c r="D244" s="212">
        <v>0</v>
      </c>
    </row>
    <row r="245" spans="1:4" ht="27.75" customHeight="1" x14ac:dyDescent="0.25">
      <c r="A245" s="7" t="s">
        <v>3949</v>
      </c>
      <c r="B245" s="8">
        <v>3</v>
      </c>
      <c r="C245" s="8" t="s">
        <v>3760</v>
      </c>
      <c r="D245" s="212">
        <v>1.8458693018119099</v>
      </c>
    </row>
    <row r="246" spans="1:4" ht="27.75" customHeight="1" x14ac:dyDescent="0.25">
      <c r="A246" s="7" t="s">
        <v>3950</v>
      </c>
      <c r="B246" s="8">
        <v>3</v>
      </c>
      <c r="C246" s="8" t="s">
        <v>3734</v>
      </c>
      <c r="D246" s="212">
        <v>0</v>
      </c>
    </row>
    <row r="247" spans="1:4" ht="27.75" customHeight="1" x14ac:dyDescent="0.25">
      <c r="A247" s="7" t="s">
        <v>3951</v>
      </c>
      <c r="B247" s="8">
        <v>3</v>
      </c>
      <c r="C247" s="8" t="s">
        <v>3761</v>
      </c>
      <c r="D247" s="212">
        <v>1.6536922570563699</v>
      </c>
    </row>
    <row r="248" spans="1:4" ht="27.75" customHeight="1" x14ac:dyDescent="0.25">
      <c r="A248" s="7" t="s">
        <v>3952</v>
      </c>
      <c r="B248" s="8">
        <v>3</v>
      </c>
      <c r="C248" s="8" t="s">
        <v>3747</v>
      </c>
      <c r="D248" s="212">
        <v>0</v>
      </c>
    </row>
    <row r="249" spans="1:4" ht="27.75" customHeight="1" x14ac:dyDescent="0.25">
      <c r="A249" s="7" t="s">
        <v>3953</v>
      </c>
      <c r="B249" s="8">
        <v>3</v>
      </c>
      <c r="C249" s="8" t="s">
        <v>3741</v>
      </c>
      <c r="D249" s="212">
        <v>0</v>
      </c>
    </row>
    <row r="250" spans="1:4" ht="27.75" customHeight="1" x14ac:dyDescent="0.25">
      <c r="A250" s="7" t="s">
        <v>3954</v>
      </c>
      <c r="B250" s="8">
        <v>3</v>
      </c>
      <c r="C250" s="8" t="s">
        <v>3738</v>
      </c>
      <c r="D250" s="212">
        <v>0</v>
      </c>
    </row>
    <row r="251" spans="1:4" ht="27.75" customHeight="1" x14ac:dyDescent="0.25">
      <c r="A251" s="7" t="s">
        <v>3955</v>
      </c>
      <c r="B251" s="8">
        <v>3</v>
      </c>
      <c r="C251" s="8" t="s">
        <v>3750</v>
      </c>
      <c r="D251" s="212">
        <v>0</v>
      </c>
    </row>
    <row r="252" spans="1:4" ht="27.75" customHeight="1" x14ac:dyDescent="0.25">
      <c r="A252" s="7" t="s">
        <v>3956</v>
      </c>
      <c r="B252" s="8">
        <v>3</v>
      </c>
      <c r="C252" s="8" t="s">
        <v>3750</v>
      </c>
      <c r="D252" s="212">
        <v>0</v>
      </c>
    </row>
    <row r="253" spans="1:4" ht="27.75" customHeight="1" x14ac:dyDescent="0.25">
      <c r="A253" s="7" t="s">
        <v>3957</v>
      </c>
      <c r="B253" s="8">
        <v>3</v>
      </c>
      <c r="C253" s="8" t="s">
        <v>3750</v>
      </c>
      <c r="D253" s="212">
        <v>0</v>
      </c>
    </row>
    <row r="254" spans="1:4" ht="27.75" customHeight="1" x14ac:dyDescent="0.25">
      <c r="A254" s="7" t="s">
        <v>3958</v>
      </c>
      <c r="B254" s="8">
        <v>3</v>
      </c>
      <c r="C254" s="8" t="s">
        <v>3731</v>
      </c>
      <c r="D254" s="212">
        <v>1.7863460856930999</v>
      </c>
    </row>
    <row r="255" spans="1:4" ht="27.75" customHeight="1" x14ac:dyDescent="0.25">
      <c r="A255" s="7" t="s">
        <v>3959</v>
      </c>
      <c r="B255" s="8">
        <v>3</v>
      </c>
      <c r="C255" s="8" t="s">
        <v>3743</v>
      </c>
      <c r="D255" s="212">
        <v>0</v>
      </c>
    </row>
    <row r="256" spans="1:4" ht="27.75" customHeight="1" x14ac:dyDescent="0.25">
      <c r="A256" s="7" t="s">
        <v>3960</v>
      </c>
      <c r="B256" s="8">
        <v>3</v>
      </c>
      <c r="C256" s="8" t="s">
        <v>3740</v>
      </c>
      <c r="D256" s="212">
        <v>0</v>
      </c>
    </row>
    <row r="257" spans="1:4" ht="27.75" customHeight="1" x14ac:dyDescent="0.25">
      <c r="A257" s="7" t="s">
        <v>3961</v>
      </c>
      <c r="B257" s="8">
        <v>3</v>
      </c>
      <c r="C257" s="8" t="s">
        <v>3761</v>
      </c>
      <c r="D257" s="212">
        <v>0</v>
      </c>
    </row>
    <row r="258" spans="1:4" ht="27.75" customHeight="1" x14ac:dyDescent="0.25">
      <c r="A258" s="7" t="s">
        <v>3962</v>
      </c>
      <c r="B258" s="8">
        <v>3</v>
      </c>
      <c r="C258" s="8" t="s">
        <v>3750</v>
      </c>
      <c r="D258" s="212">
        <v>0</v>
      </c>
    </row>
    <row r="259" spans="1:4" ht="27.75" customHeight="1" x14ac:dyDescent="0.25">
      <c r="A259" s="7" t="s">
        <v>3963</v>
      </c>
      <c r="B259" s="8">
        <v>3</v>
      </c>
      <c r="C259" s="8" t="s">
        <v>3730</v>
      </c>
      <c r="D259" s="212">
        <v>0</v>
      </c>
    </row>
    <row r="260" spans="1:4" ht="27.75" customHeight="1" x14ac:dyDescent="0.25">
      <c r="A260" s="7" t="s">
        <v>3964</v>
      </c>
      <c r="B260" s="8">
        <v>3</v>
      </c>
      <c r="C260" s="8" t="s">
        <v>3753</v>
      </c>
      <c r="D260" s="212">
        <v>0</v>
      </c>
    </row>
    <row r="261" spans="1:4" ht="27.75" customHeight="1" x14ac:dyDescent="0.25">
      <c r="A261" s="7" t="s">
        <v>3965</v>
      </c>
      <c r="B261" s="8">
        <v>3</v>
      </c>
      <c r="C261" s="8" t="s">
        <v>3734</v>
      </c>
      <c r="D261" s="212">
        <v>0</v>
      </c>
    </row>
    <row r="262" spans="1:4" ht="27.75" customHeight="1" x14ac:dyDescent="0.25">
      <c r="A262" s="7" t="s">
        <v>3966</v>
      </c>
      <c r="B262" s="8">
        <v>3</v>
      </c>
      <c r="C262" s="8" t="s">
        <v>3759</v>
      </c>
      <c r="D262" s="212">
        <v>0</v>
      </c>
    </row>
    <row r="263" spans="1:4" ht="27.75" customHeight="1" x14ac:dyDescent="0.25">
      <c r="A263" s="7" t="s">
        <v>3967</v>
      </c>
      <c r="B263" s="8">
        <v>3</v>
      </c>
      <c r="C263" s="8" t="s">
        <v>3737</v>
      </c>
      <c r="D263" s="212">
        <v>0</v>
      </c>
    </row>
    <row r="264" spans="1:4" ht="27.75" customHeight="1" x14ac:dyDescent="0.25">
      <c r="A264" s="7" t="s">
        <v>3968</v>
      </c>
      <c r="B264" s="8">
        <v>3</v>
      </c>
      <c r="C264" s="8" t="s">
        <v>3760</v>
      </c>
      <c r="D264" s="212">
        <v>0</v>
      </c>
    </row>
    <row r="265" spans="1:4" ht="27.75" customHeight="1" x14ac:dyDescent="0.25">
      <c r="A265" s="7" t="s">
        <v>3969</v>
      </c>
      <c r="B265" s="8">
        <v>3</v>
      </c>
      <c r="C265" s="8" t="s">
        <v>3755</v>
      </c>
      <c r="D265" s="212">
        <v>0</v>
      </c>
    </row>
    <row r="266" spans="1:4" ht="27.75" customHeight="1" x14ac:dyDescent="0.25">
      <c r="A266" s="7" t="s">
        <v>3970</v>
      </c>
      <c r="B266" s="8">
        <v>3</v>
      </c>
      <c r="C266" s="8" t="s">
        <v>3754</v>
      </c>
      <c r="D266" s="212">
        <v>0</v>
      </c>
    </row>
    <row r="267" spans="1:4" ht="27.75" customHeight="1" x14ac:dyDescent="0.25">
      <c r="A267" s="7" t="s">
        <v>3971</v>
      </c>
      <c r="B267" s="8">
        <v>3</v>
      </c>
      <c r="C267" s="8" t="s">
        <v>3748</v>
      </c>
      <c r="D267" s="212">
        <v>0</v>
      </c>
    </row>
    <row r="268" spans="1:4" ht="27.75" customHeight="1" x14ac:dyDescent="0.25">
      <c r="A268" s="7" t="s">
        <v>3972</v>
      </c>
      <c r="B268" s="8">
        <v>3</v>
      </c>
      <c r="C268" s="8" t="s">
        <v>3730</v>
      </c>
      <c r="D268" s="212">
        <v>0</v>
      </c>
    </row>
    <row r="269" spans="1:4" ht="27.75" customHeight="1" x14ac:dyDescent="0.25">
      <c r="A269" s="7" t="s">
        <v>3973</v>
      </c>
      <c r="B269" s="8">
        <v>3</v>
      </c>
      <c r="C269" s="8" t="s">
        <v>3745</v>
      </c>
      <c r="D269" s="212">
        <v>0</v>
      </c>
    </row>
    <row r="270" spans="1:4" ht="27.75" customHeight="1" x14ac:dyDescent="0.25">
      <c r="A270" s="7" t="s">
        <v>3974</v>
      </c>
      <c r="B270" s="8">
        <v>3</v>
      </c>
      <c r="C270" s="8" t="s">
        <v>3738</v>
      </c>
      <c r="D270" s="212">
        <v>0</v>
      </c>
    </row>
    <row r="271" spans="1:4" ht="27.75" customHeight="1" x14ac:dyDescent="0.25">
      <c r="A271" s="7" t="s">
        <v>3975</v>
      </c>
      <c r="B271" s="8">
        <v>3</v>
      </c>
      <c r="C271" s="8" t="s">
        <v>3748</v>
      </c>
      <c r="D271" s="212">
        <v>0</v>
      </c>
    </row>
    <row r="272" spans="1:4" ht="27.75" customHeight="1" x14ac:dyDescent="0.25">
      <c r="A272" s="7" t="s">
        <v>3976</v>
      </c>
      <c r="B272" s="8">
        <v>3</v>
      </c>
      <c r="C272" s="8" t="s">
        <v>3746</v>
      </c>
      <c r="D272" s="212">
        <v>0</v>
      </c>
    </row>
    <row r="273" spans="1:4" ht="27.75" customHeight="1" x14ac:dyDescent="0.25">
      <c r="A273" s="7" t="s">
        <v>3977</v>
      </c>
      <c r="B273" s="8">
        <v>3</v>
      </c>
      <c r="C273" s="8" t="s">
        <v>3729</v>
      </c>
      <c r="D273" s="212">
        <v>0</v>
      </c>
    </row>
    <row r="274" spans="1:4" ht="27.75" customHeight="1" x14ac:dyDescent="0.25">
      <c r="A274" s="7" t="s">
        <v>3978</v>
      </c>
      <c r="B274" s="8">
        <v>3</v>
      </c>
      <c r="C274" s="8" t="s">
        <v>3736</v>
      </c>
      <c r="D274" s="212">
        <v>0</v>
      </c>
    </row>
    <row r="275" spans="1:4" ht="27.75" customHeight="1" x14ac:dyDescent="0.25">
      <c r="A275" s="7" t="s">
        <v>3979</v>
      </c>
      <c r="B275" s="8">
        <v>3</v>
      </c>
      <c r="C275" s="8" t="s">
        <v>3746</v>
      </c>
      <c r="D275" s="212">
        <v>0</v>
      </c>
    </row>
    <row r="276" spans="1:4" ht="27.75" customHeight="1" x14ac:dyDescent="0.25">
      <c r="A276" s="7" t="s">
        <v>3980</v>
      </c>
      <c r="B276" s="8">
        <v>3</v>
      </c>
      <c r="C276" s="8" t="s">
        <v>3754</v>
      </c>
      <c r="D276" s="212">
        <v>0</v>
      </c>
    </row>
    <row r="277" spans="1:4" ht="27.75" customHeight="1" x14ac:dyDescent="0.25">
      <c r="A277" s="7" t="s">
        <v>3981</v>
      </c>
      <c r="B277" s="8">
        <v>3</v>
      </c>
      <c r="C277" s="8" t="s">
        <v>3730</v>
      </c>
      <c r="D277" s="212">
        <v>2.2277821171831702</v>
      </c>
    </row>
    <row r="278" spans="1:4" ht="27.75" customHeight="1" x14ac:dyDescent="0.25">
      <c r="A278" s="7" t="s">
        <v>3982</v>
      </c>
      <c r="B278" s="8">
        <v>3</v>
      </c>
      <c r="C278" s="8" t="s">
        <v>3761</v>
      </c>
      <c r="D278" s="212">
        <v>0</v>
      </c>
    </row>
    <row r="279" spans="1:4" ht="27.75" customHeight="1" x14ac:dyDescent="0.25">
      <c r="A279" s="7" t="s">
        <v>3983</v>
      </c>
      <c r="B279" s="8">
        <v>3</v>
      </c>
      <c r="C279" s="8" t="s">
        <v>3757</v>
      </c>
      <c r="D279" s="212">
        <v>0</v>
      </c>
    </row>
    <row r="280" spans="1:4" ht="27.75" customHeight="1" x14ac:dyDescent="0.25">
      <c r="A280" s="7" t="s">
        <v>3984</v>
      </c>
      <c r="B280" s="8">
        <v>3</v>
      </c>
      <c r="C280" s="8" t="s">
        <v>3747</v>
      </c>
      <c r="D280" s="212">
        <v>0</v>
      </c>
    </row>
    <row r="281" spans="1:4" ht="27.75" customHeight="1" x14ac:dyDescent="0.25">
      <c r="A281" s="7" t="s">
        <v>3985</v>
      </c>
      <c r="B281" s="8">
        <v>3</v>
      </c>
      <c r="C281" s="8" t="s">
        <v>3740</v>
      </c>
      <c r="D281" s="212">
        <v>0</v>
      </c>
    </row>
    <row r="282" spans="1:4" ht="27.75" customHeight="1" x14ac:dyDescent="0.25">
      <c r="A282" s="7" t="s">
        <v>3986</v>
      </c>
      <c r="B282" s="8">
        <v>3</v>
      </c>
      <c r="C282" s="8" t="s">
        <v>3725</v>
      </c>
      <c r="D282" s="212">
        <v>0</v>
      </c>
    </row>
    <row r="283" spans="1:4" ht="27.75" customHeight="1" x14ac:dyDescent="0.25">
      <c r="A283" s="7" t="s">
        <v>3987</v>
      </c>
      <c r="B283" s="8">
        <v>3</v>
      </c>
      <c r="C283" s="8" t="s">
        <v>3748</v>
      </c>
      <c r="D283" s="212">
        <v>0</v>
      </c>
    </row>
    <row r="284" spans="1:4" ht="27.75" customHeight="1" x14ac:dyDescent="0.25">
      <c r="A284" s="7" t="s">
        <v>3988</v>
      </c>
      <c r="B284" s="8">
        <v>3</v>
      </c>
      <c r="C284" s="8" t="s">
        <v>3759</v>
      </c>
      <c r="D284" s="212">
        <v>0</v>
      </c>
    </row>
    <row r="285" spans="1:4" ht="27.75" customHeight="1" x14ac:dyDescent="0.25">
      <c r="A285" s="7" t="s">
        <v>3989</v>
      </c>
      <c r="B285" s="8">
        <v>3</v>
      </c>
      <c r="C285" s="8" t="s">
        <v>3737</v>
      </c>
      <c r="D285" s="212">
        <v>0</v>
      </c>
    </row>
    <row r="286" spans="1:4" ht="27.75" customHeight="1" x14ac:dyDescent="0.25">
      <c r="A286" s="7" t="s">
        <v>3990</v>
      </c>
      <c r="B286" s="8">
        <v>3</v>
      </c>
      <c r="C286" s="8" t="s">
        <v>3738</v>
      </c>
      <c r="D286" s="212">
        <v>0</v>
      </c>
    </row>
    <row r="287" spans="1:4" ht="27.75" customHeight="1" x14ac:dyDescent="0.25">
      <c r="A287" s="7" t="s">
        <v>3991</v>
      </c>
      <c r="B287" s="8">
        <v>3</v>
      </c>
      <c r="C287" s="8" t="s">
        <v>3738</v>
      </c>
      <c r="D287" s="212">
        <v>0</v>
      </c>
    </row>
    <row r="288" spans="1:4" ht="27.75" customHeight="1" x14ac:dyDescent="0.25">
      <c r="A288" s="7" t="s">
        <v>3992</v>
      </c>
      <c r="B288" s="8">
        <v>3</v>
      </c>
      <c r="C288" s="8" t="s">
        <v>3759</v>
      </c>
      <c r="D288" s="212">
        <v>0</v>
      </c>
    </row>
    <row r="289" spans="1:4" ht="27.75" customHeight="1" x14ac:dyDescent="0.25">
      <c r="A289" s="7" t="s">
        <v>3993</v>
      </c>
      <c r="B289" s="8">
        <v>3</v>
      </c>
      <c r="C289" s="8" t="s">
        <v>3748</v>
      </c>
      <c r="D289" s="212">
        <v>0</v>
      </c>
    </row>
    <row r="290" spans="1:4" ht="27.75" customHeight="1" x14ac:dyDescent="0.25">
      <c r="A290" s="7" t="s">
        <v>3994</v>
      </c>
      <c r="B290" s="8">
        <v>3</v>
      </c>
      <c r="C290" s="8" t="s">
        <v>3759</v>
      </c>
      <c r="D290" s="212">
        <v>0</v>
      </c>
    </row>
    <row r="291" spans="1:4" ht="27.75" customHeight="1" x14ac:dyDescent="0.25">
      <c r="A291" s="7" t="s">
        <v>3995</v>
      </c>
      <c r="B291" s="8">
        <v>3</v>
      </c>
      <c r="C291" s="8" t="s">
        <v>3748</v>
      </c>
      <c r="D291" s="212">
        <v>0</v>
      </c>
    </row>
    <row r="292" spans="1:4" ht="27.75" customHeight="1" x14ac:dyDescent="0.25">
      <c r="A292" s="7" t="s">
        <v>3996</v>
      </c>
      <c r="B292" s="8">
        <v>3</v>
      </c>
      <c r="C292" s="8" t="s">
        <v>3738</v>
      </c>
      <c r="D292" s="212">
        <v>0</v>
      </c>
    </row>
    <row r="293" spans="1:4" ht="27.75" customHeight="1" x14ac:dyDescent="0.25">
      <c r="A293" s="7" t="s">
        <v>3997</v>
      </c>
      <c r="B293" s="8">
        <v>3</v>
      </c>
      <c r="C293" s="8" t="s">
        <v>3759</v>
      </c>
      <c r="D293" s="212">
        <v>0</v>
      </c>
    </row>
    <row r="294" spans="1:4" ht="27.75" customHeight="1" x14ac:dyDescent="0.25">
      <c r="A294" s="7" t="s">
        <v>3998</v>
      </c>
      <c r="B294" s="8">
        <v>3</v>
      </c>
      <c r="C294" s="8" t="s">
        <v>3737</v>
      </c>
      <c r="D294" s="212">
        <v>0</v>
      </c>
    </row>
    <row r="295" spans="1:4" ht="27.75" customHeight="1" x14ac:dyDescent="0.25">
      <c r="A295" s="7" t="s">
        <v>3999</v>
      </c>
      <c r="B295" s="8">
        <v>3</v>
      </c>
      <c r="C295" s="8" t="s">
        <v>3759</v>
      </c>
      <c r="D295" s="212">
        <v>0</v>
      </c>
    </row>
    <row r="296" spans="1:4" ht="27.75" customHeight="1" x14ac:dyDescent="0.25">
      <c r="A296" s="7" t="s">
        <v>4000</v>
      </c>
      <c r="B296" s="8">
        <v>3</v>
      </c>
      <c r="C296" s="8" t="s">
        <v>3748</v>
      </c>
      <c r="D296" s="212">
        <v>0</v>
      </c>
    </row>
    <row r="297" spans="1:4" ht="27.75" customHeight="1" x14ac:dyDescent="0.25">
      <c r="A297" s="7" t="s">
        <v>4001</v>
      </c>
      <c r="B297" s="8">
        <v>3</v>
      </c>
      <c r="C297" s="8" t="s">
        <v>3759</v>
      </c>
      <c r="D297" s="212">
        <v>0</v>
      </c>
    </row>
    <row r="298" spans="1:4" ht="27.75" customHeight="1" x14ac:dyDescent="0.25">
      <c r="A298" s="7" t="s">
        <v>4002</v>
      </c>
      <c r="B298" s="8">
        <v>3</v>
      </c>
      <c r="C298" s="8" t="s">
        <v>3738</v>
      </c>
      <c r="D298" s="212">
        <v>0</v>
      </c>
    </row>
    <row r="299" spans="1:4" ht="27.75" customHeight="1" x14ac:dyDescent="0.25">
      <c r="A299" s="7" t="s">
        <v>4003</v>
      </c>
      <c r="B299" s="8">
        <v>3</v>
      </c>
      <c r="C299" s="8" t="s">
        <v>3738</v>
      </c>
      <c r="D299" s="212">
        <v>0</v>
      </c>
    </row>
    <row r="300" spans="1:4" ht="27.75" customHeight="1" x14ac:dyDescent="0.25">
      <c r="A300" s="7" t="s">
        <v>4004</v>
      </c>
      <c r="B300" s="8">
        <v>3</v>
      </c>
      <c r="C300" s="8" t="s">
        <v>3738</v>
      </c>
      <c r="D300" s="212">
        <v>3.00771482168205</v>
      </c>
    </row>
    <row r="301" spans="1:4" ht="27.75" customHeight="1" x14ac:dyDescent="0.25">
      <c r="A301" s="7" t="s">
        <v>4005</v>
      </c>
      <c r="B301" s="8">
        <v>3</v>
      </c>
      <c r="C301" s="8" t="s">
        <v>3748</v>
      </c>
      <c r="D301" s="212">
        <v>6.4072956695319601</v>
      </c>
    </row>
    <row r="302" spans="1:4" ht="27.75" customHeight="1" x14ac:dyDescent="0.25">
      <c r="A302" s="7" t="s">
        <v>4006</v>
      </c>
      <c r="B302" s="8">
        <v>3</v>
      </c>
      <c r="C302" s="8" t="s">
        <v>3759</v>
      </c>
      <c r="D302" s="212">
        <v>0</v>
      </c>
    </row>
    <row r="303" spans="1:4" ht="27.75" customHeight="1" x14ac:dyDescent="0.25">
      <c r="A303" s="7" t="s">
        <v>4007</v>
      </c>
      <c r="B303" s="8">
        <v>3</v>
      </c>
      <c r="C303" s="8" t="s">
        <v>3759</v>
      </c>
      <c r="D303" s="212">
        <v>0</v>
      </c>
    </row>
    <row r="304" spans="1:4" ht="27.75" customHeight="1" x14ac:dyDescent="0.25">
      <c r="A304" s="7" t="s">
        <v>4008</v>
      </c>
      <c r="B304" s="8">
        <v>3</v>
      </c>
      <c r="C304" s="8" t="s">
        <v>3759</v>
      </c>
      <c r="D304" s="212">
        <v>0</v>
      </c>
    </row>
    <row r="305" spans="1:4" ht="27.75" customHeight="1" x14ac:dyDescent="0.25">
      <c r="A305" s="7" t="s">
        <v>4009</v>
      </c>
      <c r="B305" s="8">
        <v>3</v>
      </c>
      <c r="C305" s="8" t="s">
        <v>3748</v>
      </c>
      <c r="D305" s="212">
        <v>0</v>
      </c>
    </row>
    <row r="306" spans="1:4" ht="27.75" customHeight="1" x14ac:dyDescent="0.25">
      <c r="A306" s="7" t="s">
        <v>4010</v>
      </c>
      <c r="B306" s="8">
        <v>3</v>
      </c>
      <c r="C306" s="8" t="s">
        <v>3748</v>
      </c>
      <c r="D306" s="212">
        <v>0</v>
      </c>
    </row>
    <row r="307" spans="1:4" ht="27.75" customHeight="1" x14ac:dyDescent="0.25">
      <c r="A307" s="7" t="s">
        <v>4011</v>
      </c>
      <c r="B307" s="8">
        <v>3</v>
      </c>
      <c r="C307" s="8" t="s">
        <v>3724</v>
      </c>
      <c r="D307" s="212">
        <v>0</v>
      </c>
    </row>
    <row r="308" spans="1:4" ht="27.75" customHeight="1" x14ac:dyDescent="0.25">
      <c r="A308" s="7" t="s">
        <v>4012</v>
      </c>
      <c r="B308" s="8">
        <v>3</v>
      </c>
      <c r="C308" s="8" t="s">
        <v>3738</v>
      </c>
      <c r="D308" s="212">
        <v>0</v>
      </c>
    </row>
    <row r="309" spans="1:4" ht="27.75" customHeight="1" x14ac:dyDescent="0.25">
      <c r="A309" s="7" t="s">
        <v>4013</v>
      </c>
      <c r="B309" s="8">
        <v>3</v>
      </c>
      <c r="C309" s="8" t="s">
        <v>3737</v>
      </c>
      <c r="D309" s="212">
        <v>0</v>
      </c>
    </row>
    <row r="310" spans="1:4" ht="27.75" customHeight="1" x14ac:dyDescent="0.25">
      <c r="A310" s="7" t="s">
        <v>4014</v>
      </c>
      <c r="B310" s="8">
        <v>3</v>
      </c>
      <c r="C310" s="8" t="s">
        <v>3748</v>
      </c>
      <c r="D310" s="212">
        <v>0</v>
      </c>
    </row>
    <row r="311" spans="1:4" ht="27.75" customHeight="1" x14ac:dyDescent="0.25">
      <c r="A311" s="7" t="s">
        <v>4015</v>
      </c>
      <c r="B311" s="8">
        <v>3</v>
      </c>
      <c r="C311" s="8" t="s">
        <v>3748</v>
      </c>
      <c r="D311" s="212">
        <v>4.0815571611880204</v>
      </c>
    </row>
    <row r="312" spans="1:4" ht="27.75" customHeight="1" x14ac:dyDescent="0.25">
      <c r="A312" s="7" t="s">
        <v>4016</v>
      </c>
      <c r="B312" s="8">
        <v>3</v>
      </c>
      <c r="C312" s="8" t="s">
        <v>3745</v>
      </c>
      <c r="D312" s="212">
        <v>0</v>
      </c>
    </row>
    <row r="313" spans="1:4" ht="27.75" customHeight="1" x14ac:dyDescent="0.25">
      <c r="A313" s="7" t="s">
        <v>4017</v>
      </c>
      <c r="B313" s="8">
        <v>3</v>
      </c>
      <c r="C313" s="8" t="s">
        <v>3731</v>
      </c>
      <c r="D313" s="212">
        <v>0</v>
      </c>
    </row>
    <row r="314" spans="1:4" ht="27.75" customHeight="1" x14ac:dyDescent="0.25">
      <c r="A314" s="7" t="s">
        <v>4018</v>
      </c>
      <c r="B314" s="8">
        <v>3</v>
      </c>
      <c r="C314" s="8" t="s">
        <v>3730</v>
      </c>
      <c r="D314" s="212">
        <v>0</v>
      </c>
    </row>
    <row r="315" spans="1:4" ht="27.75" customHeight="1" x14ac:dyDescent="0.25">
      <c r="A315" s="7" t="s">
        <v>4019</v>
      </c>
      <c r="B315" s="8">
        <v>3</v>
      </c>
      <c r="C315" s="8" t="s">
        <v>3725</v>
      </c>
      <c r="D315" s="212">
        <v>0</v>
      </c>
    </row>
    <row r="316" spans="1:4" ht="27.75" customHeight="1" x14ac:dyDescent="0.25">
      <c r="A316" s="7" t="s">
        <v>4020</v>
      </c>
      <c r="B316" s="8">
        <v>3</v>
      </c>
      <c r="C316" s="8" t="s">
        <v>3753</v>
      </c>
      <c r="D316" s="212">
        <v>0</v>
      </c>
    </row>
    <row r="317" spans="1:4" ht="27.75" customHeight="1" x14ac:dyDescent="0.25">
      <c r="A317" s="7" t="s">
        <v>4021</v>
      </c>
      <c r="B317" s="8">
        <v>3</v>
      </c>
      <c r="C317" s="8" t="s">
        <v>3733</v>
      </c>
      <c r="D317" s="212">
        <v>2.9366053441912898</v>
      </c>
    </row>
    <row r="318" spans="1:4" ht="27.75" customHeight="1" x14ac:dyDescent="0.25">
      <c r="A318" s="7" t="s">
        <v>4022</v>
      </c>
      <c r="B318" s="8">
        <v>3</v>
      </c>
      <c r="C318" s="8" t="s">
        <v>3744</v>
      </c>
      <c r="D318" s="212">
        <v>0</v>
      </c>
    </row>
    <row r="319" spans="1:4" ht="27.75" customHeight="1" x14ac:dyDescent="0.25">
      <c r="A319" s="7" t="s">
        <v>4023</v>
      </c>
      <c r="B319" s="8">
        <v>3</v>
      </c>
      <c r="C319" s="8" t="s">
        <v>3724</v>
      </c>
      <c r="D319" s="212">
        <v>0</v>
      </c>
    </row>
    <row r="320" spans="1:4" ht="27.75" customHeight="1" x14ac:dyDescent="0.25">
      <c r="A320" s="7" t="s">
        <v>4024</v>
      </c>
      <c r="B320" s="8">
        <v>3</v>
      </c>
      <c r="C320" s="8" t="s">
        <v>3738</v>
      </c>
      <c r="D320" s="212">
        <v>0</v>
      </c>
    </row>
    <row r="321" spans="1:4" ht="27.75" customHeight="1" x14ac:dyDescent="0.25">
      <c r="A321" s="7" t="s">
        <v>4025</v>
      </c>
      <c r="B321" s="8">
        <v>3</v>
      </c>
      <c r="C321" s="8" t="s">
        <v>3747</v>
      </c>
      <c r="D321" s="212">
        <v>0</v>
      </c>
    </row>
    <row r="322" spans="1:4" ht="27.75" customHeight="1" x14ac:dyDescent="0.25">
      <c r="A322" s="7" t="s">
        <v>4026</v>
      </c>
      <c r="B322" s="8">
        <v>3</v>
      </c>
      <c r="C322" s="8" t="s">
        <v>3738</v>
      </c>
      <c r="D322" s="212">
        <v>0</v>
      </c>
    </row>
    <row r="323" spans="1:4" ht="27.75" customHeight="1" x14ac:dyDescent="0.25">
      <c r="A323" s="7" t="s">
        <v>4027</v>
      </c>
      <c r="B323" s="8">
        <v>3</v>
      </c>
      <c r="C323" s="8" t="s">
        <v>3748</v>
      </c>
      <c r="D323" s="212">
        <v>0</v>
      </c>
    </row>
    <row r="324" spans="1:4" ht="27.75" customHeight="1" x14ac:dyDescent="0.25">
      <c r="A324" s="7" t="s">
        <v>4028</v>
      </c>
      <c r="B324" s="8">
        <v>3</v>
      </c>
      <c r="C324" s="8" t="s">
        <v>3750</v>
      </c>
      <c r="D324" s="212">
        <v>0</v>
      </c>
    </row>
    <row r="325" spans="1:4" ht="27.75" customHeight="1" x14ac:dyDescent="0.25">
      <c r="A325" s="7" t="s">
        <v>4029</v>
      </c>
      <c r="B325" s="8">
        <v>3</v>
      </c>
      <c r="C325" s="8" t="s">
        <v>3738</v>
      </c>
      <c r="D325" s="212">
        <v>0</v>
      </c>
    </row>
    <row r="326" spans="1:4" ht="27.75" customHeight="1" x14ac:dyDescent="0.25">
      <c r="A326" s="7" t="s">
        <v>4030</v>
      </c>
      <c r="B326" s="8">
        <v>3</v>
      </c>
      <c r="C326" s="8" t="s">
        <v>3741</v>
      </c>
      <c r="D326" s="212">
        <v>3.1089563935801099</v>
      </c>
    </row>
    <row r="327" spans="1:4" ht="27.75" customHeight="1" x14ac:dyDescent="0.25">
      <c r="A327" s="7" t="s">
        <v>4031</v>
      </c>
      <c r="B327" s="8">
        <v>3</v>
      </c>
      <c r="C327" s="8" t="s">
        <v>3739</v>
      </c>
      <c r="D327" s="212">
        <v>0</v>
      </c>
    </row>
    <row r="328" spans="1:4" ht="27.75" customHeight="1" x14ac:dyDescent="0.25">
      <c r="A328" s="7" t="s">
        <v>4032</v>
      </c>
      <c r="B328" s="8">
        <v>3</v>
      </c>
      <c r="C328" s="8" t="s">
        <v>3727</v>
      </c>
      <c r="D328" s="212">
        <v>0</v>
      </c>
    </row>
    <row r="329" spans="1:4" ht="27.75" customHeight="1" x14ac:dyDescent="0.25">
      <c r="A329" s="7" t="s">
        <v>4033</v>
      </c>
      <c r="B329" s="8">
        <v>3</v>
      </c>
      <c r="C329" s="8" t="s">
        <v>3730</v>
      </c>
      <c r="D329" s="212">
        <v>1.56437703079697</v>
      </c>
    </row>
    <row r="330" spans="1:4" ht="27.75" customHeight="1" x14ac:dyDescent="0.25">
      <c r="A330" s="7" t="s">
        <v>4034</v>
      </c>
      <c r="B330" s="8">
        <v>3</v>
      </c>
      <c r="C330" s="8" t="s">
        <v>3730</v>
      </c>
      <c r="D330" s="212">
        <v>0</v>
      </c>
    </row>
    <row r="331" spans="1:4" ht="27.75" customHeight="1" x14ac:dyDescent="0.25">
      <c r="A331" s="7" t="s">
        <v>4035</v>
      </c>
      <c r="B331" s="8">
        <v>3</v>
      </c>
      <c r="C331" s="8" t="s">
        <v>3748</v>
      </c>
      <c r="D331" s="212">
        <v>0</v>
      </c>
    </row>
    <row r="332" spans="1:4" ht="27.75" customHeight="1" x14ac:dyDescent="0.25">
      <c r="A332" s="7" t="s">
        <v>4036</v>
      </c>
      <c r="B332" s="8">
        <v>3</v>
      </c>
      <c r="C332" s="8" t="s">
        <v>3738</v>
      </c>
      <c r="D332" s="212">
        <v>0</v>
      </c>
    </row>
    <row r="333" spans="1:4" ht="27.75" customHeight="1" x14ac:dyDescent="0.25">
      <c r="A333" s="7" t="s">
        <v>4037</v>
      </c>
      <c r="B333" s="8">
        <v>3</v>
      </c>
      <c r="C333" s="8" t="s">
        <v>3748</v>
      </c>
      <c r="D333" s="212">
        <v>0</v>
      </c>
    </row>
    <row r="334" spans="1:4" ht="27.75" customHeight="1" x14ac:dyDescent="0.25">
      <c r="A334" s="7" t="s">
        <v>4038</v>
      </c>
      <c r="B334" s="8">
        <v>3</v>
      </c>
      <c r="C334" s="8" t="s">
        <v>3759</v>
      </c>
      <c r="D334" s="212">
        <v>0</v>
      </c>
    </row>
    <row r="335" spans="1:4" ht="27.75" customHeight="1" x14ac:dyDescent="0.25">
      <c r="A335" s="7" t="s">
        <v>4039</v>
      </c>
      <c r="B335" s="8">
        <v>3</v>
      </c>
      <c r="C335" s="8" t="s">
        <v>3748</v>
      </c>
      <c r="D335" s="212">
        <v>0</v>
      </c>
    </row>
    <row r="336" spans="1:4" ht="27.75" customHeight="1" x14ac:dyDescent="0.25">
      <c r="A336" s="7" t="s">
        <v>4040</v>
      </c>
      <c r="B336" s="8">
        <v>3</v>
      </c>
      <c r="C336" s="8" t="s">
        <v>3748</v>
      </c>
      <c r="D336" s="212">
        <v>0</v>
      </c>
    </row>
    <row r="337" spans="1:4" ht="27.75" customHeight="1" x14ac:dyDescent="0.25">
      <c r="A337" s="7" t="s">
        <v>4041</v>
      </c>
      <c r="B337" s="8">
        <v>3</v>
      </c>
      <c r="C337" s="8" t="s">
        <v>3760</v>
      </c>
      <c r="D337" s="212">
        <v>0</v>
      </c>
    </row>
    <row r="338" spans="1:4" ht="27.75" customHeight="1" x14ac:dyDescent="0.25">
      <c r="A338" s="7" t="s">
        <v>4042</v>
      </c>
      <c r="B338" s="8">
        <v>3</v>
      </c>
      <c r="C338" s="8" t="s">
        <v>3730</v>
      </c>
      <c r="D338" s="212">
        <v>0</v>
      </c>
    </row>
    <row r="339" spans="1:4" ht="27.75" customHeight="1" x14ac:dyDescent="0.25">
      <c r="A339" s="7" t="s">
        <v>4043</v>
      </c>
      <c r="B339" s="8">
        <v>3</v>
      </c>
      <c r="C339" s="8" t="s">
        <v>3740</v>
      </c>
      <c r="D339" s="212">
        <v>1.57898943392766</v>
      </c>
    </row>
    <row r="340" spans="1:4" ht="27.75" customHeight="1" x14ac:dyDescent="0.25">
      <c r="A340" s="7" t="s">
        <v>4044</v>
      </c>
      <c r="B340" s="8">
        <v>3</v>
      </c>
      <c r="C340" s="8" t="s">
        <v>3738</v>
      </c>
      <c r="D340" s="212">
        <v>0</v>
      </c>
    </row>
    <row r="341" spans="1:4" ht="27.75" customHeight="1" x14ac:dyDescent="0.25">
      <c r="A341" s="7" t="s">
        <v>4045</v>
      </c>
      <c r="B341" s="8">
        <v>3</v>
      </c>
      <c r="C341" s="8" t="s">
        <v>3745</v>
      </c>
      <c r="D341" s="212">
        <v>0</v>
      </c>
    </row>
    <row r="342" spans="1:4" ht="27.75" customHeight="1" x14ac:dyDescent="0.25">
      <c r="A342" s="7" t="s">
        <v>4046</v>
      </c>
      <c r="B342" s="8">
        <v>3</v>
      </c>
      <c r="C342" s="8" t="s">
        <v>3728</v>
      </c>
      <c r="D342" s="212">
        <v>0</v>
      </c>
    </row>
    <row r="343" spans="1:4" ht="27.75" customHeight="1" x14ac:dyDescent="0.25">
      <c r="A343" s="7" t="s">
        <v>4047</v>
      </c>
      <c r="B343" s="8">
        <v>3</v>
      </c>
      <c r="C343" s="8" t="s">
        <v>3740</v>
      </c>
      <c r="D343" s="212">
        <v>5.14480517371085</v>
      </c>
    </row>
    <row r="344" spans="1:4" ht="27.75" customHeight="1" x14ac:dyDescent="0.25">
      <c r="A344" s="7" t="s">
        <v>4048</v>
      </c>
      <c r="B344" s="8">
        <v>3</v>
      </c>
      <c r="C344" s="8" t="s">
        <v>3734</v>
      </c>
      <c r="D344" s="212">
        <v>3.3018913298280999</v>
      </c>
    </row>
    <row r="345" spans="1:4" ht="27.75" customHeight="1" x14ac:dyDescent="0.25">
      <c r="A345" s="7" t="s">
        <v>4049</v>
      </c>
      <c r="B345" s="8">
        <v>3</v>
      </c>
      <c r="C345" s="8" t="s">
        <v>3749</v>
      </c>
      <c r="D345" s="212">
        <v>0</v>
      </c>
    </row>
    <row r="346" spans="1:4" ht="27.75" customHeight="1" x14ac:dyDescent="0.25">
      <c r="A346" s="7" t="s">
        <v>4050</v>
      </c>
      <c r="B346" s="8">
        <v>3</v>
      </c>
      <c r="C346" s="8" t="s">
        <v>3727</v>
      </c>
      <c r="D346" s="212">
        <v>0</v>
      </c>
    </row>
    <row r="347" spans="1:4" ht="27.75" customHeight="1" x14ac:dyDescent="0.25">
      <c r="A347" s="7" t="s">
        <v>4051</v>
      </c>
      <c r="B347" s="8">
        <v>3</v>
      </c>
      <c r="C347" s="8" t="s">
        <v>3725</v>
      </c>
      <c r="D347" s="212">
        <v>0</v>
      </c>
    </row>
    <row r="348" spans="1:4" ht="27.75" customHeight="1" x14ac:dyDescent="0.25">
      <c r="A348" s="7" t="s">
        <v>4052</v>
      </c>
      <c r="B348" s="8">
        <v>3</v>
      </c>
      <c r="C348" s="8" t="s">
        <v>3729</v>
      </c>
      <c r="D348" s="212">
        <v>0</v>
      </c>
    </row>
    <row r="349" spans="1:4" ht="27.75" customHeight="1" x14ac:dyDescent="0.25">
      <c r="A349" s="7" t="s">
        <v>4053</v>
      </c>
      <c r="B349" s="8">
        <v>3</v>
      </c>
      <c r="C349" s="8" t="s">
        <v>3735</v>
      </c>
      <c r="D349" s="212">
        <v>0</v>
      </c>
    </row>
    <row r="350" spans="1:4" ht="27.75" customHeight="1" x14ac:dyDescent="0.25">
      <c r="A350" s="7" t="s">
        <v>4054</v>
      </c>
      <c r="B350" s="8">
        <v>3</v>
      </c>
      <c r="C350" s="8" t="s">
        <v>3742</v>
      </c>
      <c r="D350" s="212">
        <v>1.0734050337559899</v>
      </c>
    </row>
    <row r="351" spans="1:4" ht="27.75" customHeight="1" x14ac:dyDescent="0.25">
      <c r="A351" s="7" t="s">
        <v>4055</v>
      </c>
      <c r="B351" s="8">
        <v>3</v>
      </c>
      <c r="C351" s="8" t="s">
        <v>3729</v>
      </c>
      <c r="D351" s="212">
        <v>2.9600429551511902</v>
      </c>
    </row>
    <row r="352" spans="1:4" ht="27.75" customHeight="1" x14ac:dyDescent="0.25">
      <c r="A352" s="7" t="s">
        <v>4056</v>
      </c>
      <c r="B352" s="8">
        <v>3</v>
      </c>
      <c r="C352" s="8" t="s">
        <v>3746</v>
      </c>
      <c r="D352" s="212">
        <v>0</v>
      </c>
    </row>
    <row r="353" spans="1:4" ht="27.75" customHeight="1" x14ac:dyDescent="0.25">
      <c r="A353" s="7" t="s">
        <v>4057</v>
      </c>
      <c r="B353" s="8">
        <v>3</v>
      </c>
      <c r="C353" s="8" t="s">
        <v>3748</v>
      </c>
      <c r="D353" s="212">
        <v>0</v>
      </c>
    </row>
    <row r="354" spans="1:4" ht="27.75" customHeight="1" x14ac:dyDescent="0.25">
      <c r="A354" s="7" t="s">
        <v>4058</v>
      </c>
      <c r="B354" s="8">
        <v>3</v>
      </c>
      <c r="C354" s="8" t="s">
        <v>3752</v>
      </c>
      <c r="D354" s="212">
        <v>0</v>
      </c>
    </row>
    <row r="355" spans="1:4" ht="27.75" customHeight="1" x14ac:dyDescent="0.25">
      <c r="A355" s="7" t="s">
        <v>4059</v>
      </c>
      <c r="B355" s="8">
        <v>3</v>
      </c>
      <c r="C355" s="8" t="s">
        <v>3747</v>
      </c>
      <c r="D355" s="212">
        <v>0</v>
      </c>
    </row>
    <row r="356" spans="1:4" ht="27.75" customHeight="1" x14ac:dyDescent="0.25">
      <c r="A356" s="7" t="s">
        <v>4060</v>
      </c>
      <c r="B356" s="8">
        <v>3</v>
      </c>
      <c r="C356" s="8" t="s">
        <v>3759</v>
      </c>
      <c r="D356" s="212">
        <v>0</v>
      </c>
    </row>
    <row r="357" spans="1:4" ht="27.75" customHeight="1" x14ac:dyDescent="0.25">
      <c r="A357" s="7" t="s">
        <v>4061</v>
      </c>
      <c r="B357" s="8">
        <v>3</v>
      </c>
      <c r="C357" s="8" t="s">
        <v>3738</v>
      </c>
      <c r="D357" s="212">
        <v>0</v>
      </c>
    </row>
    <row r="358" spans="1:4" ht="27.75" customHeight="1" x14ac:dyDescent="0.25">
      <c r="A358" s="7" t="s">
        <v>4062</v>
      </c>
      <c r="B358" s="8">
        <v>3</v>
      </c>
      <c r="C358" s="8" t="s">
        <v>3738</v>
      </c>
      <c r="D358" s="212">
        <v>0</v>
      </c>
    </row>
    <row r="359" spans="1:4" ht="27.75" customHeight="1" x14ac:dyDescent="0.25">
      <c r="A359" s="7" t="s">
        <v>4063</v>
      </c>
      <c r="B359" s="8">
        <v>3</v>
      </c>
      <c r="C359" s="8" t="s">
        <v>3738</v>
      </c>
      <c r="D359" s="212">
        <v>0</v>
      </c>
    </row>
    <row r="360" spans="1:4" ht="27.75" customHeight="1" x14ac:dyDescent="0.25">
      <c r="A360" s="7" t="s">
        <v>4064</v>
      </c>
      <c r="B360" s="8">
        <v>3</v>
      </c>
      <c r="C360" s="8" t="s">
        <v>3759</v>
      </c>
      <c r="D360" s="212">
        <v>0</v>
      </c>
    </row>
    <row r="361" spans="1:4" ht="27.75" customHeight="1" x14ac:dyDescent="0.25">
      <c r="A361" s="7" t="s">
        <v>4065</v>
      </c>
      <c r="B361" s="8">
        <v>3</v>
      </c>
      <c r="C361" s="8" t="s">
        <v>3738</v>
      </c>
      <c r="D361" s="212">
        <v>0</v>
      </c>
    </row>
    <row r="362" spans="1:4" ht="27.75" customHeight="1" x14ac:dyDescent="0.25">
      <c r="A362" s="7" t="s">
        <v>4066</v>
      </c>
      <c r="B362" s="8">
        <v>3</v>
      </c>
      <c r="C362" s="8" t="s">
        <v>3753</v>
      </c>
      <c r="D362" s="212">
        <v>0</v>
      </c>
    </row>
    <row r="363" spans="1:4" ht="27.75" customHeight="1" x14ac:dyDescent="0.25">
      <c r="A363" s="7" t="s">
        <v>4067</v>
      </c>
      <c r="B363" s="8">
        <v>3</v>
      </c>
      <c r="C363" s="8" t="s">
        <v>3757</v>
      </c>
      <c r="D363" s="212">
        <v>0</v>
      </c>
    </row>
    <row r="364" spans="1:4" ht="27.75" customHeight="1" x14ac:dyDescent="0.25">
      <c r="A364" s="7" t="s">
        <v>4068</v>
      </c>
      <c r="B364" s="8">
        <v>3</v>
      </c>
      <c r="C364" s="8" t="s">
        <v>3758</v>
      </c>
      <c r="D364" s="212">
        <v>0</v>
      </c>
    </row>
    <row r="365" spans="1:4" ht="27.75" customHeight="1" x14ac:dyDescent="0.25">
      <c r="A365" s="7" t="s">
        <v>4069</v>
      </c>
      <c r="B365" s="8">
        <v>3</v>
      </c>
      <c r="C365" s="8" t="s">
        <v>3737</v>
      </c>
      <c r="D365" s="212">
        <v>0</v>
      </c>
    </row>
    <row r="366" spans="1:4" ht="27.75" customHeight="1" x14ac:dyDescent="0.25">
      <c r="A366" s="7" t="s">
        <v>4070</v>
      </c>
      <c r="B366" s="8">
        <v>3</v>
      </c>
      <c r="C366" s="8" t="s">
        <v>3737</v>
      </c>
      <c r="D366" s="212">
        <v>0</v>
      </c>
    </row>
    <row r="367" spans="1:4" ht="27.75" customHeight="1" x14ac:dyDescent="0.25">
      <c r="A367" s="7" t="s">
        <v>4071</v>
      </c>
      <c r="B367" s="8">
        <v>3</v>
      </c>
      <c r="C367" s="8" t="s">
        <v>3738</v>
      </c>
      <c r="D367" s="212">
        <v>0</v>
      </c>
    </row>
    <row r="368" spans="1:4" ht="27.75" customHeight="1" x14ac:dyDescent="0.25">
      <c r="A368" s="7" t="s">
        <v>4072</v>
      </c>
      <c r="B368" s="8">
        <v>3</v>
      </c>
      <c r="C368" s="8" t="s">
        <v>3748</v>
      </c>
      <c r="D368" s="212">
        <v>4.4796294902439202</v>
      </c>
    </row>
    <row r="369" spans="1:4" ht="27.75" customHeight="1" x14ac:dyDescent="0.25">
      <c r="A369" s="7" t="s">
        <v>4073</v>
      </c>
      <c r="B369" s="8">
        <v>3</v>
      </c>
      <c r="C369" s="8" t="s">
        <v>3730</v>
      </c>
      <c r="D369" s="212">
        <v>0</v>
      </c>
    </row>
    <row r="370" spans="1:4" ht="27.75" customHeight="1" x14ac:dyDescent="0.25">
      <c r="A370" s="7" t="s">
        <v>4074</v>
      </c>
      <c r="B370" s="8">
        <v>3</v>
      </c>
      <c r="C370" s="8" t="s">
        <v>3738</v>
      </c>
      <c r="D370" s="212">
        <v>0</v>
      </c>
    </row>
    <row r="371" spans="1:4" ht="27.75" customHeight="1" x14ac:dyDescent="0.25">
      <c r="A371" s="7" t="s">
        <v>4075</v>
      </c>
      <c r="B371" s="8">
        <v>3</v>
      </c>
      <c r="C371" s="8" t="s">
        <v>3740</v>
      </c>
      <c r="D371" s="212">
        <v>1.6802773414648</v>
      </c>
    </row>
    <row r="372" spans="1:4" ht="27.75" customHeight="1" x14ac:dyDescent="0.25">
      <c r="A372" s="7" t="s">
        <v>4076</v>
      </c>
      <c r="B372" s="8">
        <v>3</v>
      </c>
      <c r="C372" s="8" t="s">
        <v>3759</v>
      </c>
      <c r="D372" s="212">
        <v>0</v>
      </c>
    </row>
    <row r="373" spans="1:4" ht="27.75" customHeight="1" x14ac:dyDescent="0.25">
      <c r="A373" s="7" t="s">
        <v>4077</v>
      </c>
      <c r="B373" s="8">
        <v>3</v>
      </c>
      <c r="C373" s="8" t="s">
        <v>3748</v>
      </c>
      <c r="D373" s="212">
        <v>1.70366721826156</v>
      </c>
    </row>
    <row r="374" spans="1:4" ht="27.75" customHeight="1" x14ac:dyDescent="0.25">
      <c r="A374" s="7" t="s">
        <v>4078</v>
      </c>
      <c r="B374" s="8">
        <v>3</v>
      </c>
      <c r="C374" s="8" t="s">
        <v>3738</v>
      </c>
      <c r="D374" s="212">
        <v>0</v>
      </c>
    </row>
    <row r="375" spans="1:4" ht="27.75" customHeight="1" x14ac:dyDescent="0.25">
      <c r="A375" s="7" t="s">
        <v>4079</v>
      </c>
      <c r="B375" s="8">
        <v>3</v>
      </c>
      <c r="C375" s="8" t="s">
        <v>3730</v>
      </c>
      <c r="D375" s="212">
        <v>0</v>
      </c>
    </row>
    <row r="376" spans="1:4" ht="27.75" customHeight="1" x14ac:dyDescent="0.25">
      <c r="A376" s="7" t="s">
        <v>4080</v>
      </c>
      <c r="B376" s="8">
        <v>3</v>
      </c>
      <c r="C376" s="8" t="s">
        <v>3738</v>
      </c>
      <c r="D376" s="212">
        <v>0</v>
      </c>
    </row>
    <row r="377" spans="1:4" ht="27.75" customHeight="1" x14ac:dyDescent="0.25">
      <c r="A377" s="7" t="s">
        <v>4081</v>
      </c>
      <c r="B377" s="8">
        <v>3</v>
      </c>
      <c r="C377" s="8" t="s">
        <v>3737</v>
      </c>
      <c r="D377" s="212">
        <v>0</v>
      </c>
    </row>
    <row r="378" spans="1:4" ht="27.75" customHeight="1" x14ac:dyDescent="0.25">
      <c r="A378" s="7" t="s">
        <v>4082</v>
      </c>
      <c r="B378" s="8">
        <v>3</v>
      </c>
      <c r="C378" s="8" t="s">
        <v>3724</v>
      </c>
      <c r="D378" s="212">
        <v>0</v>
      </c>
    </row>
    <row r="379" spans="1:4" ht="27.75" customHeight="1" x14ac:dyDescent="0.25">
      <c r="A379" s="7" t="s">
        <v>4083</v>
      </c>
      <c r="B379" s="8">
        <v>3</v>
      </c>
      <c r="C379" s="8" t="s">
        <v>3738</v>
      </c>
      <c r="D379" s="212">
        <v>0</v>
      </c>
    </row>
    <row r="380" spans="1:4" ht="27.75" customHeight="1" x14ac:dyDescent="0.25">
      <c r="A380" s="7" t="s">
        <v>4084</v>
      </c>
      <c r="B380" s="8">
        <v>3</v>
      </c>
      <c r="C380" s="8" t="s">
        <v>3730</v>
      </c>
      <c r="D380" s="212">
        <v>0</v>
      </c>
    </row>
    <row r="381" spans="1:4" ht="27.75" customHeight="1" x14ac:dyDescent="0.25">
      <c r="A381" s="7" t="s">
        <v>4085</v>
      </c>
      <c r="B381" s="8">
        <v>3</v>
      </c>
      <c r="C381" s="8" t="s">
        <v>3738</v>
      </c>
      <c r="D381" s="212">
        <v>0</v>
      </c>
    </row>
    <row r="382" spans="1:4" ht="27.75" customHeight="1" x14ac:dyDescent="0.25">
      <c r="A382" s="7" t="s">
        <v>4086</v>
      </c>
      <c r="B382" s="8">
        <v>3</v>
      </c>
      <c r="C382" s="8" t="s">
        <v>3739</v>
      </c>
      <c r="D382" s="212">
        <v>0</v>
      </c>
    </row>
    <row r="383" spans="1:4" ht="27.75" customHeight="1" x14ac:dyDescent="0.25">
      <c r="A383" s="7" t="s">
        <v>4087</v>
      </c>
      <c r="B383" s="8">
        <v>3</v>
      </c>
      <c r="C383" s="8" t="s">
        <v>3747</v>
      </c>
      <c r="D383" s="212">
        <v>0</v>
      </c>
    </row>
    <row r="384" spans="1:4" ht="27.75" customHeight="1" x14ac:dyDescent="0.25">
      <c r="A384" s="7" t="s">
        <v>4088</v>
      </c>
      <c r="B384" s="8">
        <v>3</v>
      </c>
      <c r="C384" s="8" t="s">
        <v>3750</v>
      </c>
      <c r="D384" s="212">
        <v>0</v>
      </c>
    </row>
    <row r="385" spans="1:4" ht="27.75" customHeight="1" x14ac:dyDescent="0.25">
      <c r="A385" s="7" t="s">
        <v>4089</v>
      </c>
      <c r="B385" s="8">
        <v>3</v>
      </c>
      <c r="C385" s="8" t="s">
        <v>3750</v>
      </c>
      <c r="D385" s="212">
        <v>0</v>
      </c>
    </row>
    <row r="386" spans="1:4" ht="27.75" customHeight="1" x14ac:dyDescent="0.25">
      <c r="A386" s="7" t="s">
        <v>4090</v>
      </c>
      <c r="B386" s="8">
        <v>3</v>
      </c>
      <c r="C386" s="8" t="s">
        <v>3748</v>
      </c>
      <c r="D386" s="212">
        <v>0</v>
      </c>
    </row>
    <row r="387" spans="1:4" ht="27.75" customHeight="1" x14ac:dyDescent="0.25">
      <c r="A387" s="7" t="s">
        <v>4091</v>
      </c>
      <c r="B387" s="8">
        <v>3</v>
      </c>
      <c r="C387" s="8" t="s">
        <v>3761</v>
      </c>
      <c r="D387" s="212">
        <v>0</v>
      </c>
    </row>
    <row r="388" spans="1:4" ht="27.75" customHeight="1" x14ac:dyDescent="0.25">
      <c r="A388" s="7" t="s">
        <v>4092</v>
      </c>
      <c r="B388" s="8">
        <v>3</v>
      </c>
      <c r="C388" s="8" t="s">
        <v>3740</v>
      </c>
      <c r="D388" s="212">
        <v>2.2643221751767801</v>
      </c>
    </row>
    <row r="389" spans="1:4" ht="27.75" customHeight="1" x14ac:dyDescent="0.25">
      <c r="A389" s="7" t="s">
        <v>4093</v>
      </c>
      <c r="B389" s="8">
        <v>3</v>
      </c>
      <c r="C389" s="8" t="s">
        <v>3748</v>
      </c>
      <c r="D389" s="212">
        <v>0</v>
      </c>
    </row>
    <row r="390" spans="1:4" ht="27.75" customHeight="1" x14ac:dyDescent="0.25">
      <c r="A390" s="7" t="s">
        <v>4094</v>
      </c>
      <c r="B390" s="8">
        <v>3</v>
      </c>
      <c r="C390" s="8" t="s">
        <v>3740</v>
      </c>
      <c r="D390" s="212">
        <v>1.6081449806447099</v>
      </c>
    </row>
    <row r="391" spans="1:4" ht="27.75" customHeight="1" x14ac:dyDescent="0.25">
      <c r="A391" s="7" t="s">
        <v>4095</v>
      </c>
      <c r="B391" s="8">
        <v>3</v>
      </c>
      <c r="C391" s="8" t="s">
        <v>3740</v>
      </c>
      <c r="D391" s="212">
        <v>1.7700697504318299</v>
      </c>
    </row>
    <row r="392" spans="1:4" ht="27.75" customHeight="1" x14ac:dyDescent="0.25">
      <c r="A392" s="7" t="s">
        <v>4096</v>
      </c>
      <c r="B392" s="8">
        <v>3</v>
      </c>
      <c r="C392" s="8" t="s">
        <v>3733</v>
      </c>
      <c r="D392" s="212">
        <v>0</v>
      </c>
    </row>
    <row r="393" spans="1:4" ht="27.75" customHeight="1" x14ac:dyDescent="0.25">
      <c r="A393" s="7" t="s">
        <v>4097</v>
      </c>
      <c r="B393" s="8">
        <v>3</v>
      </c>
      <c r="C393" s="8" t="s">
        <v>3737</v>
      </c>
      <c r="D393" s="212">
        <v>0</v>
      </c>
    </row>
    <row r="394" spans="1:4" ht="27.75" customHeight="1" x14ac:dyDescent="0.25">
      <c r="A394" s="7" t="s">
        <v>4098</v>
      </c>
      <c r="B394" s="8">
        <v>3</v>
      </c>
      <c r="C394" s="8" t="s">
        <v>3738</v>
      </c>
      <c r="D394" s="212">
        <v>0</v>
      </c>
    </row>
    <row r="395" spans="1:4" ht="27.75" customHeight="1" x14ac:dyDescent="0.25">
      <c r="A395" s="7" t="s">
        <v>4099</v>
      </c>
      <c r="B395" s="8">
        <v>3</v>
      </c>
      <c r="C395" s="8" t="s">
        <v>3740</v>
      </c>
      <c r="D395" s="212">
        <v>0</v>
      </c>
    </row>
    <row r="396" spans="1:4" ht="27.75" customHeight="1" x14ac:dyDescent="0.25">
      <c r="A396" s="7" t="s">
        <v>4100</v>
      </c>
      <c r="B396" s="8">
        <v>3</v>
      </c>
      <c r="C396" s="8" t="s">
        <v>3731</v>
      </c>
      <c r="D396" s="212">
        <v>0</v>
      </c>
    </row>
    <row r="397" spans="1:4" ht="27.75" customHeight="1" x14ac:dyDescent="0.25">
      <c r="A397" s="7" t="s">
        <v>4101</v>
      </c>
      <c r="B397" s="8">
        <v>3</v>
      </c>
      <c r="C397" s="8" t="s">
        <v>3761</v>
      </c>
      <c r="D397" s="212">
        <v>0</v>
      </c>
    </row>
    <row r="398" spans="1:4" ht="27.75" customHeight="1" x14ac:dyDescent="0.25">
      <c r="A398" s="7" t="s">
        <v>4102</v>
      </c>
      <c r="B398" s="8">
        <v>3</v>
      </c>
      <c r="C398" s="8" t="s">
        <v>3761</v>
      </c>
      <c r="D398" s="212">
        <v>1.667891999384</v>
      </c>
    </row>
    <row r="399" spans="1:4" ht="27.75" customHeight="1" x14ac:dyDescent="0.25">
      <c r="A399" s="7" t="s">
        <v>4103</v>
      </c>
      <c r="B399" s="8">
        <v>3</v>
      </c>
      <c r="C399" s="8" t="s">
        <v>3738</v>
      </c>
      <c r="D399" s="212">
        <v>0</v>
      </c>
    </row>
    <row r="400" spans="1:4" ht="27.75" customHeight="1" x14ac:dyDescent="0.25">
      <c r="A400" s="7" t="s">
        <v>4104</v>
      </c>
      <c r="B400" s="8">
        <v>3</v>
      </c>
      <c r="C400" s="8" t="s">
        <v>3740</v>
      </c>
      <c r="D400" s="212">
        <v>0</v>
      </c>
    </row>
    <row r="401" spans="1:4" ht="27.75" customHeight="1" x14ac:dyDescent="0.25">
      <c r="A401" s="7" t="s">
        <v>4105</v>
      </c>
      <c r="B401" s="8">
        <v>3</v>
      </c>
      <c r="C401" s="8" t="s">
        <v>3724</v>
      </c>
      <c r="D401" s="212">
        <v>4.1060016519940898</v>
      </c>
    </row>
    <row r="402" spans="1:4" ht="27.75" customHeight="1" x14ac:dyDescent="0.25">
      <c r="A402" s="7" t="s">
        <v>4106</v>
      </c>
      <c r="B402" s="8">
        <v>3</v>
      </c>
      <c r="C402" s="8" t="s">
        <v>3760</v>
      </c>
      <c r="D402" s="212">
        <v>0</v>
      </c>
    </row>
    <row r="403" spans="1:4" ht="27.75" customHeight="1" x14ac:dyDescent="0.25">
      <c r="A403" s="7" t="s">
        <v>4107</v>
      </c>
      <c r="B403" s="8">
        <v>3</v>
      </c>
      <c r="C403" s="8" t="s">
        <v>3738</v>
      </c>
      <c r="D403" s="212">
        <v>0</v>
      </c>
    </row>
    <row r="404" spans="1:4" ht="27.75" customHeight="1" x14ac:dyDescent="0.25">
      <c r="A404" s="7" t="s">
        <v>4108</v>
      </c>
      <c r="B404" s="8">
        <v>3</v>
      </c>
      <c r="C404" s="8" t="s">
        <v>3748</v>
      </c>
      <c r="D404" s="212">
        <v>0</v>
      </c>
    </row>
    <row r="405" spans="1:4" ht="27.75" customHeight="1" x14ac:dyDescent="0.25">
      <c r="A405" s="7" t="s">
        <v>4109</v>
      </c>
      <c r="B405" s="8">
        <v>3</v>
      </c>
      <c r="C405" s="8" t="s">
        <v>3748</v>
      </c>
      <c r="D405" s="212">
        <v>0</v>
      </c>
    </row>
    <row r="406" spans="1:4" ht="27.75" customHeight="1" x14ac:dyDescent="0.25">
      <c r="A406" s="7" t="s">
        <v>4110</v>
      </c>
      <c r="B406" s="8">
        <v>3</v>
      </c>
      <c r="C406" s="8" t="s">
        <v>3748</v>
      </c>
      <c r="D406" s="212">
        <v>0</v>
      </c>
    </row>
    <row r="407" spans="1:4" ht="27.75" customHeight="1" x14ac:dyDescent="0.25">
      <c r="A407" s="7" t="s">
        <v>4111</v>
      </c>
      <c r="B407" s="8">
        <v>3</v>
      </c>
      <c r="C407" s="8" t="s">
        <v>3761</v>
      </c>
      <c r="D407" s="212">
        <v>0</v>
      </c>
    </row>
    <row r="408" spans="1:4" ht="27.75" customHeight="1" x14ac:dyDescent="0.25">
      <c r="A408" s="7" t="s">
        <v>4112</v>
      </c>
      <c r="B408" s="8">
        <v>3</v>
      </c>
      <c r="C408" s="8" t="s">
        <v>3748</v>
      </c>
      <c r="D408" s="212">
        <v>0</v>
      </c>
    </row>
    <row r="409" spans="1:4" ht="27.75" customHeight="1" x14ac:dyDescent="0.25">
      <c r="A409" s="7" t="s">
        <v>4113</v>
      </c>
      <c r="B409" s="8">
        <v>3</v>
      </c>
      <c r="C409" s="8" t="s">
        <v>3740</v>
      </c>
      <c r="D409" s="212">
        <v>2.0466237651786701</v>
      </c>
    </row>
    <row r="410" spans="1:4" ht="27.75" customHeight="1" x14ac:dyDescent="0.25">
      <c r="A410" s="7" t="s">
        <v>4114</v>
      </c>
      <c r="B410" s="8">
        <v>3</v>
      </c>
      <c r="C410" s="8" t="s">
        <v>3740</v>
      </c>
      <c r="D410" s="212">
        <v>0</v>
      </c>
    </row>
    <row r="411" spans="1:4" ht="27.75" customHeight="1" x14ac:dyDescent="0.25">
      <c r="A411" s="7" t="s">
        <v>4115</v>
      </c>
      <c r="B411" s="8">
        <v>3</v>
      </c>
      <c r="C411" s="8" t="s">
        <v>3748</v>
      </c>
      <c r="D411" s="212">
        <v>0</v>
      </c>
    </row>
    <row r="412" spans="1:4" ht="27.75" customHeight="1" x14ac:dyDescent="0.25">
      <c r="A412" s="7" t="s">
        <v>4116</v>
      </c>
      <c r="B412" s="8">
        <v>3</v>
      </c>
      <c r="C412" s="8" t="s">
        <v>3753</v>
      </c>
      <c r="D412" s="212">
        <v>2.5376196029565898</v>
      </c>
    </row>
    <row r="413" spans="1:4" ht="27.75" customHeight="1" x14ac:dyDescent="0.25">
      <c r="A413" s="7" t="s">
        <v>4117</v>
      </c>
      <c r="B413" s="8">
        <v>3</v>
      </c>
      <c r="C413" s="8" t="s">
        <v>3734</v>
      </c>
      <c r="D413" s="212">
        <v>0</v>
      </c>
    </row>
    <row r="414" spans="1:4" ht="27.75" customHeight="1" x14ac:dyDescent="0.25">
      <c r="A414" s="7" t="s">
        <v>4118</v>
      </c>
      <c r="B414" s="8">
        <v>3</v>
      </c>
      <c r="C414" s="8" t="s">
        <v>3731</v>
      </c>
      <c r="D414" s="212">
        <v>0</v>
      </c>
    </row>
    <row r="415" spans="1:4" ht="27.75" customHeight="1" x14ac:dyDescent="0.25">
      <c r="A415" s="7" t="s">
        <v>4119</v>
      </c>
      <c r="B415" s="8">
        <v>3</v>
      </c>
      <c r="C415" s="8" t="s">
        <v>3740</v>
      </c>
      <c r="D415" s="212">
        <v>0</v>
      </c>
    </row>
    <row r="416" spans="1:4" ht="27.75" customHeight="1" x14ac:dyDescent="0.25">
      <c r="A416" s="7" t="s">
        <v>4120</v>
      </c>
      <c r="B416" s="8">
        <v>3</v>
      </c>
      <c r="C416" s="8" t="s">
        <v>3740</v>
      </c>
      <c r="D416" s="212">
        <v>3.1467433725057301</v>
      </c>
    </row>
    <row r="417" spans="1:4" ht="27.75" customHeight="1" x14ac:dyDescent="0.25">
      <c r="A417" s="7" t="s">
        <v>4121</v>
      </c>
      <c r="B417" s="8">
        <v>3</v>
      </c>
      <c r="C417" s="8" t="s">
        <v>3737</v>
      </c>
      <c r="D417" s="212">
        <v>0</v>
      </c>
    </row>
  </sheetData>
  <sheetProtection selectLockedCells="1" selectUnlockedCells="1"/>
  <mergeCells count="1">
    <mergeCell ref="A2:D2"/>
  </mergeCells>
  <hyperlinks>
    <hyperlink ref="A1" location="Overview!A1" display="Back to Overview" xr:uid="{075DEC0E-BC8B-4B38-859E-D9B20F197706}"/>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1431-CE24-4855-8F38-810E5837F49D}">
  <sheetPr>
    <pageSetUpPr fitToPage="1"/>
  </sheetPr>
  <dimension ref="A1:G547"/>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NGED West Midlands Area (GSP Group _E)"</f>
        <v>Southern Electric Power Distribution plc - Effective from 1 April 2026 - Final Nodal/Zonal charges in NGED West Midlands Area (GSP Group _E)</v>
      </c>
      <c r="B2" s="429"/>
      <c r="C2" s="429"/>
      <c r="D2" s="430"/>
    </row>
    <row r="3" spans="1:7" ht="60.75" customHeight="1" x14ac:dyDescent="0.25">
      <c r="A3" s="21" t="s">
        <v>2499</v>
      </c>
      <c r="B3" s="21" t="s">
        <v>2500</v>
      </c>
      <c r="C3" s="21" t="s">
        <v>2501</v>
      </c>
      <c r="D3" s="21" t="s">
        <v>2502</v>
      </c>
    </row>
    <row r="4" spans="1:7" ht="21.75" customHeight="1" x14ac:dyDescent="0.25">
      <c r="A4" s="203" t="s">
        <v>4122</v>
      </c>
      <c r="B4" s="213" t="s">
        <v>710</v>
      </c>
      <c r="C4" s="214">
        <v>1.5555843119857644</v>
      </c>
      <c r="D4" s="214" t="s">
        <v>710</v>
      </c>
    </row>
    <row r="5" spans="1:7" ht="21.75" customHeight="1" x14ac:dyDescent="0.25">
      <c r="A5" s="203" t="s">
        <v>4123</v>
      </c>
      <c r="B5" s="213" t="s">
        <v>4122</v>
      </c>
      <c r="C5" s="214">
        <v>1.3855891555553195</v>
      </c>
      <c r="D5" s="214" t="s">
        <v>710</v>
      </c>
    </row>
    <row r="6" spans="1:7" ht="21.75" customHeight="1" x14ac:dyDescent="0.25">
      <c r="A6" s="203" t="s">
        <v>4124</v>
      </c>
      <c r="B6" s="213" t="s">
        <v>710</v>
      </c>
      <c r="C6" s="214" t="s">
        <v>710</v>
      </c>
      <c r="D6" s="214" t="s">
        <v>710</v>
      </c>
    </row>
    <row r="7" spans="1:7" ht="21.75" customHeight="1" x14ac:dyDescent="0.25">
      <c r="A7" s="203" t="s">
        <v>4125</v>
      </c>
      <c r="B7" s="213" t="s">
        <v>4122</v>
      </c>
      <c r="C7" s="214" t="s">
        <v>710</v>
      </c>
      <c r="D7" s="214" t="s">
        <v>710</v>
      </c>
    </row>
    <row r="8" spans="1:7" ht="21.75" customHeight="1" x14ac:dyDescent="0.25">
      <c r="A8" s="203" t="s">
        <v>4126</v>
      </c>
      <c r="B8" s="213" t="s">
        <v>4122</v>
      </c>
      <c r="C8" s="214" t="s">
        <v>710</v>
      </c>
      <c r="D8" s="214" t="s">
        <v>710</v>
      </c>
    </row>
    <row r="9" spans="1:7" ht="21.75" customHeight="1" x14ac:dyDescent="0.25">
      <c r="A9" s="203" t="s">
        <v>4127</v>
      </c>
      <c r="B9" s="213" t="s">
        <v>4122</v>
      </c>
      <c r="C9" s="214">
        <v>4.0568128934029177</v>
      </c>
      <c r="D9" s="214" t="s">
        <v>710</v>
      </c>
    </row>
    <row r="10" spans="1:7" ht="21.75" customHeight="1" x14ac:dyDescent="0.25">
      <c r="A10" s="203" t="s">
        <v>4128</v>
      </c>
      <c r="B10" s="213" t="s">
        <v>4122</v>
      </c>
      <c r="C10" s="214">
        <v>1.2043512457263601</v>
      </c>
      <c r="D10" s="214" t="s">
        <v>710</v>
      </c>
    </row>
    <row r="11" spans="1:7" ht="21.75" customHeight="1" x14ac:dyDescent="0.25">
      <c r="A11" s="203" t="s">
        <v>4129</v>
      </c>
      <c r="B11" s="213" t="s">
        <v>710</v>
      </c>
      <c r="C11" s="214" t="s">
        <v>710</v>
      </c>
      <c r="D11" s="214" t="s">
        <v>710</v>
      </c>
    </row>
    <row r="12" spans="1:7" ht="21.75" customHeight="1" x14ac:dyDescent="0.25">
      <c r="A12" s="203" t="s">
        <v>4130</v>
      </c>
      <c r="B12" s="213" t="s">
        <v>4122</v>
      </c>
      <c r="C12" s="214" t="s">
        <v>710</v>
      </c>
      <c r="D12" s="214" t="s">
        <v>710</v>
      </c>
    </row>
    <row r="13" spans="1:7" ht="21.75" customHeight="1" x14ac:dyDescent="0.25">
      <c r="A13" s="203" t="s">
        <v>4131</v>
      </c>
      <c r="B13" s="213" t="s">
        <v>4122</v>
      </c>
      <c r="C13" s="214" t="s">
        <v>710</v>
      </c>
      <c r="D13" s="214" t="s">
        <v>710</v>
      </c>
    </row>
    <row r="14" spans="1:7" ht="21.75" customHeight="1" x14ac:dyDescent="0.25">
      <c r="A14" s="203" t="s">
        <v>4132</v>
      </c>
      <c r="B14" s="213" t="s">
        <v>710</v>
      </c>
      <c r="C14" s="214" t="s">
        <v>710</v>
      </c>
      <c r="D14" s="214" t="s">
        <v>710</v>
      </c>
    </row>
    <row r="15" spans="1:7" ht="21.75" customHeight="1" x14ac:dyDescent="0.25">
      <c r="A15" s="203" t="s">
        <v>4133</v>
      </c>
      <c r="B15" s="213" t="s">
        <v>710</v>
      </c>
      <c r="C15" s="214" t="s">
        <v>710</v>
      </c>
      <c r="D15" s="214" t="s">
        <v>710</v>
      </c>
    </row>
    <row r="16" spans="1:7" ht="21.75" customHeight="1" x14ac:dyDescent="0.25">
      <c r="A16" s="203" t="s">
        <v>4134</v>
      </c>
      <c r="B16" s="213" t="s">
        <v>710</v>
      </c>
      <c r="C16" s="214" t="s">
        <v>710</v>
      </c>
      <c r="D16" s="214" t="s">
        <v>710</v>
      </c>
    </row>
    <row r="17" spans="1:4" ht="21.75" customHeight="1" x14ac:dyDescent="0.25">
      <c r="A17" s="203" t="s">
        <v>4135</v>
      </c>
      <c r="B17" s="213" t="s">
        <v>710</v>
      </c>
      <c r="C17" s="214" t="s">
        <v>710</v>
      </c>
      <c r="D17" s="214" t="s">
        <v>710</v>
      </c>
    </row>
    <row r="18" spans="1:4" ht="21.75" customHeight="1" x14ac:dyDescent="0.25">
      <c r="A18" s="203" t="s">
        <v>4136</v>
      </c>
      <c r="B18" s="213" t="s">
        <v>4122</v>
      </c>
      <c r="C18" s="214" t="s">
        <v>710</v>
      </c>
      <c r="D18" s="214" t="s">
        <v>710</v>
      </c>
    </row>
    <row r="19" spans="1:4" ht="21.75" customHeight="1" x14ac:dyDescent="0.25">
      <c r="A19" s="203" t="s">
        <v>4137</v>
      </c>
      <c r="B19" s="213" t="s">
        <v>4122</v>
      </c>
      <c r="C19" s="214" t="s">
        <v>710</v>
      </c>
      <c r="D19" s="214" t="s">
        <v>710</v>
      </c>
    </row>
    <row r="20" spans="1:4" ht="21.75" customHeight="1" x14ac:dyDescent="0.25">
      <c r="A20" s="203" t="s">
        <v>4138</v>
      </c>
      <c r="B20" s="213" t="s">
        <v>4126</v>
      </c>
      <c r="C20" s="214" t="s">
        <v>710</v>
      </c>
      <c r="D20" s="214" t="s">
        <v>710</v>
      </c>
    </row>
    <row r="21" spans="1:4" ht="21.75" customHeight="1" x14ac:dyDescent="0.25">
      <c r="A21" s="203" t="s">
        <v>4139</v>
      </c>
      <c r="B21" s="213" t="s">
        <v>4122</v>
      </c>
      <c r="C21" s="214" t="s">
        <v>710</v>
      </c>
      <c r="D21" s="214" t="s">
        <v>710</v>
      </c>
    </row>
    <row r="22" spans="1:4" ht="21.75" customHeight="1" x14ac:dyDescent="0.25">
      <c r="A22" s="203" t="s">
        <v>4140</v>
      </c>
      <c r="B22" s="213" t="s">
        <v>4123</v>
      </c>
      <c r="C22" s="214" t="s">
        <v>710</v>
      </c>
      <c r="D22" s="214" t="s">
        <v>710</v>
      </c>
    </row>
    <row r="23" spans="1:4" ht="21.75" customHeight="1" x14ac:dyDescent="0.25">
      <c r="A23" s="203" t="s">
        <v>4141</v>
      </c>
      <c r="B23" s="213" t="s">
        <v>4123</v>
      </c>
      <c r="C23" s="214" t="s">
        <v>710</v>
      </c>
      <c r="D23" s="214" t="s">
        <v>710</v>
      </c>
    </row>
    <row r="24" spans="1:4" ht="21.75" customHeight="1" x14ac:dyDescent="0.25">
      <c r="A24" s="203" t="s">
        <v>4141</v>
      </c>
      <c r="B24" s="213" t="s">
        <v>4123</v>
      </c>
      <c r="C24" s="214" t="s">
        <v>710</v>
      </c>
      <c r="D24" s="214" t="s">
        <v>710</v>
      </c>
    </row>
    <row r="25" spans="1:4" ht="21.75" customHeight="1" x14ac:dyDescent="0.25">
      <c r="A25" s="203" t="s">
        <v>4142</v>
      </c>
      <c r="B25" s="213" t="s">
        <v>4122</v>
      </c>
      <c r="C25" s="214" t="s">
        <v>710</v>
      </c>
      <c r="D25" s="214" t="s">
        <v>710</v>
      </c>
    </row>
    <row r="26" spans="1:4" ht="21.75" customHeight="1" x14ac:dyDescent="0.25">
      <c r="A26" s="203" t="s">
        <v>4143</v>
      </c>
      <c r="B26" s="213" t="s">
        <v>4128</v>
      </c>
      <c r="C26" s="214" t="s">
        <v>710</v>
      </c>
      <c r="D26" s="214" t="s">
        <v>710</v>
      </c>
    </row>
    <row r="27" spans="1:4" ht="27.75" customHeight="1" x14ac:dyDescent="0.25">
      <c r="A27" s="203" t="s">
        <v>4143</v>
      </c>
      <c r="B27" s="213" t="s">
        <v>4128</v>
      </c>
      <c r="C27" s="214" t="s">
        <v>710</v>
      </c>
      <c r="D27" s="214" t="s">
        <v>710</v>
      </c>
    </row>
    <row r="28" spans="1:4" ht="27.75" customHeight="1" x14ac:dyDescent="0.25">
      <c r="A28" s="203" t="s">
        <v>4144</v>
      </c>
      <c r="B28" s="213" t="s">
        <v>4128</v>
      </c>
      <c r="C28" s="214" t="s">
        <v>710</v>
      </c>
      <c r="D28" s="214" t="s">
        <v>710</v>
      </c>
    </row>
    <row r="29" spans="1:4" ht="27.75" customHeight="1" x14ac:dyDescent="0.25">
      <c r="A29" s="203" t="s">
        <v>4145</v>
      </c>
      <c r="B29" s="213" t="s">
        <v>4128</v>
      </c>
      <c r="C29" s="214">
        <v>5.2695677709478321</v>
      </c>
      <c r="D29" s="214" t="s">
        <v>710</v>
      </c>
    </row>
    <row r="30" spans="1:4" ht="27.75" customHeight="1" x14ac:dyDescent="0.25">
      <c r="A30" s="203" t="s">
        <v>4146</v>
      </c>
      <c r="B30" s="213" t="s">
        <v>4125</v>
      </c>
      <c r="C30" s="214" t="s">
        <v>710</v>
      </c>
      <c r="D30" s="214" t="s">
        <v>710</v>
      </c>
    </row>
    <row r="31" spans="1:4" ht="27.75" customHeight="1" x14ac:dyDescent="0.25">
      <c r="A31" s="203" t="s">
        <v>4146</v>
      </c>
      <c r="B31" s="213" t="s">
        <v>4125</v>
      </c>
      <c r="C31" s="214" t="s">
        <v>710</v>
      </c>
      <c r="D31" s="214" t="s">
        <v>710</v>
      </c>
    </row>
    <row r="32" spans="1:4" ht="27.75" customHeight="1" x14ac:dyDescent="0.25">
      <c r="A32" s="203" t="s">
        <v>4147</v>
      </c>
      <c r="B32" s="213" t="s">
        <v>4123</v>
      </c>
      <c r="C32" s="214" t="s">
        <v>710</v>
      </c>
      <c r="D32" s="214" t="s">
        <v>710</v>
      </c>
    </row>
    <row r="33" spans="1:4" ht="27.75" customHeight="1" x14ac:dyDescent="0.25">
      <c r="A33" s="203" t="s">
        <v>4148</v>
      </c>
      <c r="B33" s="213" t="s">
        <v>4133</v>
      </c>
      <c r="C33" s="214" t="s">
        <v>710</v>
      </c>
      <c r="D33" s="214" t="s">
        <v>710</v>
      </c>
    </row>
    <row r="34" spans="1:4" ht="27.75" customHeight="1" x14ac:dyDescent="0.25">
      <c r="A34" s="203" t="s">
        <v>4149</v>
      </c>
      <c r="B34" s="213" t="s">
        <v>4123</v>
      </c>
      <c r="C34" s="214" t="s">
        <v>710</v>
      </c>
      <c r="D34" s="214" t="s">
        <v>710</v>
      </c>
    </row>
    <row r="35" spans="1:4" ht="27.75" customHeight="1" x14ac:dyDescent="0.25">
      <c r="A35" s="203" t="s">
        <v>4150</v>
      </c>
      <c r="B35" s="213" t="s">
        <v>4128</v>
      </c>
      <c r="C35" s="214" t="s">
        <v>710</v>
      </c>
      <c r="D35" s="214" t="s">
        <v>710</v>
      </c>
    </row>
    <row r="36" spans="1:4" ht="27.75" customHeight="1" x14ac:dyDescent="0.25">
      <c r="A36" s="203" t="s">
        <v>4151</v>
      </c>
      <c r="B36" s="213" t="s">
        <v>4128</v>
      </c>
      <c r="C36" s="214" t="s">
        <v>710</v>
      </c>
      <c r="D36" s="214" t="s">
        <v>710</v>
      </c>
    </row>
    <row r="37" spans="1:4" ht="27.75" customHeight="1" x14ac:dyDescent="0.25">
      <c r="A37" s="203" t="s">
        <v>4152</v>
      </c>
      <c r="B37" s="213" t="s">
        <v>4128</v>
      </c>
      <c r="C37" s="214" t="s">
        <v>710</v>
      </c>
      <c r="D37" s="214" t="s">
        <v>710</v>
      </c>
    </row>
    <row r="38" spans="1:4" ht="27.75" customHeight="1" x14ac:dyDescent="0.25">
      <c r="A38" s="203" t="s">
        <v>4153</v>
      </c>
      <c r="B38" s="213" t="s">
        <v>4123</v>
      </c>
      <c r="C38" s="214" t="s">
        <v>710</v>
      </c>
      <c r="D38" s="214" t="s">
        <v>710</v>
      </c>
    </row>
    <row r="39" spans="1:4" ht="27.75" customHeight="1" x14ac:dyDescent="0.25">
      <c r="A39" s="203" t="s">
        <v>4154</v>
      </c>
      <c r="B39" s="213" t="s">
        <v>4125</v>
      </c>
      <c r="C39" s="214" t="s">
        <v>710</v>
      </c>
      <c r="D39" s="214" t="s">
        <v>710</v>
      </c>
    </row>
    <row r="40" spans="1:4" ht="27.75" customHeight="1" x14ac:dyDescent="0.25">
      <c r="A40" s="203" t="s">
        <v>4139</v>
      </c>
      <c r="B40" s="213" t="s">
        <v>4122</v>
      </c>
      <c r="C40" s="214" t="s">
        <v>710</v>
      </c>
      <c r="D40" s="214" t="s">
        <v>710</v>
      </c>
    </row>
    <row r="41" spans="1:4" ht="27.75" customHeight="1" x14ac:dyDescent="0.25">
      <c r="A41" s="203" t="s">
        <v>4155</v>
      </c>
      <c r="B41" s="213" t="s">
        <v>4127</v>
      </c>
      <c r="C41" s="214" t="s">
        <v>710</v>
      </c>
      <c r="D41" s="214" t="s">
        <v>710</v>
      </c>
    </row>
    <row r="42" spans="1:4" ht="27.75" customHeight="1" x14ac:dyDescent="0.25">
      <c r="A42" s="203" t="s">
        <v>4156</v>
      </c>
      <c r="B42" s="213" t="s">
        <v>4123</v>
      </c>
      <c r="C42" s="214" t="s">
        <v>710</v>
      </c>
      <c r="D42" s="214" t="s">
        <v>710</v>
      </c>
    </row>
    <row r="43" spans="1:4" ht="27.75" customHeight="1" x14ac:dyDescent="0.25">
      <c r="A43" s="203" t="s">
        <v>4157</v>
      </c>
      <c r="B43" s="213" t="s">
        <v>4123</v>
      </c>
      <c r="C43" s="214" t="s">
        <v>710</v>
      </c>
      <c r="D43" s="214" t="s">
        <v>710</v>
      </c>
    </row>
    <row r="44" spans="1:4" ht="27.75" customHeight="1" x14ac:dyDescent="0.25">
      <c r="A44" s="203" t="s">
        <v>4158</v>
      </c>
      <c r="B44" s="213" t="s">
        <v>4123</v>
      </c>
      <c r="C44" s="214" t="s">
        <v>710</v>
      </c>
      <c r="D44" s="214" t="s">
        <v>710</v>
      </c>
    </row>
    <row r="45" spans="1:4" ht="27.75" customHeight="1" x14ac:dyDescent="0.25">
      <c r="A45" s="203" t="s">
        <v>4159</v>
      </c>
      <c r="B45" s="213" t="s">
        <v>4135</v>
      </c>
      <c r="C45" s="214" t="s">
        <v>710</v>
      </c>
      <c r="D45" s="214" t="s">
        <v>710</v>
      </c>
    </row>
    <row r="46" spans="1:4" ht="27.75" customHeight="1" x14ac:dyDescent="0.25">
      <c r="A46" s="203" t="s">
        <v>4160</v>
      </c>
      <c r="B46" s="213" t="s">
        <v>4123</v>
      </c>
      <c r="C46" s="214" t="s">
        <v>710</v>
      </c>
      <c r="D46" s="214" t="s">
        <v>710</v>
      </c>
    </row>
    <row r="47" spans="1:4" ht="27.75" customHeight="1" x14ac:dyDescent="0.25">
      <c r="A47" s="203" t="s">
        <v>4160</v>
      </c>
      <c r="B47" s="213" t="s">
        <v>4123</v>
      </c>
      <c r="C47" s="214" t="s">
        <v>710</v>
      </c>
      <c r="D47" s="214" t="s">
        <v>710</v>
      </c>
    </row>
    <row r="48" spans="1:4" ht="27.75" customHeight="1" x14ac:dyDescent="0.25">
      <c r="A48" s="203" t="s">
        <v>4161</v>
      </c>
      <c r="B48" s="213" t="s">
        <v>4123</v>
      </c>
      <c r="C48" s="214" t="s">
        <v>710</v>
      </c>
      <c r="D48" s="214" t="s">
        <v>710</v>
      </c>
    </row>
    <row r="49" spans="1:4" ht="27.75" customHeight="1" x14ac:dyDescent="0.25">
      <c r="A49" s="203" t="s">
        <v>4162</v>
      </c>
      <c r="B49" s="213" t="s">
        <v>4123</v>
      </c>
      <c r="C49" s="214" t="s">
        <v>710</v>
      </c>
      <c r="D49" s="214" t="s">
        <v>710</v>
      </c>
    </row>
    <row r="50" spans="1:4" ht="27.75" customHeight="1" x14ac:dyDescent="0.25">
      <c r="A50" s="203" t="s">
        <v>4163</v>
      </c>
      <c r="B50" s="213" t="s">
        <v>4136</v>
      </c>
      <c r="C50" s="214" t="s">
        <v>710</v>
      </c>
      <c r="D50" s="214" t="s">
        <v>710</v>
      </c>
    </row>
    <row r="51" spans="1:4" ht="27.75" customHeight="1" x14ac:dyDescent="0.25">
      <c r="A51" s="203" t="s">
        <v>4164</v>
      </c>
      <c r="B51" s="213" t="s">
        <v>4122</v>
      </c>
      <c r="C51" s="214">
        <v>5.5311913562748583</v>
      </c>
      <c r="D51" s="214" t="s">
        <v>710</v>
      </c>
    </row>
    <row r="52" spans="1:4" ht="27.75" customHeight="1" x14ac:dyDescent="0.25">
      <c r="A52" s="203" t="s">
        <v>4165</v>
      </c>
      <c r="B52" s="213" t="s">
        <v>4122</v>
      </c>
      <c r="C52" s="214">
        <v>5.2838927534665325</v>
      </c>
      <c r="D52" s="214" t="s">
        <v>710</v>
      </c>
    </row>
    <row r="53" spans="1:4" ht="27.75" customHeight="1" x14ac:dyDescent="0.25">
      <c r="A53" s="203" t="s">
        <v>4166</v>
      </c>
      <c r="B53" s="213" t="s">
        <v>4123</v>
      </c>
      <c r="C53" s="214" t="s">
        <v>710</v>
      </c>
      <c r="D53" s="214" t="s">
        <v>710</v>
      </c>
    </row>
    <row r="54" spans="1:4" ht="27.75" customHeight="1" x14ac:dyDescent="0.25">
      <c r="A54" s="203" t="s">
        <v>4167</v>
      </c>
      <c r="B54" s="213" t="s">
        <v>4123</v>
      </c>
      <c r="C54" s="214">
        <v>11.490031232399676</v>
      </c>
      <c r="D54" s="214" t="s">
        <v>710</v>
      </c>
    </row>
    <row r="55" spans="1:4" ht="27.75" customHeight="1" x14ac:dyDescent="0.25">
      <c r="A55" s="203" t="s">
        <v>4168</v>
      </c>
      <c r="B55" s="213" t="s">
        <v>4122</v>
      </c>
      <c r="C55" s="214" t="s">
        <v>710</v>
      </c>
      <c r="D55" s="214" t="s">
        <v>710</v>
      </c>
    </row>
    <row r="56" spans="1:4" ht="27.75" customHeight="1" x14ac:dyDescent="0.25">
      <c r="A56" s="203" t="s">
        <v>4169</v>
      </c>
      <c r="B56" s="213" t="s">
        <v>4122</v>
      </c>
      <c r="C56" s="214" t="s">
        <v>710</v>
      </c>
      <c r="D56" s="214" t="s">
        <v>710</v>
      </c>
    </row>
    <row r="57" spans="1:4" ht="27.75" customHeight="1" x14ac:dyDescent="0.25">
      <c r="A57" s="203" t="s">
        <v>4170</v>
      </c>
      <c r="B57" s="213" t="s">
        <v>4123</v>
      </c>
      <c r="C57" s="214" t="s">
        <v>710</v>
      </c>
      <c r="D57" s="214" t="s">
        <v>710</v>
      </c>
    </row>
    <row r="58" spans="1:4" ht="27.75" customHeight="1" x14ac:dyDescent="0.25">
      <c r="A58" s="203" t="s">
        <v>4171</v>
      </c>
      <c r="B58" s="213" t="s">
        <v>4123</v>
      </c>
      <c r="C58" s="214" t="s">
        <v>710</v>
      </c>
      <c r="D58" s="214" t="s">
        <v>710</v>
      </c>
    </row>
    <row r="59" spans="1:4" ht="27.75" customHeight="1" x14ac:dyDescent="0.25">
      <c r="A59" s="203" t="s">
        <v>4157</v>
      </c>
      <c r="B59" s="213" t="s">
        <v>4123</v>
      </c>
      <c r="C59" s="214" t="s">
        <v>710</v>
      </c>
      <c r="D59" s="214" t="s">
        <v>710</v>
      </c>
    </row>
    <row r="60" spans="1:4" ht="27.75" customHeight="1" x14ac:dyDescent="0.25">
      <c r="A60" s="203" t="s">
        <v>4172</v>
      </c>
      <c r="B60" s="213" t="s">
        <v>4127</v>
      </c>
      <c r="C60" s="214" t="s">
        <v>710</v>
      </c>
      <c r="D60" s="214" t="s">
        <v>710</v>
      </c>
    </row>
    <row r="61" spans="1:4" ht="27.75" customHeight="1" x14ac:dyDescent="0.25">
      <c r="A61" s="203" t="s">
        <v>4173</v>
      </c>
      <c r="B61" s="213" t="s">
        <v>4126</v>
      </c>
      <c r="C61" s="214" t="s">
        <v>710</v>
      </c>
      <c r="D61" s="214" t="s">
        <v>710</v>
      </c>
    </row>
    <row r="62" spans="1:4" ht="27.75" customHeight="1" x14ac:dyDescent="0.25">
      <c r="A62" s="203" t="s">
        <v>4174</v>
      </c>
      <c r="B62" s="213" t="s">
        <v>4128</v>
      </c>
      <c r="C62" s="214" t="s">
        <v>710</v>
      </c>
      <c r="D62" s="214" t="s">
        <v>710</v>
      </c>
    </row>
    <row r="63" spans="1:4" ht="27.75" customHeight="1" x14ac:dyDescent="0.25">
      <c r="A63" s="203" t="s">
        <v>4175</v>
      </c>
      <c r="B63" s="213" t="s">
        <v>4123</v>
      </c>
      <c r="C63" s="214" t="s">
        <v>710</v>
      </c>
      <c r="D63" s="214" t="s">
        <v>710</v>
      </c>
    </row>
    <row r="64" spans="1:4" ht="27.75" customHeight="1" x14ac:dyDescent="0.25">
      <c r="A64" s="203" t="s">
        <v>4169</v>
      </c>
      <c r="B64" s="213" t="s">
        <v>4122</v>
      </c>
      <c r="C64" s="214" t="s">
        <v>710</v>
      </c>
      <c r="D64" s="214" t="s">
        <v>710</v>
      </c>
    </row>
    <row r="65" spans="1:4" ht="27.75" customHeight="1" x14ac:dyDescent="0.25">
      <c r="A65" s="203" t="s">
        <v>4176</v>
      </c>
      <c r="B65" s="213" t="s">
        <v>4128</v>
      </c>
      <c r="C65" s="214" t="s">
        <v>710</v>
      </c>
      <c r="D65" s="214" t="s">
        <v>710</v>
      </c>
    </row>
    <row r="66" spans="1:4" ht="27.75" customHeight="1" x14ac:dyDescent="0.25">
      <c r="A66" s="203" t="s">
        <v>4177</v>
      </c>
      <c r="B66" s="213" t="s">
        <v>4125</v>
      </c>
      <c r="C66" s="214" t="s">
        <v>710</v>
      </c>
      <c r="D66" s="214" t="s">
        <v>710</v>
      </c>
    </row>
    <row r="67" spans="1:4" ht="27.75" customHeight="1" x14ac:dyDescent="0.25">
      <c r="A67" s="203" t="s">
        <v>4178</v>
      </c>
      <c r="B67" s="213" t="s">
        <v>4128</v>
      </c>
      <c r="C67" s="214" t="s">
        <v>710</v>
      </c>
      <c r="D67" s="214" t="s">
        <v>710</v>
      </c>
    </row>
    <row r="68" spans="1:4" ht="27.75" customHeight="1" x14ac:dyDescent="0.25">
      <c r="A68" s="203" t="s">
        <v>4179</v>
      </c>
      <c r="B68" s="213" t="s">
        <v>4122</v>
      </c>
      <c r="C68" s="214" t="s">
        <v>710</v>
      </c>
      <c r="D68" s="214" t="s">
        <v>710</v>
      </c>
    </row>
    <row r="69" spans="1:4" ht="27.75" customHeight="1" x14ac:dyDescent="0.25">
      <c r="A69" s="203" t="s">
        <v>4179</v>
      </c>
      <c r="B69" s="213" t="s">
        <v>4122</v>
      </c>
      <c r="C69" s="214" t="s">
        <v>710</v>
      </c>
      <c r="D69" s="214" t="s">
        <v>710</v>
      </c>
    </row>
    <row r="70" spans="1:4" ht="27.75" customHeight="1" x14ac:dyDescent="0.25">
      <c r="A70" s="203" t="s">
        <v>4180</v>
      </c>
      <c r="B70" s="213" t="s">
        <v>4126</v>
      </c>
      <c r="C70" s="214" t="s">
        <v>710</v>
      </c>
      <c r="D70" s="214" t="s">
        <v>710</v>
      </c>
    </row>
    <row r="71" spans="1:4" ht="27.75" customHeight="1" x14ac:dyDescent="0.25">
      <c r="A71" s="203" t="s">
        <v>4181</v>
      </c>
      <c r="B71" s="213" t="s">
        <v>4126</v>
      </c>
      <c r="C71" s="214" t="s">
        <v>710</v>
      </c>
      <c r="D71" s="214" t="s">
        <v>710</v>
      </c>
    </row>
    <row r="72" spans="1:4" ht="27.75" customHeight="1" x14ac:dyDescent="0.25">
      <c r="A72" s="203" t="s">
        <v>4168</v>
      </c>
      <c r="B72" s="213" t="s">
        <v>4122</v>
      </c>
      <c r="C72" s="214" t="s">
        <v>710</v>
      </c>
      <c r="D72" s="214" t="s">
        <v>710</v>
      </c>
    </row>
    <row r="73" spans="1:4" ht="27.75" customHeight="1" x14ac:dyDescent="0.25">
      <c r="A73" s="203" t="s">
        <v>4182</v>
      </c>
      <c r="B73" s="213" t="s">
        <v>4123</v>
      </c>
      <c r="C73" s="214" t="s">
        <v>710</v>
      </c>
      <c r="D73" s="214" t="s">
        <v>710</v>
      </c>
    </row>
    <row r="74" spans="1:4" ht="27.75" customHeight="1" x14ac:dyDescent="0.25">
      <c r="A74" s="203" t="s">
        <v>4182</v>
      </c>
      <c r="B74" s="213" t="s">
        <v>4123</v>
      </c>
      <c r="C74" s="214" t="s">
        <v>710</v>
      </c>
      <c r="D74" s="214" t="s">
        <v>710</v>
      </c>
    </row>
    <row r="75" spans="1:4" ht="27.75" customHeight="1" x14ac:dyDescent="0.25">
      <c r="A75" s="203" t="s">
        <v>4169</v>
      </c>
      <c r="B75" s="213" t="s">
        <v>4122</v>
      </c>
      <c r="C75" s="214" t="s">
        <v>710</v>
      </c>
      <c r="D75" s="214" t="s">
        <v>710</v>
      </c>
    </row>
    <row r="76" spans="1:4" ht="27.75" customHeight="1" x14ac:dyDescent="0.25">
      <c r="A76" s="203" t="s">
        <v>4183</v>
      </c>
      <c r="B76" s="213" t="s">
        <v>4127</v>
      </c>
      <c r="C76" s="214" t="s">
        <v>710</v>
      </c>
      <c r="D76" s="214" t="s">
        <v>710</v>
      </c>
    </row>
    <row r="77" spans="1:4" ht="27.75" customHeight="1" x14ac:dyDescent="0.25">
      <c r="A77" s="203" t="s">
        <v>4184</v>
      </c>
      <c r="B77" s="213" t="s">
        <v>710</v>
      </c>
      <c r="C77" s="214" t="s">
        <v>710</v>
      </c>
      <c r="D77" s="214" t="s">
        <v>710</v>
      </c>
    </row>
    <row r="78" spans="1:4" ht="27.75" customHeight="1" x14ac:dyDescent="0.25">
      <c r="A78" s="203" t="s">
        <v>4185</v>
      </c>
      <c r="B78" s="213" t="s">
        <v>710</v>
      </c>
      <c r="C78" s="214" t="s">
        <v>710</v>
      </c>
      <c r="D78" s="214" t="s">
        <v>710</v>
      </c>
    </row>
    <row r="79" spans="1:4" ht="27.75" customHeight="1" x14ac:dyDescent="0.25">
      <c r="A79" s="203" t="s">
        <v>4186</v>
      </c>
      <c r="B79" s="213" t="s">
        <v>710</v>
      </c>
      <c r="C79" s="214" t="s">
        <v>710</v>
      </c>
      <c r="D79" s="214" t="s">
        <v>710</v>
      </c>
    </row>
    <row r="80" spans="1:4" ht="27.75" customHeight="1" x14ac:dyDescent="0.25">
      <c r="A80" s="203" t="s">
        <v>4187</v>
      </c>
      <c r="B80" s="213" t="s">
        <v>710</v>
      </c>
      <c r="C80" s="214" t="s">
        <v>710</v>
      </c>
      <c r="D80" s="214" t="s">
        <v>710</v>
      </c>
    </row>
    <row r="81" spans="1:4" ht="27.75" customHeight="1" x14ac:dyDescent="0.25">
      <c r="A81" s="203" t="s">
        <v>4188</v>
      </c>
      <c r="B81" s="213" t="s">
        <v>4185</v>
      </c>
      <c r="C81" s="214">
        <v>1.1215405094770361</v>
      </c>
      <c r="D81" s="214" t="s">
        <v>710</v>
      </c>
    </row>
    <row r="82" spans="1:4" ht="27.75" customHeight="1" x14ac:dyDescent="0.25">
      <c r="A82" s="203" t="s">
        <v>4189</v>
      </c>
      <c r="B82" s="213" t="s">
        <v>4187</v>
      </c>
      <c r="C82" s="214" t="s">
        <v>710</v>
      </c>
      <c r="D82" s="214" t="s">
        <v>710</v>
      </c>
    </row>
    <row r="83" spans="1:4" ht="27.75" customHeight="1" x14ac:dyDescent="0.25">
      <c r="A83" s="203" t="s">
        <v>4190</v>
      </c>
      <c r="B83" s="213" t="s">
        <v>4187</v>
      </c>
      <c r="C83" s="214" t="s">
        <v>710</v>
      </c>
      <c r="D83" s="214" t="s">
        <v>710</v>
      </c>
    </row>
    <row r="84" spans="1:4" ht="27.75" customHeight="1" x14ac:dyDescent="0.25">
      <c r="A84" s="203" t="s">
        <v>4191</v>
      </c>
      <c r="B84" s="213" t="s">
        <v>4185</v>
      </c>
      <c r="C84" s="214" t="s">
        <v>710</v>
      </c>
      <c r="D84" s="214" t="s">
        <v>710</v>
      </c>
    </row>
    <row r="85" spans="1:4" ht="27.75" customHeight="1" x14ac:dyDescent="0.25">
      <c r="A85" s="203" t="s">
        <v>4192</v>
      </c>
      <c r="B85" s="213" t="s">
        <v>4184</v>
      </c>
      <c r="C85" s="214" t="s">
        <v>710</v>
      </c>
      <c r="D85" s="214" t="s">
        <v>710</v>
      </c>
    </row>
    <row r="86" spans="1:4" ht="27.75" customHeight="1" x14ac:dyDescent="0.25">
      <c r="A86" s="203" t="s">
        <v>4193</v>
      </c>
      <c r="B86" s="213" t="s">
        <v>4185</v>
      </c>
      <c r="C86" s="214" t="s">
        <v>710</v>
      </c>
      <c r="D86" s="214" t="s">
        <v>710</v>
      </c>
    </row>
    <row r="87" spans="1:4" ht="27.75" customHeight="1" x14ac:dyDescent="0.25">
      <c r="A87" s="203" t="s">
        <v>4194</v>
      </c>
      <c r="B87" s="213" t="s">
        <v>4187</v>
      </c>
      <c r="C87" s="214" t="s">
        <v>710</v>
      </c>
      <c r="D87" s="214" t="s">
        <v>710</v>
      </c>
    </row>
    <row r="88" spans="1:4" ht="27.75" customHeight="1" x14ac:dyDescent="0.25">
      <c r="A88" s="203" t="s">
        <v>4195</v>
      </c>
      <c r="B88" s="213" t="s">
        <v>4185</v>
      </c>
      <c r="C88" s="214" t="s">
        <v>710</v>
      </c>
      <c r="D88" s="214" t="s">
        <v>710</v>
      </c>
    </row>
    <row r="89" spans="1:4" ht="27.75" customHeight="1" x14ac:dyDescent="0.25">
      <c r="A89" s="203" t="s">
        <v>4196</v>
      </c>
      <c r="B89" s="213" t="s">
        <v>4186</v>
      </c>
      <c r="C89" s="214" t="s">
        <v>710</v>
      </c>
      <c r="D89" s="214" t="s">
        <v>710</v>
      </c>
    </row>
    <row r="90" spans="1:4" ht="27.75" customHeight="1" x14ac:dyDescent="0.25">
      <c r="A90" s="203" t="s">
        <v>4197</v>
      </c>
      <c r="B90" s="213" t="s">
        <v>4187</v>
      </c>
      <c r="C90" s="214" t="s">
        <v>710</v>
      </c>
      <c r="D90" s="214" t="s">
        <v>710</v>
      </c>
    </row>
    <row r="91" spans="1:4" ht="27.75" customHeight="1" x14ac:dyDescent="0.25">
      <c r="A91" s="203" t="s">
        <v>4198</v>
      </c>
      <c r="B91" s="213" t="s">
        <v>4186</v>
      </c>
      <c r="C91" s="214" t="s">
        <v>710</v>
      </c>
      <c r="D91" s="214" t="s">
        <v>710</v>
      </c>
    </row>
    <row r="92" spans="1:4" ht="27.75" customHeight="1" x14ac:dyDescent="0.25">
      <c r="A92" s="203" t="s">
        <v>4199</v>
      </c>
      <c r="B92" s="213" t="s">
        <v>4188</v>
      </c>
      <c r="C92" s="214" t="s">
        <v>710</v>
      </c>
      <c r="D92" s="214" t="s">
        <v>710</v>
      </c>
    </row>
    <row r="93" spans="1:4" ht="27.75" customHeight="1" x14ac:dyDescent="0.25">
      <c r="A93" s="203" t="s">
        <v>4200</v>
      </c>
      <c r="B93" s="213" t="s">
        <v>4185</v>
      </c>
      <c r="C93" s="214" t="s">
        <v>710</v>
      </c>
      <c r="D93" s="214" t="s">
        <v>710</v>
      </c>
    </row>
    <row r="94" spans="1:4" ht="27.75" customHeight="1" x14ac:dyDescent="0.25">
      <c r="A94" s="203" t="s">
        <v>4200</v>
      </c>
      <c r="B94" s="213" t="s">
        <v>4185</v>
      </c>
      <c r="C94" s="214" t="s">
        <v>710</v>
      </c>
      <c r="D94" s="214" t="s">
        <v>710</v>
      </c>
    </row>
    <row r="95" spans="1:4" ht="27.75" customHeight="1" x14ac:dyDescent="0.25">
      <c r="A95" s="203" t="s">
        <v>4201</v>
      </c>
      <c r="B95" s="213" t="s">
        <v>4186</v>
      </c>
      <c r="C95" s="214" t="s">
        <v>710</v>
      </c>
      <c r="D95" s="214" t="s">
        <v>710</v>
      </c>
    </row>
    <row r="96" spans="1:4" ht="27.75" customHeight="1" x14ac:dyDescent="0.25">
      <c r="A96" s="203" t="s">
        <v>4202</v>
      </c>
      <c r="B96" s="213" t="s">
        <v>4187</v>
      </c>
      <c r="C96" s="214" t="s">
        <v>710</v>
      </c>
      <c r="D96" s="214" t="s">
        <v>710</v>
      </c>
    </row>
    <row r="97" spans="1:4" ht="27.75" customHeight="1" x14ac:dyDescent="0.25">
      <c r="A97" s="203" t="s">
        <v>4203</v>
      </c>
      <c r="B97" s="213" t="s">
        <v>4184</v>
      </c>
      <c r="C97" s="214" t="s">
        <v>710</v>
      </c>
      <c r="D97" s="214" t="s">
        <v>710</v>
      </c>
    </row>
    <row r="98" spans="1:4" ht="27.75" customHeight="1" x14ac:dyDescent="0.25">
      <c r="A98" s="203" t="s">
        <v>4204</v>
      </c>
      <c r="B98" s="213" t="s">
        <v>4184</v>
      </c>
      <c r="C98" s="214" t="s">
        <v>710</v>
      </c>
      <c r="D98" s="214" t="s">
        <v>710</v>
      </c>
    </row>
    <row r="99" spans="1:4" ht="27.75" customHeight="1" x14ac:dyDescent="0.25">
      <c r="A99" s="203" t="s">
        <v>4205</v>
      </c>
      <c r="B99" s="213" t="s">
        <v>4189</v>
      </c>
      <c r="C99" s="214" t="s">
        <v>710</v>
      </c>
      <c r="D99" s="214" t="s">
        <v>710</v>
      </c>
    </row>
    <row r="100" spans="1:4" ht="27.75" customHeight="1" x14ac:dyDescent="0.25">
      <c r="A100" s="203" t="s">
        <v>4206</v>
      </c>
      <c r="B100" s="213" t="s">
        <v>4184</v>
      </c>
      <c r="C100" s="214" t="s">
        <v>710</v>
      </c>
      <c r="D100" s="214" t="s">
        <v>710</v>
      </c>
    </row>
    <row r="101" spans="1:4" ht="27.75" customHeight="1" x14ac:dyDescent="0.25">
      <c r="A101" s="203" t="s">
        <v>4207</v>
      </c>
      <c r="B101" s="213" t="s">
        <v>4190</v>
      </c>
      <c r="C101" s="214" t="s">
        <v>710</v>
      </c>
      <c r="D101" s="214" t="s">
        <v>710</v>
      </c>
    </row>
    <row r="102" spans="1:4" ht="27.75" customHeight="1" x14ac:dyDescent="0.25">
      <c r="A102" s="203" t="s">
        <v>4208</v>
      </c>
      <c r="B102" s="213" t="s">
        <v>4184</v>
      </c>
      <c r="C102" s="214" t="s">
        <v>710</v>
      </c>
      <c r="D102" s="214" t="s">
        <v>710</v>
      </c>
    </row>
    <row r="103" spans="1:4" ht="27.75" customHeight="1" x14ac:dyDescent="0.25">
      <c r="A103" s="203" t="s">
        <v>4209</v>
      </c>
      <c r="B103" s="213" t="s">
        <v>4184</v>
      </c>
      <c r="C103" s="214" t="s">
        <v>710</v>
      </c>
      <c r="D103" s="214" t="s">
        <v>710</v>
      </c>
    </row>
    <row r="104" spans="1:4" ht="27.75" customHeight="1" x14ac:dyDescent="0.25">
      <c r="A104" s="203" t="s">
        <v>4210</v>
      </c>
      <c r="B104" s="213" t="s">
        <v>4186</v>
      </c>
      <c r="C104" s="214" t="s">
        <v>710</v>
      </c>
      <c r="D104" s="214" t="s">
        <v>710</v>
      </c>
    </row>
    <row r="105" spans="1:4" ht="27.75" customHeight="1" x14ac:dyDescent="0.25">
      <c r="A105" s="203" t="s">
        <v>4200</v>
      </c>
      <c r="B105" s="213" t="s">
        <v>4185</v>
      </c>
      <c r="C105" s="214" t="s">
        <v>710</v>
      </c>
      <c r="D105" s="214" t="s">
        <v>710</v>
      </c>
    </row>
    <row r="106" spans="1:4" ht="27.75" customHeight="1" x14ac:dyDescent="0.25">
      <c r="A106" s="203" t="s">
        <v>4211</v>
      </c>
      <c r="B106" s="213" t="s">
        <v>4187</v>
      </c>
      <c r="C106" s="214" t="s">
        <v>710</v>
      </c>
      <c r="D106" s="214" t="s">
        <v>710</v>
      </c>
    </row>
    <row r="107" spans="1:4" ht="27.75" customHeight="1" x14ac:dyDescent="0.25">
      <c r="A107" s="203" t="s">
        <v>4211</v>
      </c>
      <c r="B107" s="213" t="s">
        <v>4187</v>
      </c>
      <c r="C107" s="214" t="s">
        <v>710</v>
      </c>
      <c r="D107" s="214" t="s">
        <v>710</v>
      </c>
    </row>
    <row r="108" spans="1:4" ht="27.75" customHeight="1" x14ac:dyDescent="0.25">
      <c r="A108" s="203" t="s">
        <v>4211</v>
      </c>
      <c r="B108" s="213" t="s">
        <v>4187</v>
      </c>
      <c r="C108" s="214" t="s">
        <v>710</v>
      </c>
      <c r="D108" s="214" t="s">
        <v>710</v>
      </c>
    </row>
    <row r="109" spans="1:4" ht="27.75" customHeight="1" x14ac:dyDescent="0.25">
      <c r="A109" s="203" t="s">
        <v>4212</v>
      </c>
      <c r="B109" s="213" t="s">
        <v>4185</v>
      </c>
      <c r="C109" s="214" t="s">
        <v>710</v>
      </c>
      <c r="D109" s="214" t="s">
        <v>710</v>
      </c>
    </row>
    <row r="110" spans="1:4" ht="27.75" customHeight="1" x14ac:dyDescent="0.25">
      <c r="A110" s="203" t="s">
        <v>4213</v>
      </c>
      <c r="B110" s="213" t="s">
        <v>4184</v>
      </c>
      <c r="C110" s="214">
        <v>3.8216331836441948</v>
      </c>
      <c r="D110" s="214" t="s">
        <v>710</v>
      </c>
    </row>
    <row r="111" spans="1:4" ht="27.75" customHeight="1" x14ac:dyDescent="0.25">
      <c r="A111" s="203" t="s">
        <v>4214</v>
      </c>
      <c r="B111" s="213" t="s">
        <v>4187</v>
      </c>
      <c r="C111" s="214" t="s">
        <v>710</v>
      </c>
      <c r="D111" s="214" t="s">
        <v>710</v>
      </c>
    </row>
    <row r="112" spans="1:4" ht="27.75" customHeight="1" x14ac:dyDescent="0.25">
      <c r="A112" s="203" t="s">
        <v>4215</v>
      </c>
      <c r="B112" s="213" t="s">
        <v>4188</v>
      </c>
      <c r="C112" s="214" t="s">
        <v>710</v>
      </c>
      <c r="D112" s="214" t="s">
        <v>710</v>
      </c>
    </row>
    <row r="113" spans="1:4" ht="27.75" customHeight="1" x14ac:dyDescent="0.25">
      <c r="A113" s="203" t="s">
        <v>4214</v>
      </c>
      <c r="B113" s="213" t="s">
        <v>4187</v>
      </c>
      <c r="C113" s="214" t="s">
        <v>710</v>
      </c>
      <c r="D113" s="214" t="s">
        <v>710</v>
      </c>
    </row>
    <row r="114" spans="1:4" ht="27.75" customHeight="1" x14ac:dyDescent="0.25">
      <c r="A114" s="203" t="s">
        <v>4216</v>
      </c>
      <c r="B114" s="213" t="s">
        <v>4187</v>
      </c>
      <c r="C114" s="214" t="s">
        <v>710</v>
      </c>
      <c r="D114" s="214" t="s">
        <v>710</v>
      </c>
    </row>
    <row r="115" spans="1:4" ht="27.75" customHeight="1" x14ac:dyDescent="0.25">
      <c r="A115" s="203" t="s">
        <v>4217</v>
      </c>
      <c r="B115" s="213" t="s">
        <v>4188</v>
      </c>
      <c r="C115" s="214">
        <v>4.2214472680307908</v>
      </c>
      <c r="D115" s="214" t="s">
        <v>710</v>
      </c>
    </row>
    <row r="116" spans="1:4" ht="27.75" customHeight="1" x14ac:dyDescent="0.25">
      <c r="A116" s="203" t="s">
        <v>4218</v>
      </c>
      <c r="B116" s="213" t="s">
        <v>4184</v>
      </c>
      <c r="C116" s="214" t="s">
        <v>710</v>
      </c>
      <c r="D116" s="214" t="s">
        <v>710</v>
      </c>
    </row>
    <row r="117" spans="1:4" ht="27.75" customHeight="1" x14ac:dyDescent="0.25">
      <c r="A117" s="203" t="s">
        <v>4219</v>
      </c>
      <c r="B117" s="213" t="s">
        <v>4185</v>
      </c>
      <c r="C117" s="214" t="s">
        <v>710</v>
      </c>
      <c r="D117" s="214" t="s">
        <v>710</v>
      </c>
    </row>
    <row r="118" spans="1:4" ht="27.75" customHeight="1" x14ac:dyDescent="0.25">
      <c r="A118" s="203" t="s">
        <v>4220</v>
      </c>
      <c r="B118" s="213" t="s">
        <v>4187</v>
      </c>
      <c r="C118" s="214">
        <v>6.6532704991855649</v>
      </c>
      <c r="D118" s="214" t="s">
        <v>710</v>
      </c>
    </row>
    <row r="119" spans="1:4" ht="27.75" customHeight="1" x14ac:dyDescent="0.25">
      <c r="A119" s="203" t="s">
        <v>4206</v>
      </c>
      <c r="B119" s="213" t="s">
        <v>4184</v>
      </c>
      <c r="C119" s="214" t="s">
        <v>710</v>
      </c>
      <c r="D119" s="214" t="s">
        <v>710</v>
      </c>
    </row>
    <row r="120" spans="1:4" ht="27.75" customHeight="1" x14ac:dyDescent="0.25">
      <c r="A120" s="203" t="s">
        <v>4221</v>
      </c>
      <c r="B120" s="213" t="s">
        <v>4187</v>
      </c>
      <c r="C120" s="214" t="s">
        <v>710</v>
      </c>
      <c r="D120" s="214" t="s">
        <v>710</v>
      </c>
    </row>
    <row r="121" spans="1:4" ht="27.75" customHeight="1" x14ac:dyDescent="0.25">
      <c r="A121" s="203" t="s">
        <v>4222</v>
      </c>
      <c r="B121" s="213" t="s">
        <v>4188</v>
      </c>
      <c r="C121" s="214" t="s">
        <v>710</v>
      </c>
      <c r="D121" s="214" t="s">
        <v>710</v>
      </c>
    </row>
    <row r="122" spans="1:4" ht="27.75" customHeight="1" x14ac:dyDescent="0.25">
      <c r="A122" s="203" t="s">
        <v>4223</v>
      </c>
      <c r="B122" s="213" t="s">
        <v>4187</v>
      </c>
      <c r="C122" s="214" t="s">
        <v>710</v>
      </c>
      <c r="D122" s="214" t="s">
        <v>710</v>
      </c>
    </row>
    <row r="123" spans="1:4" ht="27.75" customHeight="1" x14ac:dyDescent="0.25">
      <c r="A123" s="203" t="s">
        <v>4223</v>
      </c>
      <c r="B123" s="213" t="s">
        <v>4187</v>
      </c>
      <c r="C123" s="214" t="s">
        <v>710</v>
      </c>
      <c r="D123" s="214" t="s">
        <v>710</v>
      </c>
    </row>
    <row r="124" spans="1:4" ht="27.75" customHeight="1" x14ac:dyDescent="0.25">
      <c r="A124" s="203" t="s">
        <v>4224</v>
      </c>
      <c r="B124" s="213" t="s">
        <v>4188</v>
      </c>
      <c r="C124" s="214" t="s">
        <v>710</v>
      </c>
      <c r="D124" s="214" t="s">
        <v>710</v>
      </c>
    </row>
    <row r="125" spans="1:4" ht="27.75" customHeight="1" x14ac:dyDescent="0.25">
      <c r="A125" s="203" t="s">
        <v>4225</v>
      </c>
      <c r="B125" s="213" t="s">
        <v>4191</v>
      </c>
      <c r="C125" s="214" t="s">
        <v>710</v>
      </c>
      <c r="D125" s="214" t="s">
        <v>710</v>
      </c>
    </row>
    <row r="126" spans="1:4" ht="27.75" customHeight="1" x14ac:dyDescent="0.25">
      <c r="A126" s="203" t="s">
        <v>4226</v>
      </c>
      <c r="B126" s="213" t="s">
        <v>4187</v>
      </c>
      <c r="C126" s="214" t="s">
        <v>710</v>
      </c>
      <c r="D126" s="214" t="s">
        <v>710</v>
      </c>
    </row>
    <row r="127" spans="1:4" ht="27.75" customHeight="1" x14ac:dyDescent="0.25">
      <c r="A127" s="203" t="s">
        <v>4226</v>
      </c>
      <c r="B127" s="213" t="s">
        <v>4187</v>
      </c>
      <c r="C127" s="214" t="s">
        <v>710</v>
      </c>
      <c r="D127" s="214" t="s">
        <v>710</v>
      </c>
    </row>
    <row r="128" spans="1:4" ht="27.75" customHeight="1" x14ac:dyDescent="0.25">
      <c r="A128" s="203" t="s">
        <v>4226</v>
      </c>
      <c r="B128" s="213" t="s">
        <v>4187</v>
      </c>
      <c r="C128" s="214" t="s">
        <v>710</v>
      </c>
      <c r="D128" s="214" t="s">
        <v>710</v>
      </c>
    </row>
    <row r="129" spans="1:4" ht="27.75" customHeight="1" x14ac:dyDescent="0.25">
      <c r="A129" s="203" t="s">
        <v>4227</v>
      </c>
      <c r="B129" s="213" t="s">
        <v>4184</v>
      </c>
      <c r="C129" s="214" t="s">
        <v>710</v>
      </c>
      <c r="D129" s="214" t="s">
        <v>710</v>
      </c>
    </row>
    <row r="130" spans="1:4" ht="27.75" customHeight="1" x14ac:dyDescent="0.25">
      <c r="A130" s="203" t="s">
        <v>4227</v>
      </c>
      <c r="B130" s="213" t="s">
        <v>4184</v>
      </c>
      <c r="C130" s="214" t="s">
        <v>710</v>
      </c>
      <c r="D130" s="214" t="s">
        <v>710</v>
      </c>
    </row>
    <row r="131" spans="1:4" ht="27.75" customHeight="1" x14ac:dyDescent="0.25">
      <c r="A131" s="203" t="s">
        <v>4228</v>
      </c>
      <c r="B131" s="213" t="s">
        <v>4187</v>
      </c>
      <c r="C131" s="214" t="s">
        <v>710</v>
      </c>
      <c r="D131" s="214" t="s">
        <v>710</v>
      </c>
    </row>
    <row r="132" spans="1:4" ht="27.75" customHeight="1" x14ac:dyDescent="0.25">
      <c r="A132" s="203" t="s">
        <v>4229</v>
      </c>
      <c r="B132" s="213" t="s">
        <v>4187</v>
      </c>
      <c r="C132" s="214">
        <v>6.1720660488414323</v>
      </c>
      <c r="D132" s="214" t="s">
        <v>710</v>
      </c>
    </row>
    <row r="133" spans="1:4" ht="27.75" customHeight="1" x14ac:dyDescent="0.25">
      <c r="A133" s="203" t="s">
        <v>4230</v>
      </c>
      <c r="B133" s="213" t="s">
        <v>4187</v>
      </c>
      <c r="C133" s="214" t="s">
        <v>710</v>
      </c>
      <c r="D133" s="214" t="s">
        <v>710</v>
      </c>
    </row>
    <row r="134" spans="1:4" ht="27.75" customHeight="1" x14ac:dyDescent="0.25">
      <c r="A134" s="203" t="s">
        <v>4216</v>
      </c>
      <c r="B134" s="213" t="s">
        <v>4187</v>
      </c>
      <c r="C134" s="214" t="s">
        <v>710</v>
      </c>
      <c r="D134" s="214" t="s">
        <v>710</v>
      </c>
    </row>
    <row r="135" spans="1:4" ht="27.75" customHeight="1" x14ac:dyDescent="0.25">
      <c r="A135" s="203" t="s">
        <v>4216</v>
      </c>
      <c r="B135" s="213" t="s">
        <v>4187</v>
      </c>
      <c r="C135" s="214" t="s">
        <v>710</v>
      </c>
      <c r="D135" s="214" t="s">
        <v>710</v>
      </c>
    </row>
    <row r="136" spans="1:4" ht="27.75" customHeight="1" x14ac:dyDescent="0.25">
      <c r="A136" s="203" t="s">
        <v>4231</v>
      </c>
      <c r="B136" s="213" t="s">
        <v>4185</v>
      </c>
      <c r="C136" s="214" t="s">
        <v>710</v>
      </c>
      <c r="D136" s="214" t="s">
        <v>710</v>
      </c>
    </row>
    <row r="137" spans="1:4" ht="27.75" customHeight="1" x14ac:dyDescent="0.25">
      <c r="A137" s="203" t="s">
        <v>4232</v>
      </c>
      <c r="B137" s="213" t="s">
        <v>4184</v>
      </c>
      <c r="C137" s="214" t="s">
        <v>710</v>
      </c>
      <c r="D137" s="214" t="s">
        <v>710</v>
      </c>
    </row>
    <row r="138" spans="1:4" ht="27.75" customHeight="1" x14ac:dyDescent="0.25">
      <c r="A138" s="203" t="s">
        <v>4233</v>
      </c>
      <c r="B138" s="213" t="s">
        <v>4184</v>
      </c>
      <c r="C138" s="214" t="s">
        <v>710</v>
      </c>
      <c r="D138" s="214" t="s">
        <v>710</v>
      </c>
    </row>
    <row r="139" spans="1:4" ht="27.75" customHeight="1" x14ac:dyDescent="0.25">
      <c r="A139" s="203" t="s">
        <v>4234</v>
      </c>
      <c r="B139" s="213" t="s">
        <v>4186</v>
      </c>
      <c r="C139" s="214" t="s">
        <v>710</v>
      </c>
      <c r="D139" s="214" t="s">
        <v>710</v>
      </c>
    </row>
    <row r="140" spans="1:4" ht="27.75" customHeight="1" x14ac:dyDescent="0.25">
      <c r="A140" s="203" t="s">
        <v>4235</v>
      </c>
      <c r="B140" s="213" t="s">
        <v>4185</v>
      </c>
      <c r="C140" s="214" t="s">
        <v>710</v>
      </c>
      <c r="D140" s="214" t="s">
        <v>710</v>
      </c>
    </row>
    <row r="141" spans="1:4" ht="27.75" customHeight="1" x14ac:dyDescent="0.25">
      <c r="A141" s="203" t="s">
        <v>4235</v>
      </c>
      <c r="B141" s="213" t="s">
        <v>4185</v>
      </c>
      <c r="C141" s="214" t="s">
        <v>710</v>
      </c>
      <c r="D141" s="214" t="s">
        <v>710</v>
      </c>
    </row>
    <row r="142" spans="1:4" ht="27.75" customHeight="1" x14ac:dyDescent="0.25">
      <c r="A142" s="203" t="s">
        <v>4236</v>
      </c>
      <c r="B142" s="213" t="s">
        <v>4186</v>
      </c>
      <c r="C142" s="214" t="s">
        <v>710</v>
      </c>
      <c r="D142" s="214" t="s">
        <v>710</v>
      </c>
    </row>
    <row r="143" spans="1:4" ht="27.75" customHeight="1" x14ac:dyDescent="0.25">
      <c r="A143" s="203" t="s">
        <v>4236</v>
      </c>
      <c r="B143" s="213" t="s">
        <v>4186</v>
      </c>
      <c r="C143" s="214" t="s">
        <v>710</v>
      </c>
      <c r="D143" s="214" t="s">
        <v>710</v>
      </c>
    </row>
    <row r="144" spans="1:4" ht="27.75" customHeight="1" x14ac:dyDescent="0.25">
      <c r="A144" s="203" t="s">
        <v>4236</v>
      </c>
      <c r="B144" s="213" t="s">
        <v>4186</v>
      </c>
      <c r="C144" s="214" t="s">
        <v>710</v>
      </c>
      <c r="D144" s="214" t="s">
        <v>710</v>
      </c>
    </row>
    <row r="145" spans="1:4" ht="27.75" customHeight="1" x14ac:dyDescent="0.25">
      <c r="A145" s="203" t="s">
        <v>4214</v>
      </c>
      <c r="B145" s="213" t="s">
        <v>4187</v>
      </c>
      <c r="C145" s="214" t="s">
        <v>710</v>
      </c>
      <c r="D145" s="214" t="s">
        <v>710</v>
      </c>
    </row>
    <row r="146" spans="1:4" ht="27.75" customHeight="1" x14ac:dyDescent="0.25">
      <c r="A146" s="203" t="s">
        <v>4237</v>
      </c>
      <c r="B146" s="213" t="s">
        <v>4198</v>
      </c>
      <c r="C146" s="214" t="s">
        <v>710</v>
      </c>
      <c r="D146" s="214" t="s">
        <v>710</v>
      </c>
    </row>
    <row r="147" spans="1:4" ht="27.75" customHeight="1" x14ac:dyDescent="0.25">
      <c r="A147" s="203" t="s">
        <v>4238</v>
      </c>
      <c r="B147" s="213" t="s">
        <v>4198</v>
      </c>
      <c r="C147" s="214" t="s">
        <v>710</v>
      </c>
      <c r="D147" s="214" t="s">
        <v>710</v>
      </c>
    </row>
    <row r="148" spans="1:4" ht="27.75" customHeight="1" x14ac:dyDescent="0.25">
      <c r="A148" s="203" t="s">
        <v>4239</v>
      </c>
      <c r="B148" s="213" t="s">
        <v>4186</v>
      </c>
      <c r="C148" s="214" t="s">
        <v>710</v>
      </c>
      <c r="D148" s="214" t="s">
        <v>710</v>
      </c>
    </row>
    <row r="149" spans="1:4" ht="27.75" customHeight="1" x14ac:dyDescent="0.25">
      <c r="A149" s="203" t="s">
        <v>4240</v>
      </c>
      <c r="B149" s="213" t="s">
        <v>710</v>
      </c>
      <c r="C149" s="214">
        <v>3.2879945905758912</v>
      </c>
      <c r="D149" s="214" t="s">
        <v>710</v>
      </c>
    </row>
    <row r="150" spans="1:4" ht="27.75" customHeight="1" x14ac:dyDescent="0.25">
      <c r="A150" s="203" t="s">
        <v>4241</v>
      </c>
      <c r="B150" s="213" t="s">
        <v>4240</v>
      </c>
      <c r="C150" s="214" t="s">
        <v>710</v>
      </c>
      <c r="D150" s="214" t="s">
        <v>710</v>
      </c>
    </row>
    <row r="151" spans="1:4" ht="27.75" customHeight="1" x14ac:dyDescent="0.25">
      <c r="A151" s="203" t="s">
        <v>4242</v>
      </c>
      <c r="B151" s="213" t="s">
        <v>4240</v>
      </c>
      <c r="C151" s="214" t="s">
        <v>710</v>
      </c>
      <c r="D151" s="214" t="s">
        <v>710</v>
      </c>
    </row>
    <row r="152" spans="1:4" ht="27.75" customHeight="1" x14ac:dyDescent="0.25">
      <c r="A152" s="203" t="s">
        <v>4243</v>
      </c>
      <c r="B152" s="213" t="s">
        <v>4240</v>
      </c>
      <c r="C152" s="214" t="s">
        <v>710</v>
      </c>
      <c r="D152" s="214" t="s">
        <v>710</v>
      </c>
    </row>
    <row r="153" spans="1:4" ht="27.75" customHeight="1" x14ac:dyDescent="0.25">
      <c r="A153" s="203" t="s">
        <v>4244</v>
      </c>
      <c r="B153" s="213" t="s">
        <v>4240</v>
      </c>
      <c r="C153" s="214">
        <v>5.5508008249000209</v>
      </c>
      <c r="D153" s="214" t="s">
        <v>710</v>
      </c>
    </row>
    <row r="154" spans="1:4" ht="27.75" customHeight="1" x14ac:dyDescent="0.25">
      <c r="A154" s="203" t="s">
        <v>4245</v>
      </c>
      <c r="B154" s="213" t="s">
        <v>4240</v>
      </c>
      <c r="C154" s="214" t="s">
        <v>710</v>
      </c>
      <c r="D154" s="214" t="s">
        <v>710</v>
      </c>
    </row>
    <row r="155" spans="1:4" ht="27.75" customHeight="1" x14ac:dyDescent="0.25">
      <c r="A155" s="203" t="s">
        <v>4246</v>
      </c>
      <c r="B155" s="213" t="s">
        <v>4240</v>
      </c>
      <c r="C155" s="214" t="s">
        <v>710</v>
      </c>
      <c r="D155" s="214" t="s">
        <v>710</v>
      </c>
    </row>
    <row r="156" spans="1:4" ht="27.75" customHeight="1" x14ac:dyDescent="0.25">
      <c r="A156" s="203" t="s">
        <v>4247</v>
      </c>
      <c r="B156" s="213" t="s">
        <v>4240</v>
      </c>
      <c r="C156" s="214" t="s">
        <v>710</v>
      </c>
      <c r="D156" s="214" t="s">
        <v>710</v>
      </c>
    </row>
    <row r="157" spans="1:4" ht="27.75" customHeight="1" x14ac:dyDescent="0.25">
      <c r="A157" s="203" t="s">
        <v>4247</v>
      </c>
      <c r="B157" s="213" t="s">
        <v>4240</v>
      </c>
      <c r="C157" s="214" t="s">
        <v>710</v>
      </c>
      <c r="D157" s="214" t="s">
        <v>710</v>
      </c>
    </row>
    <row r="158" spans="1:4" ht="27.75" customHeight="1" x14ac:dyDescent="0.25">
      <c r="A158" s="203" t="s">
        <v>4248</v>
      </c>
      <c r="B158" s="213" t="s">
        <v>4240</v>
      </c>
      <c r="C158" s="214" t="s">
        <v>710</v>
      </c>
      <c r="D158" s="214" t="s">
        <v>710</v>
      </c>
    </row>
    <row r="159" spans="1:4" ht="27.75" customHeight="1" x14ac:dyDescent="0.25">
      <c r="A159" s="203" t="s">
        <v>4249</v>
      </c>
      <c r="B159" s="213" t="s">
        <v>4240</v>
      </c>
      <c r="C159" s="214" t="s">
        <v>710</v>
      </c>
      <c r="D159" s="214" t="s">
        <v>710</v>
      </c>
    </row>
    <row r="160" spans="1:4" ht="27.75" customHeight="1" x14ac:dyDescent="0.25">
      <c r="A160" s="203" t="s">
        <v>4250</v>
      </c>
      <c r="B160" s="213" t="s">
        <v>4240</v>
      </c>
      <c r="C160" s="214" t="s">
        <v>710</v>
      </c>
      <c r="D160" s="214" t="s">
        <v>710</v>
      </c>
    </row>
    <row r="161" spans="1:4" ht="27.75" customHeight="1" x14ac:dyDescent="0.25">
      <c r="A161" s="203" t="s">
        <v>4251</v>
      </c>
      <c r="B161" s="213" t="s">
        <v>4241</v>
      </c>
      <c r="C161" s="214" t="s">
        <v>710</v>
      </c>
      <c r="D161" s="214" t="s">
        <v>710</v>
      </c>
    </row>
    <row r="162" spans="1:4" ht="27.75" customHeight="1" x14ac:dyDescent="0.25">
      <c r="A162" s="203" t="s">
        <v>4252</v>
      </c>
      <c r="B162" s="213" t="s">
        <v>4240</v>
      </c>
      <c r="C162" s="214" t="s">
        <v>710</v>
      </c>
      <c r="D162" s="214" t="s">
        <v>710</v>
      </c>
    </row>
    <row r="163" spans="1:4" ht="27.75" customHeight="1" x14ac:dyDescent="0.25">
      <c r="A163" s="203" t="s">
        <v>4253</v>
      </c>
      <c r="B163" s="213" t="s">
        <v>4240</v>
      </c>
      <c r="C163" s="214" t="s">
        <v>710</v>
      </c>
      <c r="D163" s="214" t="s">
        <v>710</v>
      </c>
    </row>
    <row r="164" spans="1:4" ht="27.75" customHeight="1" x14ac:dyDescent="0.25">
      <c r="A164" s="203" t="s">
        <v>4254</v>
      </c>
      <c r="B164" s="213" t="s">
        <v>4242</v>
      </c>
      <c r="C164" s="214" t="s">
        <v>710</v>
      </c>
      <c r="D164" s="214" t="s">
        <v>710</v>
      </c>
    </row>
    <row r="165" spans="1:4" ht="27.75" customHeight="1" x14ac:dyDescent="0.25">
      <c r="A165" s="203" t="s">
        <v>4255</v>
      </c>
      <c r="B165" s="213" t="s">
        <v>4240</v>
      </c>
      <c r="C165" s="214" t="s">
        <v>710</v>
      </c>
      <c r="D165" s="214" t="s">
        <v>710</v>
      </c>
    </row>
    <row r="166" spans="1:4" ht="27.75" customHeight="1" x14ac:dyDescent="0.25">
      <c r="A166" s="203" t="s">
        <v>4255</v>
      </c>
      <c r="B166" s="213" t="s">
        <v>4240</v>
      </c>
      <c r="C166" s="214" t="s">
        <v>710</v>
      </c>
      <c r="D166" s="214" t="s">
        <v>710</v>
      </c>
    </row>
    <row r="167" spans="1:4" ht="27.75" customHeight="1" x14ac:dyDescent="0.25">
      <c r="A167" s="203" t="s">
        <v>4256</v>
      </c>
      <c r="B167" s="213" t="s">
        <v>4243</v>
      </c>
      <c r="C167" s="214" t="s">
        <v>710</v>
      </c>
      <c r="D167" s="214" t="s">
        <v>710</v>
      </c>
    </row>
    <row r="168" spans="1:4" ht="27.75" customHeight="1" x14ac:dyDescent="0.25">
      <c r="A168" s="203" t="s">
        <v>4256</v>
      </c>
      <c r="B168" s="213" t="s">
        <v>4243</v>
      </c>
      <c r="C168" s="214" t="s">
        <v>710</v>
      </c>
      <c r="D168" s="214" t="s">
        <v>710</v>
      </c>
    </row>
    <row r="169" spans="1:4" ht="27.75" customHeight="1" x14ac:dyDescent="0.25">
      <c r="A169" s="203" t="s">
        <v>4257</v>
      </c>
      <c r="B169" s="213" t="s">
        <v>4243</v>
      </c>
      <c r="C169" s="214" t="s">
        <v>710</v>
      </c>
      <c r="D169" s="214" t="s">
        <v>710</v>
      </c>
    </row>
    <row r="170" spans="1:4" ht="27.75" customHeight="1" x14ac:dyDescent="0.25">
      <c r="A170" s="203" t="s">
        <v>4258</v>
      </c>
      <c r="B170" s="213" t="s">
        <v>4244</v>
      </c>
      <c r="C170" s="214" t="s">
        <v>710</v>
      </c>
      <c r="D170" s="214" t="s">
        <v>710</v>
      </c>
    </row>
    <row r="171" spans="1:4" ht="27.75" customHeight="1" x14ac:dyDescent="0.25">
      <c r="A171" s="203" t="s">
        <v>4259</v>
      </c>
      <c r="B171" s="213" t="s">
        <v>4245</v>
      </c>
      <c r="C171" s="214" t="s">
        <v>710</v>
      </c>
      <c r="D171" s="214" t="s">
        <v>710</v>
      </c>
    </row>
    <row r="172" spans="1:4" ht="27.75" customHeight="1" x14ac:dyDescent="0.25">
      <c r="A172" s="203" t="s">
        <v>4260</v>
      </c>
      <c r="B172" s="213" t="s">
        <v>4243</v>
      </c>
      <c r="C172" s="214" t="s">
        <v>710</v>
      </c>
      <c r="D172" s="214" t="s">
        <v>710</v>
      </c>
    </row>
    <row r="173" spans="1:4" ht="27.75" customHeight="1" x14ac:dyDescent="0.25">
      <c r="A173" s="203" t="s">
        <v>4260</v>
      </c>
      <c r="B173" s="213" t="s">
        <v>4243</v>
      </c>
      <c r="C173" s="214" t="s">
        <v>710</v>
      </c>
      <c r="D173" s="214" t="s">
        <v>710</v>
      </c>
    </row>
    <row r="174" spans="1:4" ht="27.75" customHeight="1" x14ac:dyDescent="0.25">
      <c r="A174" s="203" t="s">
        <v>4261</v>
      </c>
      <c r="B174" s="213" t="s">
        <v>4244</v>
      </c>
      <c r="C174" s="214" t="s">
        <v>710</v>
      </c>
      <c r="D174" s="214" t="s">
        <v>710</v>
      </c>
    </row>
    <row r="175" spans="1:4" ht="27.75" customHeight="1" x14ac:dyDescent="0.25">
      <c r="A175" s="203" t="s">
        <v>4262</v>
      </c>
      <c r="B175" s="213" t="s">
        <v>4241</v>
      </c>
      <c r="C175" s="214" t="s">
        <v>710</v>
      </c>
      <c r="D175" s="214" t="s">
        <v>710</v>
      </c>
    </row>
    <row r="176" spans="1:4" ht="27.75" customHeight="1" x14ac:dyDescent="0.25">
      <c r="A176" s="203" t="s">
        <v>4263</v>
      </c>
      <c r="B176" s="213" t="s">
        <v>4244</v>
      </c>
      <c r="C176" s="214">
        <v>4.8316607948239625</v>
      </c>
      <c r="D176" s="214" t="s">
        <v>710</v>
      </c>
    </row>
    <row r="177" spans="1:4" ht="27.75" customHeight="1" x14ac:dyDescent="0.25">
      <c r="A177" s="203" t="s">
        <v>4264</v>
      </c>
      <c r="B177" s="213" t="s">
        <v>4244</v>
      </c>
      <c r="C177" s="214" t="s">
        <v>710</v>
      </c>
      <c r="D177" s="214" t="s">
        <v>710</v>
      </c>
    </row>
    <row r="178" spans="1:4" ht="27.75" customHeight="1" x14ac:dyDescent="0.25">
      <c r="A178" s="203" t="s">
        <v>4265</v>
      </c>
      <c r="B178" s="213" t="s">
        <v>4244</v>
      </c>
      <c r="C178" s="214">
        <v>3.026651442723673</v>
      </c>
      <c r="D178" s="214" t="s">
        <v>710</v>
      </c>
    </row>
    <row r="179" spans="1:4" ht="27.75" customHeight="1" x14ac:dyDescent="0.25">
      <c r="A179" s="203" t="s">
        <v>4262</v>
      </c>
      <c r="B179" s="213" t="s">
        <v>4241</v>
      </c>
      <c r="C179" s="214" t="s">
        <v>710</v>
      </c>
      <c r="D179" s="214" t="s">
        <v>710</v>
      </c>
    </row>
    <row r="180" spans="1:4" ht="27.75" customHeight="1" x14ac:dyDescent="0.25">
      <c r="A180" s="203" t="s">
        <v>4266</v>
      </c>
      <c r="B180" s="213" t="s">
        <v>4241</v>
      </c>
      <c r="C180" s="214" t="s">
        <v>710</v>
      </c>
      <c r="D180" s="214" t="s">
        <v>710</v>
      </c>
    </row>
    <row r="181" spans="1:4" ht="27.75" customHeight="1" x14ac:dyDescent="0.25">
      <c r="A181" s="203" t="s">
        <v>4267</v>
      </c>
      <c r="B181" s="213" t="s">
        <v>4244</v>
      </c>
      <c r="C181" s="214" t="s">
        <v>710</v>
      </c>
      <c r="D181" s="214" t="s">
        <v>710</v>
      </c>
    </row>
    <row r="182" spans="1:4" ht="27.75" customHeight="1" x14ac:dyDescent="0.25">
      <c r="A182" s="203" t="s">
        <v>4268</v>
      </c>
      <c r="B182" s="213" t="s">
        <v>4240</v>
      </c>
      <c r="C182" s="214" t="s">
        <v>710</v>
      </c>
      <c r="D182" s="214" t="s">
        <v>710</v>
      </c>
    </row>
    <row r="183" spans="1:4" ht="27.75" customHeight="1" x14ac:dyDescent="0.25">
      <c r="A183" s="203" t="s">
        <v>4269</v>
      </c>
      <c r="B183" s="213" t="s">
        <v>4243</v>
      </c>
      <c r="C183" s="214" t="s">
        <v>710</v>
      </c>
      <c r="D183" s="214" t="s">
        <v>710</v>
      </c>
    </row>
    <row r="184" spans="1:4" ht="27.75" customHeight="1" x14ac:dyDescent="0.25">
      <c r="A184" s="203" t="s">
        <v>4270</v>
      </c>
      <c r="B184" s="213" t="s">
        <v>4241</v>
      </c>
      <c r="C184" s="214" t="s">
        <v>710</v>
      </c>
      <c r="D184" s="214" t="s">
        <v>710</v>
      </c>
    </row>
    <row r="185" spans="1:4" ht="27.75" customHeight="1" x14ac:dyDescent="0.25">
      <c r="A185" s="203" t="s">
        <v>4271</v>
      </c>
      <c r="B185" s="213" t="s">
        <v>4244</v>
      </c>
      <c r="C185" s="214" t="s">
        <v>710</v>
      </c>
      <c r="D185" s="214" t="s">
        <v>710</v>
      </c>
    </row>
    <row r="186" spans="1:4" ht="27.75" customHeight="1" x14ac:dyDescent="0.25">
      <c r="A186" s="203" t="s">
        <v>4272</v>
      </c>
      <c r="B186" s="213" t="s">
        <v>4242</v>
      </c>
      <c r="C186" s="214" t="s">
        <v>710</v>
      </c>
      <c r="D186" s="214" t="s">
        <v>710</v>
      </c>
    </row>
    <row r="187" spans="1:4" ht="27.75" customHeight="1" x14ac:dyDescent="0.25">
      <c r="A187" s="203" t="s">
        <v>4273</v>
      </c>
      <c r="B187" s="213" t="s">
        <v>4243</v>
      </c>
      <c r="C187" s="214" t="s">
        <v>710</v>
      </c>
      <c r="D187" s="214" t="s">
        <v>710</v>
      </c>
    </row>
    <row r="188" spans="1:4" ht="27.75" customHeight="1" x14ac:dyDescent="0.25">
      <c r="A188" s="203" t="s">
        <v>4274</v>
      </c>
      <c r="B188" s="213" t="s">
        <v>4241</v>
      </c>
      <c r="C188" s="214" t="s">
        <v>710</v>
      </c>
      <c r="D188" s="214" t="s">
        <v>710</v>
      </c>
    </row>
    <row r="189" spans="1:4" ht="27.75" customHeight="1" x14ac:dyDescent="0.25">
      <c r="A189" s="203" t="s">
        <v>4275</v>
      </c>
      <c r="B189" s="213" t="s">
        <v>4241</v>
      </c>
      <c r="C189" s="214">
        <v>27.038225296666127</v>
      </c>
      <c r="D189" s="214" t="s">
        <v>710</v>
      </c>
    </row>
    <row r="190" spans="1:4" ht="27.75" customHeight="1" x14ac:dyDescent="0.25">
      <c r="A190" s="203" t="s">
        <v>4276</v>
      </c>
      <c r="B190" s="213" t="s">
        <v>4241</v>
      </c>
      <c r="C190" s="214" t="s">
        <v>710</v>
      </c>
      <c r="D190" s="214" t="s">
        <v>710</v>
      </c>
    </row>
    <row r="191" spans="1:4" ht="27.75" customHeight="1" x14ac:dyDescent="0.25">
      <c r="A191" s="203" t="s">
        <v>4277</v>
      </c>
      <c r="B191" s="213" t="s">
        <v>4240</v>
      </c>
      <c r="C191" s="214" t="s">
        <v>710</v>
      </c>
      <c r="D191" s="214" t="s">
        <v>710</v>
      </c>
    </row>
    <row r="192" spans="1:4" ht="27.75" customHeight="1" x14ac:dyDescent="0.25">
      <c r="A192" s="203" t="s">
        <v>4278</v>
      </c>
      <c r="B192" s="213" t="s">
        <v>4241</v>
      </c>
      <c r="C192" s="214" t="s">
        <v>710</v>
      </c>
      <c r="D192" s="214" t="s">
        <v>710</v>
      </c>
    </row>
    <row r="193" spans="1:4" ht="27.75" customHeight="1" x14ac:dyDescent="0.25">
      <c r="A193" s="203" t="s">
        <v>4279</v>
      </c>
      <c r="B193" s="213" t="s">
        <v>4243</v>
      </c>
      <c r="C193" s="214" t="s">
        <v>710</v>
      </c>
      <c r="D193" s="214" t="s">
        <v>710</v>
      </c>
    </row>
    <row r="194" spans="1:4" ht="27.75" customHeight="1" x14ac:dyDescent="0.25">
      <c r="A194" s="203" t="s">
        <v>4279</v>
      </c>
      <c r="B194" s="213" t="s">
        <v>4243</v>
      </c>
      <c r="C194" s="214" t="s">
        <v>710</v>
      </c>
      <c r="D194" s="214" t="s">
        <v>710</v>
      </c>
    </row>
    <row r="195" spans="1:4" ht="27.75" customHeight="1" x14ac:dyDescent="0.25">
      <c r="A195" s="203" t="s">
        <v>4280</v>
      </c>
      <c r="B195" s="213" t="s">
        <v>4244</v>
      </c>
      <c r="C195" s="214" t="s">
        <v>710</v>
      </c>
      <c r="D195" s="214" t="s">
        <v>710</v>
      </c>
    </row>
    <row r="196" spans="1:4" ht="27.75" customHeight="1" x14ac:dyDescent="0.25">
      <c r="A196" s="203" t="s">
        <v>4281</v>
      </c>
      <c r="B196" s="213" t="s">
        <v>4244</v>
      </c>
      <c r="C196" s="214" t="s">
        <v>710</v>
      </c>
      <c r="D196" s="214" t="s">
        <v>710</v>
      </c>
    </row>
    <row r="197" spans="1:4" ht="27.75" customHeight="1" x14ac:dyDescent="0.25">
      <c r="A197" s="203" t="s">
        <v>4268</v>
      </c>
      <c r="B197" s="213" t="s">
        <v>4240</v>
      </c>
      <c r="C197" s="214" t="s">
        <v>710</v>
      </c>
      <c r="D197" s="214" t="s">
        <v>710</v>
      </c>
    </row>
    <row r="198" spans="1:4" ht="27.75" customHeight="1" x14ac:dyDescent="0.25">
      <c r="A198" s="203" t="s">
        <v>4282</v>
      </c>
      <c r="B198" s="213" t="s">
        <v>4243</v>
      </c>
      <c r="C198" s="214" t="s">
        <v>710</v>
      </c>
      <c r="D198" s="214" t="s">
        <v>710</v>
      </c>
    </row>
    <row r="199" spans="1:4" ht="27.75" customHeight="1" x14ac:dyDescent="0.25">
      <c r="A199" s="203" t="s">
        <v>4283</v>
      </c>
      <c r="B199" s="213" t="s">
        <v>4241</v>
      </c>
      <c r="C199" s="214" t="s">
        <v>710</v>
      </c>
      <c r="D199" s="214" t="s">
        <v>710</v>
      </c>
    </row>
    <row r="200" spans="1:4" ht="27.75" customHeight="1" x14ac:dyDescent="0.25">
      <c r="A200" s="203" t="s">
        <v>4284</v>
      </c>
      <c r="B200" s="213" t="s">
        <v>4241</v>
      </c>
      <c r="C200" s="214" t="s">
        <v>710</v>
      </c>
      <c r="D200" s="214" t="s">
        <v>710</v>
      </c>
    </row>
    <row r="201" spans="1:4" ht="27.75" customHeight="1" x14ac:dyDescent="0.25">
      <c r="A201" s="203" t="s">
        <v>4284</v>
      </c>
      <c r="B201" s="213" t="s">
        <v>4241</v>
      </c>
      <c r="C201" s="214" t="s">
        <v>710</v>
      </c>
      <c r="D201" s="214" t="s">
        <v>710</v>
      </c>
    </row>
    <row r="202" spans="1:4" ht="27.75" customHeight="1" x14ac:dyDescent="0.25">
      <c r="A202" s="203" t="s">
        <v>4285</v>
      </c>
      <c r="B202" s="213" t="s">
        <v>4243</v>
      </c>
      <c r="C202" s="214" t="s">
        <v>710</v>
      </c>
      <c r="D202" s="214" t="s">
        <v>710</v>
      </c>
    </row>
    <row r="203" spans="1:4" ht="27.75" customHeight="1" x14ac:dyDescent="0.25">
      <c r="A203" s="203" t="s">
        <v>4286</v>
      </c>
      <c r="B203" s="213" t="s">
        <v>4240</v>
      </c>
      <c r="C203" s="214">
        <v>2.5023169369113902</v>
      </c>
      <c r="D203" s="214" t="s">
        <v>710</v>
      </c>
    </row>
    <row r="204" spans="1:4" ht="27.75" customHeight="1" x14ac:dyDescent="0.25">
      <c r="A204" s="203" t="s">
        <v>4287</v>
      </c>
      <c r="B204" s="213" t="s">
        <v>4240</v>
      </c>
      <c r="C204" s="214">
        <v>3.1001189324844654</v>
      </c>
      <c r="D204" s="214" t="s">
        <v>710</v>
      </c>
    </row>
    <row r="205" spans="1:4" ht="27.75" customHeight="1" x14ac:dyDescent="0.25">
      <c r="A205" s="203" t="s">
        <v>4288</v>
      </c>
      <c r="B205" s="213" t="s">
        <v>4249</v>
      </c>
      <c r="C205" s="214" t="s">
        <v>710</v>
      </c>
      <c r="D205" s="214" t="s">
        <v>710</v>
      </c>
    </row>
    <row r="206" spans="1:4" ht="27.75" customHeight="1" x14ac:dyDescent="0.25">
      <c r="A206" s="203" t="s">
        <v>4289</v>
      </c>
      <c r="B206" s="213" t="s">
        <v>4250</v>
      </c>
      <c r="C206" s="214">
        <v>7.2712058004611864</v>
      </c>
      <c r="D206" s="214" t="s">
        <v>710</v>
      </c>
    </row>
    <row r="207" spans="1:4" ht="27.75" customHeight="1" x14ac:dyDescent="0.25">
      <c r="A207" s="203" t="s">
        <v>4290</v>
      </c>
      <c r="B207" s="213" t="s">
        <v>4240</v>
      </c>
      <c r="C207" s="214" t="s">
        <v>710</v>
      </c>
      <c r="D207" s="214" t="s">
        <v>710</v>
      </c>
    </row>
    <row r="208" spans="1:4" ht="27.75" customHeight="1" x14ac:dyDescent="0.25">
      <c r="A208" s="203" t="s">
        <v>4290</v>
      </c>
      <c r="B208" s="213" t="s">
        <v>4240</v>
      </c>
      <c r="C208" s="214" t="s">
        <v>710</v>
      </c>
      <c r="D208" s="214" t="s">
        <v>710</v>
      </c>
    </row>
    <row r="209" spans="1:4" ht="27.75" customHeight="1" x14ac:dyDescent="0.25">
      <c r="A209" s="203" t="s">
        <v>4291</v>
      </c>
      <c r="B209" s="213" t="s">
        <v>4243</v>
      </c>
      <c r="C209" s="214" t="s">
        <v>710</v>
      </c>
      <c r="D209" s="214" t="s">
        <v>710</v>
      </c>
    </row>
    <row r="210" spans="1:4" ht="27.75" customHeight="1" x14ac:dyDescent="0.25">
      <c r="A210" s="203" t="s">
        <v>4292</v>
      </c>
      <c r="B210" s="213" t="s">
        <v>4249</v>
      </c>
      <c r="C210" s="214" t="s">
        <v>710</v>
      </c>
      <c r="D210" s="214" t="s">
        <v>710</v>
      </c>
    </row>
    <row r="211" spans="1:4" ht="27.75" customHeight="1" x14ac:dyDescent="0.25">
      <c r="A211" s="203" t="s">
        <v>4293</v>
      </c>
      <c r="B211" s="213" t="s">
        <v>4249</v>
      </c>
      <c r="C211" s="214" t="s">
        <v>710</v>
      </c>
      <c r="D211" s="214" t="s">
        <v>710</v>
      </c>
    </row>
    <row r="212" spans="1:4" ht="27.75" customHeight="1" x14ac:dyDescent="0.25">
      <c r="A212" s="203" t="s">
        <v>4294</v>
      </c>
      <c r="B212" s="213" t="s">
        <v>4243</v>
      </c>
      <c r="C212" s="214" t="s">
        <v>710</v>
      </c>
      <c r="D212" s="214" t="s">
        <v>710</v>
      </c>
    </row>
    <row r="213" spans="1:4" ht="27.75" customHeight="1" x14ac:dyDescent="0.25">
      <c r="A213" s="203" t="s">
        <v>4295</v>
      </c>
      <c r="B213" s="213" t="s">
        <v>4243</v>
      </c>
      <c r="C213" s="214" t="s">
        <v>710</v>
      </c>
      <c r="D213" s="214" t="s">
        <v>710</v>
      </c>
    </row>
    <row r="214" spans="1:4" ht="27.75" customHeight="1" x14ac:dyDescent="0.25">
      <c r="A214" s="203" t="s">
        <v>4296</v>
      </c>
      <c r="B214" s="213" t="s">
        <v>4244</v>
      </c>
      <c r="C214" s="214" t="s">
        <v>710</v>
      </c>
      <c r="D214" s="214" t="s">
        <v>710</v>
      </c>
    </row>
    <row r="215" spans="1:4" ht="27.75" customHeight="1" x14ac:dyDescent="0.25">
      <c r="A215" s="203" t="s">
        <v>4297</v>
      </c>
      <c r="B215" s="213" t="s">
        <v>710</v>
      </c>
      <c r="C215" s="214">
        <v>4.9240429330777031</v>
      </c>
      <c r="D215" s="214" t="s">
        <v>710</v>
      </c>
    </row>
    <row r="216" spans="1:4" ht="27.75" customHeight="1" x14ac:dyDescent="0.25">
      <c r="A216" s="203" t="s">
        <v>4298</v>
      </c>
      <c r="B216" s="213" t="s">
        <v>710</v>
      </c>
      <c r="C216" s="214" t="s">
        <v>710</v>
      </c>
      <c r="D216" s="214" t="s">
        <v>710</v>
      </c>
    </row>
    <row r="217" spans="1:4" ht="27.75" customHeight="1" x14ac:dyDescent="0.25">
      <c r="A217" s="203" t="s">
        <v>4299</v>
      </c>
      <c r="B217" s="213" t="s">
        <v>710</v>
      </c>
      <c r="C217" s="214" t="s">
        <v>710</v>
      </c>
      <c r="D217" s="214" t="s">
        <v>710</v>
      </c>
    </row>
    <row r="218" spans="1:4" ht="27.75" customHeight="1" x14ac:dyDescent="0.25">
      <c r="A218" s="203" t="s">
        <v>4300</v>
      </c>
      <c r="B218" s="213" t="s">
        <v>710</v>
      </c>
      <c r="C218" s="214">
        <v>4.9240421126043028</v>
      </c>
      <c r="D218" s="214" t="s">
        <v>710</v>
      </c>
    </row>
    <row r="219" spans="1:4" ht="27.75" customHeight="1" x14ac:dyDescent="0.25">
      <c r="A219" s="203" t="s">
        <v>4301</v>
      </c>
      <c r="B219" s="213" t="s">
        <v>710</v>
      </c>
      <c r="C219" s="214">
        <v>1.7657358410377695</v>
      </c>
      <c r="D219" s="214" t="s">
        <v>710</v>
      </c>
    </row>
    <row r="220" spans="1:4" ht="27.75" customHeight="1" x14ac:dyDescent="0.25">
      <c r="A220" s="203" t="s">
        <v>4302</v>
      </c>
      <c r="B220" s="213" t="s">
        <v>4297</v>
      </c>
      <c r="C220" s="214" t="s">
        <v>710</v>
      </c>
      <c r="D220" s="214" t="s">
        <v>710</v>
      </c>
    </row>
    <row r="221" spans="1:4" ht="27.75" customHeight="1" x14ac:dyDescent="0.25">
      <c r="A221" s="203" t="s">
        <v>4303</v>
      </c>
      <c r="B221" s="213" t="s">
        <v>4297</v>
      </c>
      <c r="C221" s="214" t="s">
        <v>710</v>
      </c>
      <c r="D221" s="214" t="s">
        <v>710</v>
      </c>
    </row>
    <row r="222" spans="1:4" ht="27.75" customHeight="1" x14ac:dyDescent="0.25">
      <c r="A222" s="203" t="s">
        <v>4304</v>
      </c>
      <c r="B222" s="213" t="s">
        <v>4297</v>
      </c>
      <c r="C222" s="214" t="s">
        <v>710</v>
      </c>
      <c r="D222" s="214" t="s">
        <v>710</v>
      </c>
    </row>
    <row r="223" spans="1:4" ht="27.75" customHeight="1" x14ac:dyDescent="0.25">
      <c r="A223" s="203" t="s">
        <v>4305</v>
      </c>
      <c r="B223" s="213" t="s">
        <v>4297</v>
      </c>
      <c r="C223" s="214" t="s">
        <v>710</v>
      </c>
      <c r="D223" s="214" t="s">
        <v>710</v>
      </c>
    </row>
    <row r="224" spans="1:4" ht="27.75" customHeight="1" x14ac:dyDescent="0.25">
      <c r="A224" s="203" t="s">
        <v>4306</v>
      </c>
      <c r="B224" s="213" t="s">
        <v>4297</v>
      </c>
      <c r="C224" s="214" t="s">
        <v>710</v>
      </c>
      <c r="D224" s="214" t="s">
        <v>710</v>
      </c>
    </row>
    <row r="225" spans="1:4" ht="27.75" customHeight="1" x14ac:dyDescent="0.25">
      <c r="A225" s="203" t="s">
        <v>4307</v>
      </c>
      <c r="B225" s="213" t="s">
        <v>4301</v>
      </c>
      <c r="C225" s="214">
        <v>9.9802274782534734</v>
      </c>
      <c r="D225" s="214" t="s">
        <v>710</v>
      </c>
    </row>
    <row r="226" spans="1:4" ht="27.75" customHeight="1" x14ac:dyDescent="0.25">
      <c r="A226" s="203" t="s">
        <v>4308</v>
      </c>
      <c r="B226" s="213" t="s">
        <v>4297</v>
      </c>
      <c r="C226" s="214" t="s">
        <v>710</v>
      </c>
      <c r="D226" s="214" t="s">
        <v>710</v>
      </c>
    </row>
    <row r="227" spans="1:4" ht="27.75" customHeight="1" x14ac:dyDescent="0.25">
      <c r="A227" s="203" t="s">
        <v>4309</v>
      </c>
      <c r="B227" s="213" t="s">
        <v>4297</v>
      </c>
      <c r="C227" s="214" t="s">
        <v>710</v>
      </c>
      <c r="D227" s="214" t="s">
        <v>710</v>
      </c>
    </row>
    <row r="228" spans="1:4" ht="27.75" customHeight="1" x14ac:dyDescent="0.25">
      <c r="A228" s="203" t="s">
        <v>4310</v>
      </c>
      <c r="B228" s="213" t="s">
        <v>4297</v>
      </c>
      <c r="C228" s="214" t="s">
        <v>710</v>
      </c>
      <c r="D228" s="214" t="s">
        <v>710</v>
      </c>
    </row>
    <row r="229" spans="1:4" ht="27.75" customHeight="1" x14ac:dyDescent="0.25">
      <c r="A229" s="203" t="s">
        <v>4311</v>
      </c>
      <c r="B229" s="213" t="s">
        <v>4298</v>
      </c>
      <c r="C229" s="214" t="s">
        <v>710</v>
      </c>
      <c r="D229" s="214" t="s">
        <v>710</v>
      </c>
    </row>
    <row r="230" spans="1:4" ht="27.75" customHeight="1" x14ac:dyDescent="0.25">
      <c r="A230" s="203" t="s">
        <v>4312</v>
      </c>
      <c r="B230" s="213" t="s">
        <v>4298</v>
      </c>
      <c r="C230" s="214">
        <v>4.095693911573373</v>
      </c>
      <c r="D230" s="214" t="s">
        <v>710</v>
      </c>
    </row>
    <row r="231" spans="1:4" ht="27.75" customHeight="1" x14ac:dyDescent="0.25">
      <c r="A231" s="203" t="s">
        <v>4313</v>
      </c>
      <c r="B231" s="213" t="s">
        <v>4297</v>
      </c>
      <c r="C231" s="214">
        <v>19.789060616538769</v>
      </c>
      <c r="D231" s="214" t="s">
        <v>710</v>
      </c>
    </row>
    <row r="232" spans="1:4" ht="27.75" customHeight="1" x14ac:dyDescent="0.25">
      <c r="A232" s="203" t="s">
        <v>4314</v>
      </c>
      <c r="B232" s="213" t="s">
        <v>4297</v>
      </c>
      <c r="C232" s="214" t="s">
        <v>710</v>
      </c>
      <c r="D232" s="214" t="s">
        <v>710</v>
      </c>
    </row>
    <row r="233" spans="1:4" ht="27.75" customHeight="1" x14ac:dyDescent="0.25">
      <c r="A233" s="203" t="s">
        <v>4315</v>
      </c>
      <c r="B233" s="213" t="s">
        <v>4297</v>
      </c>
      <c r="C233" s="214" t="s">
        <v>710</v>
      </c>
      <c r="D233" s="214" t="s">
        <v>710</v>
      </c>
    </row>
    <row r="234" spans="1:4" ht="27.75" customHeight="1" x14ac:dyDescent="0.25">
      <c r="A234" s="203" t="s">
        <v>4316</v>
      </c>
      <c r="B234" s="213" t="s">
        <v>4297</v>
      </c>
      <c r="C234" s="214" t="s">
        <v>710</v>
      </c>
      <c r="D234" s="214" t="s">
        <v>710</v>
      </c>
    </row>
    <row r="235" spans="1:4" ht="27.75" customHeight="1" x14ac:dyDescent="0.25">
      <c r="A235" s="203" t="s">
        <v>4317</v>
      </c>
      <c r="B235" s="213" t="s">
        <v>4297</v>
      </c>
      <c r="C235" s="214">
        <v>3.4710556637258057</v>
      </c>
      <c r="D235" s="214" t="s">
        <v>710</v>
      </c>
    </row>
    <row r="236" spans="1:4" ht="27.75" customHeight="1" x14ac:dyDescent="0.25">
      <c r="A236" s="203" t="s">
        <v>4318</v>
      </c>
      <c r="B236" s="213" t="s">
        <v>4297</v>
      </c>
      <c r="C236" s="214" t="s">
        <v>710</v>
      </c>
      <c r="D236" s="214" t="s">
        <v>710</v>
      </c>
    </row>
    <row r="237" spans="1:4" ht="27.75" customHeight="1" x14ac:dyDescent="0.25">
      <c r="A237" s="203" t="s">
        <v>4319</v>
      </c>
      <c r="B237" s="213" t="s">
        <v>4297</v>
      </c>
      <c r="C237" s="214" t="s">
        <v>710</v>
      </c>
      <c r="D237" s="214" t="s">
        <v>710</v>
      </c>
    </row>
    <row r="238" spans="1:4" ht="27.75" customHeight="1" x14ac:dyDescent="0.25">
      <c r="A238" s="203" t="s">
        <v>4320</v>
      </c>
      <c r="B238" s="213" t="s">
        <v>4297</v>
      </c>
      <c r="C238" s="214" t="s">
        <v>710</v>
      </c>
      <c r="D238" s="214" t="s">
        <v>710</v>
      </c>
    </row>
    <row r="239" spans="1:4" ht="27.75" customHeight="1" x14ac:dyDescent="0.25">
      <c r="A239" s="203" t="s">
        <v>4321</v>
      </c>
      <c r="B239" s="213" t="s">
        <v>4297</v>
      </c>
      <c r="C239" s="214">
        <v>2.8438285190931718</v>
      </c>
      <c r="D239" s="214" t="s">
        <v>710</v>
      </c>
    </row>
    <row r="240" spans="1:4" ht="27.75" customHeight="1" x14ac:dyDescent="0.25">
      <c r="A240" s="203" t="s">
        <v>4322</v>
      </c>
      <c r="B240" s="213" t="s">
        <v>4297</v>
      </c>
      <c r="C240" s="214" t="s">
        <v>710</v>
      </c>
      <c r="D240" s="214" t="s">
        <v>710</v>
      </c>
    </row>
    <row r="241" spans="1:4" ht="27.75" customHeight="1" x14ac:dyDescent="0.25">
      <c r="A241" s="203" t="s">
        <v>4322</v>
      </c>
      <c r="B241" s="213" t="s">
        <v>4297</v>
      </c>
      <c r="C241" s="214" t="s">
        <v>710</v>
      </c>
      <c r="D241" s="214" t="s">
        <v>710</v>
      </c>
    </row>
    <row r="242" spans="1:4" ht="27.75" customHeight="1" x14ac:dyDescent="0.25">
      <c r="A242" s="203" t="s">
        <v>4323</v>
      </c>
      <c r="B242" s="213" t="s">
        <v>4297</v>
      </c>
      <c r="C242" s="214" t="s">
        <v>710</v>
      </c>
      <c r="D242" s="214" t="s">
        <v>710</v>
      </c>
    </row>
    <row r="243" spans="1:4" ht="27.75" customHeight="1" x14ac:dyDescent="0.25">
      <c r="A243" s="203" t="s">
        <v>4324</v>
      </c>
      <c r="B243" s="213" t="s">
        <v>4297</v>
      </c>
      <c r="C243" s="214" t="s">
        <v>710</v>
      </c>
      <c r="D243" s="214" t="s">
        <v>710</v>
      </c>
    </row>
    <row r="244" spans="1:4" ht="27.75" customHeight="1" x14ac:dyDescent="0.25">
      <c r="A244" s="203" t="s">
        <v>4325</v>
      </c>
      <c r="B244" s="213" t="s">
        <v>4302</v>
      </c>
      <c r="C244" s="214" t="s">
        <v>710</v>
      </c>
      <c r="D244" s="214" t="s">
        <v>710</v>
      </c>
    </row>
    <row r="245" spans="1:4" ht="27.75" customHeight="1" x14ac:dyDescent="0.25">
      <c r="A245" s="203" t="s">
        <v>4326</v>
      </c>
      <c r="B245" s="213" t="s">
        <v>4303</v>
      </c>
      <c r="C245" s="214" t="s">
        <v>710</v>
      </c>
      <c r="D245" s="214" t="s">
        <v>710</v>
      </c>
    </row>
    <row r="246" spans="1:4" ht="27.75" customHeight="1" x14ac:dyDescent="0.25">
      <c r="A246" s="203" t="s">
        <v>4327</v>
      </c>
      <c r="B246" s="213" t="s">
        <v>4297</v>
      </c>
      <c r="C246" s="214" t="s">
        <v>710</v>
      </c>
      <c r="D246" s="214" t="s">
        <v>710</v>
      </c>
    </row>
    <row r="247" spans="1:4" ht="27.75" customHeight="1" x14ac:dyDescent="0.25">
      <c r="A247" s="203" t="s">
        <v>4328</v>
      </c>
      <c r="B247" s="213" t="s">
        <v>4300</v>
      </c>
      <c r="C247" s="214" t="s">
        <v>710</v>
      </c>
      <c r="D247" s="214" t="s">
        <v>710</v>
      </c>
    </row>
    <row r="248" spans="1:4" ht="27.75" customHeight="1" x14ac:dyDescent="0.25">
      <c r="A248" s="203" t="s">
        <v>4329</v>
      </c>
      <c r="B248" s="213" t="s">
        <v>4297</v>
      </c>
      <c r="C248" s="214" t="s">
        <v>710</v>
      </c>
      <c r="D248" s="214" t="s">
        <v>710</v>
      </c>
    </row>
    <row r="249" spans="1:4" ht="27.75" customHeight="1" x14ac:dyDescent="0.25">
      <c r="A249" s="203" t="s">
        <v>4330</v>
      </c>
      <c r="B249" s="213" t="s">
        <v>4297</v>
      </c>
      <c r="C249" s="214" t="s">
        <v>710</v>
      </c>
      <c r="D249" s="214" t="s">
        <v>710</v>
      </c>
    </row>
    <row r="250" spans="1:4" ht="27.75" customHeight="1" x14ac:dyDescent="0.25">
      <c r="A250" s="203" t="s">
        <v>4331</v>
      </c>
      <c r="B250" s="213" t="s">
        <v>4297</v>
      </c>
      <c r="C250" s="214" t="s">
        <v>710</v>
      </c>
      <c r="D250" s="214" t="s">
        <v>710</v>
      </c>
    </row>
    <row r="251" spans="1:4" ht="27.75" customHeight="1" x14ac:dyDescent="0.25">
      <c r="A251" s="203" t="s">
        <v>4331</v>
      </c>
      <c r="B251" s="213" t="s">
        <v>4297</v>
      </c>
      <c r="C251" s="214" t="s">
        <v>710</v>
      </c>
      <c r="D251" s="214" t="s">
        <v>710</v>
      </c>
    </row>
    <row r="252" spans="1:4" ht="27.75" customHeight="1" x14ac:dyDescent="0.25">
      <c r="A252" s="203" t="s">
        <v>4332</v>
      </c>
      <c r="B252" s="213" t="s">
        <v>4297</v>
      </c>
      <c r="C252" s="214" t="s">
        <v>710</v>
      </c>
      <c r="D252" s="214" t="s">
        <v>710</v>
      </c>
    </row>
    <row r="253" spans="1:4" ht="27.75" customHeight="1" x14ac:dyDescent="0.25">
      <c r="A253" s="203" t="s">
        <v>4333</v>
      </c>
      <c r="B253" s="213" t="s">
        <v>4297</v>
      </c>
      <c r="C253" s="214" t="s">
        <v>710</v>
      </c>
      <c r="D253" s="214" t="s">
        <v>710</v>
      </c>
    </row>
    <row r="254" spans="1:4" ht="27.75" customHeight="1" x14ac:dyDescent="0.25">
      <c r="A254" s="203" t="s">
        <v>4333</v>
      </c>
      <c r="B254" s="213" t="s">
        <v>4297</v>
      </c>
      <c r="C254" s="214" t="s">
        <v>710</v>
      </c>
      <c r="D254" s="214" t="s">
        <v>710</v>
      </c>
    </row>
    <row r="255" spans="1:4" ht="27.75" customHeight="1" x14ac:dyDescent="0.25">
      <c r="A255" s="203" t="s">
        <v>4334</v>
      </c>
      <c r="B255" s="213" t="s">
        <v>4297</v>
      </c>
      <c r="C255" s="214" t="s">
        <v>710</v>
      </c>
      <c r="D255" s="214" t="s">
        <v>710</v>
      </c>
    </row>
    <row r="256" spans="1:4" ht="27.75" customHeight="1" x14ac:dyDescent="0.25">
      <c r="A256" s="203" t="s">
        <v>4334</v>
      </c>
      <c r="B256" s="213" t="s">
        <v>4297</v>
      </c>
      <c r="C256" s="214" t="s">
        <v>710</v>
      </c>
      <c r="D256" s="214" t="s">
        <v>710</v>
      </c>
    </row>
    <row r="257" spans="1:4" ht="27.75" customHeight="1" x14ac:dyDescent="0.25">
      <c r="A257" s="203" t="s">
        <v>4335</v>
      </c>
      <c r="B257" s="213" t="s">
        <v>4305</v>
      </c>
      <c r="C257" s="214" t="s">
        <v>710</v>
      </c>
      <c r="D257" s="214" t="s">
        <v>710</v>
      </c>
    </row>
    <row r="258" spans="1:4" ht="27.75" customHeight="1" x14ac:dyDescent="0.25">
      <c r="A258" s="203" t="s">
        <v>4336</v>
      </c>
      <c r="B258" s="213" t="s">
        <v>4297</v>
      </c>
      <c r="C258" s="214" t="s">
        <v>710</v>
      </c>
      <c r="D258" s="214" t="s">
        <v>710</v>
      </c>
    </row>
    <row r="259" spans="1:4" ht="27.75" customHeight="1" x14ac:dyDescent="0.25">
      <c r="A259" s="203" t="s">
        <v>4337</v>
      </c>
      <c r="B259" s="213" t="s">
        <v>4297</v>
      </c>
      <c r="C259" s="214" t="s">
        <v>710</v>
      </c>
      <c r="D259" s="214" t="s">
        <v>710</v>
      </c>
    </row>
    <row r="260" spans="1:4" ht="27.75" customHeight="1" x14ac:dyDescent="0.25">
      <c r="A260" s="203" t="s">
        <v>4338</v>
      </c>
      <c r="B260" s="213" t="s">
        <v>4297</v>
      </c>
      <c r="C260" s="214" t="s">
        <v>710</v>
      </c>
      <c r="D260" s="214" t="s">
        <v>710</v>
      </c>
    </row>
    <row r="261" spans="1:4" ht="27.75" customHeight="1" x14ac:dyDescent="0.25">
      <c r="A261" s="203" t="s">
        <v>4339</v>
      </c>
      <c r="B261" s="213" t="s">
        <v>4297</v>
      </c>
      <c r="C261" s="214">
        <v>3.3688360367771288</v>
      </c>
      <c r="D261" s="214" t="s">
        <v>710</v>
      </c>
    </row>
    <row r="262" spans="1:4" ht="27.75" customHeight="1" x14ac:dyDescent="0.25">
      <c r="A262" s="203" t="s">
        <v>4340</v>
      </c>
      <c r="B262" s="213" t="s">
        <v>4297</v>
      </c>
      <c r="C262" s="214">
        <v>3.6074175665230972</v>
      </c>
      <c r="D262" s="214" t="s">
        <v>710</v>
      </c>
    </row>
    <row r="263" spans="1:4" ht="27.75" customHeight="1" x14ac:dyDescent="0.25">
      <c r="A263" s="203" t="s">
        <v>4341</v>
      </c>
      <c r="B263" s="213" t="s">
        <v>4297</v>
      </c>
      <c r="C263" s="214" t="s">
        <v>710</v>
      </c>
      <c r="D263" s="214" t="s">
        <v>710</v>
      </c>
    </row>
    <row r="264" spans="1:4" ht="27.75" customHeight="1" x14ac:dyDescent="0.25">
      <c r="A264" s="203" t="s">
        <v>4342</v>
      </c>
      <c r="B264" s="213" t="s">
        <v>4297</v>
      </c>
      <c r="C264" s="214" t="s">
        <v>710</v>
      </c>
      <c r="D264" s="214" t="s">
        <v>710</v>
      </c>
    </row>
    <row r="265" spans="1:4" ht="27.75" customHeight="1" x14ac:dyDescent="0.25">
      <c r="A265" s="203" t="s">
        <v>4343</v>
      </c>
      <c r="B265" s="213" t="s">
        <v>4306</v>
      </c>
      <c r="C265" s="214" t="s">
        <v>710</v>
      </c>
      <c r="D265" s="214" t="s">
        <v>710</v>
      </c>
    </row>
    <row r="266" spans="1:4" ht="27.75" customHeight="1" x14ac:dyDescent="0.25">
      <c r="A266" s="203" t="s">
        <v>4344</v>
      </c>
      <c r="B266" s="213" t="s">
        <v>4297</v>
      </c>
      <c r="C266" s="214" t="s">
        <v>710</v>
      </c>
      <c r="D266" s="214" t="s">
        <v>710</v>
      </c>
    </row>
    <row r="267" spans="1:4" ht="27.75" customHeight="1" x14ac:dyDescent="0.25">
      <c r="A267" s="203" t="s">
        <v>4345</v>
      </c>
      <c r="B267" s="213" t="s">
        <v>710</v>
      </c>
      <c r="C267" s="214">
        <v>2.4498893380235489</v>
      </c>
      <c r="D267" s="214" t="s">
        <v>710</v>
      </c>
    </row>
    <row r="268" spans="1:4" ht="27.75" customHeight="1" x14ac:dyDescent="0.25">
      <c r="A268" s="203" t="s">
        <v>4346</v>
      </c>
      <c r="B268" s="213" t="s">
        <v>4345</v>
      </c>
      <c r="C268" s="214">
        <v>2.7842016168796651</v>
      </c>
      <c r="D268" s="214" t="s">
        <v>710</v>
      </c>
    </row>
    <row r="269" spans="1:4" ht="27.75" customHeight="1" x14ac:dyDescent="0.25">
      <c r="A269" s="203" t="s">
        <v>4347</v>
      </c>
      <c r="B269" s="213" t="s">
        <v>4345</v>
      </c>
      <c r="C269" s="214">
        <v>3.4272345110777636</v>
      </c>
      <c r="D269" s="214" t="s">
        <v>710</v>
      </c>
    </row>
    <row r="270" spans="1:4" ht="27.75" customHeight="1" x14ac:dyDescent="0.25">
      <c r="A270" s="203" t="s">
        <v>4348</v>
      </c>
      <c r="B270" s="213" t="s">
        <v>710</v>
      </c>
      <c r="C270" s="214" t="s">
        <v>710</v>
      </c>
      <c r="D270" s="214" t="s">
        <v>710</v>
      </c>
    </row>
    <row r="271" spans="1:4" ht="27.75" customHeight="1" x14ac:dyDescent="0.25">
      <c r="A271" s="203" t="s">
        <v>4349</v>
      </c>
      <c r="B271" s="213" t="s">
        <v>4345</v>
      </c>
      <c r="C271" s="214">
        <v>1.9832677636326026</v>
      </c>
      <c r="D271" s="214" t="s">
        <v>710</v>
      </c>
    </row>
    <row r="272" spans="1:4" ht="27.75" customHeight="1" x14ac:dyDescent="0.25">
      <c r="A272" s="203" t="s">
        <v>4350</v>
      </c>
      <c r="B272" s="213" t="s">
        <v>4345</v>
      </c>
      <c r="C272" s="214" t="s">
        <v>710</v>
      </c>
      <c r="D272" s="214" t="s">
        <v>710</v>
      </c>
    </row>
    <row r="273" spans="1:4" ht="27.75" customHeight="1" x14ac:dyDescent="0.25">
      <c r="A273" s="203" t="s">
        <v>4351</v>
      </c>
      <c r="B273" s="213" t="s">
        <v>4347</v>
      </c>
      <c r="C273" s="214" t="s">
        <v>710</v>
      </c>
      <c r="D273" s="214" t="s">
        <v>710</v>
      </c>
    </row>
    <row r="274" spans="1:4" ht="27.75" customHeight="1" x14ac:dyDescent="0.25">
      <c r="A274" s="203" t="s">
        <v>4352</v>
      </c>
      <c r="B274" s="213" t="s">
        <v>4347</v>
      </c>
      <c r="C274" s="214" t="s">
        <v>710</v>
      </c>
      <c r="D274" s="214" t="s">
        <v>710</v>
      </c>
    </row>
    <row r="275" spans="1:4" ht="27.75" customHeight="1" x14ac:dyDescent="0.25">
      <c r="A275" s="203" t="s">
        <v>4353</v>
      </c>
      <c r="B275" s="213" t="s">
        <v>4347</v>
      </c>
      <c r="C275" s="214">
        <v>25.918300409491149</v>
      </c>
      <c r="D275" s="214" t="s">
        <v>710</v>
      </c>
    </row>
    <row r="276" spans="1:4" ht="27.75" customHeight="1" x14ac:dyDescent="0.25">
      <c r="A276" s="203" t="s">
        <v>4354</v>
      </c>
      <c r="B276" s="213" t="s">
        <v>4347</v>
      </c>
      <c r="C276" s="214" t="s">
        <v>710</v>
      </c>
      <c r="D276" s="214" t="s">
        <v>710</v>
      </c>
    </row>
    <row r="277" spans="1:4" ht="27.75" customHeight="1" x14ac:dyDescent="0.25">
      <c r="A277" s="203" t="s">
        <v>4355</v>
      </c>
      <c r="B277" s="213" t="s">
        <v>4347</v>
      </c>
      <c r="C277" s="214" t="s">
        <v>710</v>
      </c>
      <c r="D277" s="214" t="s">
        <v>710</v>
      </c>
    </row>
    <row r="278" spans="1:4" ht="27.75" customHeight="1" x14ac:dyDescent="0.25">
      <c r="A278" s="203" t="s">
        <v>4356</v>
      </c>
      <c r="B278" s="213" t="s">
        <v>4346</v>
      </c>
      <c r="C278" s="214" t="s">
        <v>710</v>
      </c>
      <c r="D278" s="214" t="s">
        <v>710</v>
      </c>
    </row>
    <row r="279" spans="1:4" ht="27.75" customHeight="1" x14ac:dyDescent="0.25">
      <c r="A279" s="203" t="s">
        <v>4356</v>
      </c>
      <c r="B279" s="213" t="s">
        <v>4346</v>
      </c>
      <c r="C279" s="214" t="s">
        <v>710</v>
      </c>
      <c r="D279" s="214" t="s">
        <v>710</v>
      </c>
    </row>
    <row r="280" spans="1:4" ht="27.75" customHeight="1" x14ac:dyDescent="0.25">
      <c r="A280" s="203" t="s">
        <v>4357</v>
      </c>
      <c r="B280" s="213" t="s">
        <v>4345</v>
      </c>
      <c r="C280" s="214" t="s">
        <v>710</v>
      </c>
      <c r="D280" s="214" t="s">
        <v>710</v>
      </c>
    </row>
    <row r="281" spans="1:4" ht="27.75" customHeight="1" x14ac:dyDescent="0.25">
      <c r="A281" s="203" t="s">
        <v>4358</v>
      </c>
      <c r="B281" s="213" t="s">
        <v>4347</v>
      </c>
      <c r="C281" s="214">
        <v>10.878752310865837</v>
      </c>
      <c r="D281" s="214" t="s">
        <v>710</v>
      </c>
    </row>
    <row r="282" spans="1:4" ht="27.75" customHeight="1" x14ac:dyDescent="0.25">
      <c r="A282" s="203" t="s">
        <v>4359</v>
      </c>
      <c r="B282" s="213" t="s">
        <v>4349</v>
      </c>
      <c r="C282" s="214" t="s">
        <v>710</v>
      </c>
      <c r="D282" s="214" t="s">
        <v>710</v>
      </c>
    </row>
    <row r="283" spans="1:4" ht="27.75" customHeight="1" x14ac:dyDescent="0.25">
      <c r="A283" s="203" t="s">
        <v>4360</v>
      </c>
      <c r="B283" s="213" t="s">
        <v>4347</v>
      </c>
      <c r="C283" s="214">
        <v>1.9881005516374861</v>
      </c>
      <c r="D283" s="214" t="s">
        <v>710</v>
      </c>
    </row>
    <row r="284" spans="1:4" ht="27.75" customHeight="1" x14ac:dyDescent="0.25">
      <c r="A284" s="203" t="s">
        <v>4361</v>
      </c>
      <c r="B284" s="213" t="s">
        <v>4349</v>
      </c>
      <c r="C284" s="214" t="s">
        <v>710</v>
      </c>
      <c r="D284" s="214" t="s">
        <v>710</v>
      </c>
    </row>
    <row r="285" spans="1:4" ht="27.75" customHeight="1" x14ac:dyDescent="0.25">
      <c r="A285" s="203" t="s">
        <v>4362</v>
      </c>
      <c r="B285" s="213" t="s">
        <v>4349</v>
      </c>
      <c r="C285" s="214" t="s">
        <v>710</v>
      </c>
      <c r="D285" s="214" t="s">
        <v>710</v>
      </c>
    </row>
    <row r="286" spans="1:4" ht="27.75" customHeight="1" x14ac:dyDescent="0.25">
      <c r="A286" s="203" t="s">
        <v>4363</v>
      </c>
      <c r="B286" s="213" t="s">
        <v>4349</v>
      </c>
      <c r="C286" s="214">
        <v>7.3431826672444851</v>
      </c>
      <c r="D286" s="214" t="s">
        <v>710</v>
      </c>
    </row>
    <row r="287" spans="1:4" ht="27.75" customHeight="1" x14ac:dyDescent="0.25">
      <c r="A287" s="203" t="s">
        <v>4364</v>
      </c>
      <c r="B287" s="213" t="s">
        <v>4346</v>
      </c>
      <c r="C287" s="214" t="s">
        <v>710</v>
      </c>
      <c r="D287" s="214" t="s">
        <v>710</v>
      </c>
    </row>
    <row r="288" spans="1:4" ht="27.75" customHeight="1" x14ac:dyDescent="0.25">
      <c r="A288" s="203" t="s">
        <v>4365</v>
      </c>
      <c r="B288" s="213" t="s">
        <v>4349</v>
      </c>
      <c r="C288" s="214" t="s">
        <v>710</v>
      </c>
      <c r="D288" s="214" t="s">
        <v>710</v>
      </c>
    </row>
    <row r="289" spans="1:4" ht="27.75" customHeight="1" x14ac:dyDescent="0.25">
      <c r="A289" s="203" t="s">
        <v>4366</v>
      </c>
      <c r="B289" s="213" t="s">
        <v>4346</v>
      </c>
      <c r="C289" s="214" t="s">
        <v>710</v>
      </c>
      <c r="D289" s="214" t="s">
        <v>710</v>
      </c>
    </row>
    <row r="290" spans="1:4" ht="27.75" customHeight="1" x14ac:dyDescent="0.25">
      <c r="A290" s="203" t="s">
        <v>4367</v>
      </c>
      <c r="B290" s="213" t="s">
        <v>4347</v>
      </c>
      <c r="C290" s="214" t="s">
        <v>710</v>
      </c>
      <c r="D290" s="214" t="s">
        <v>710</v>
      </c>
    </row>
    <row r="291" spans="1:4" ht="27.75" customHeight="1" x14ac:dyDescent="0.25">
      <c r="A291" s="203" t="s">
        <v>4368</v>
      </c>
      <c r="B291" s="213" t="s">
        <v>4345</v>
      </c>
      <c r="C291" s="214" t="s">
        <v>710</v>
      </c>
      <c r="D291" s="214" t="s">
        <v>710</v>
      </c>
    </row>
    <row r="292" spans="1:4" ht="27.75" customHeight="1" x14ac:dyDescent="0.25">
      <c r="A292" s="203" t="s">
        <v>4368</v>
      </c>
      <c r="B292" s="213" t="s">
        <v>4345</v>
      </c>
      <c r="C292" s="214" t="s">
        <v>710</v>
      </c>
      <c r="D292" s="214" t="s">
        <v>710</v>
      </c>
    </row>
    <row r="293" spans="1:4" ht="27.75" customHeight="1" x14ac:dyDescent="0.25">
      <c r="A293" s="203" t="s">
        <v>4368</v>
      </c>
      <c r="B293" s="213" t="s">
        <v>4345</v>
      </c>
      <c r="C293" s="214" t="s">
        <v>710</v>
      </c>
      <c r="D293" s="214" t="s">
        <v>710</v>
      </c>
    </row>
    <row r="294" spans="1:4" ht="27.75" customHeight="1" x14ac:dyDescent="0.25">
      <c r="A294" s="203" t="s">
        <v>4369</v>
      </c>
      <c r="B294" s="213" t="s">
        <v>4349</v>
      </c>
      <c r="C294" s="214" t="s">
        <v>710</v>
      </c>
      <c r="D294" s="214" t="s">
        <v>710</v>
      </c>
    </row>
    <row r="295" spans="1:4" ht="27.75" customHeight="1" x14ac:dyDescent="0.25">
      <c r="A295" s="203" t="s">
        <v>4370</v>
      </c>
      <c r="B295" s="213" t="s">
        <v>4349</v>
      </c>
      <c r="C295" s="214" t="s">
        <v>710</v>
      </c>
      <c r="D295" s="214" t="s">
        <v>710</v>
      </c>
    </row>
    <row r="296" spans="1:4" ht="27.75" customHeight="1" x14ac:dyDescent="0.25">
      <c r="A296" s="203" t="s">
        <v>4371</v>
      </c>
      <c r="B296" s="213" t="s">
        <v>4347</v>
      </c>
      <c r="C296" s="214" t="s">
        <v>710</v>
      </c>
      <c r="D296" s="214" t="s">
        <v>710</v>
      </c>
    </row>
    <row r="297" spans="1:4" ht="27.75" customHeight="1" x14ac:dyDescent="0.25">
      <c r="A297" s="203" t="s">
        <v>4372</v>
      </c>
      <c r="B297" s="213" t="s">
        <v>4346</v>
      </c>
      <c r="C297" s="214">
        <v>3.4764847713870854</v>
      </c>
      <c r="D297" s="214" t="s">
        <v>710</v>
      </c>
    </row>
    <row r="298" spans="1:4" ht="27.75" customHeight="1" x14ac:dyDescent="0.25">
      <c r="A298" s="203" t="s">
        <v>4373</v>
      </c>
      <c r="B298" s="213" t="s">
        <v>4347</v>
      </c>
      <c r="C298" s="214" t="s">
        <v>710</v>
      </c>
      <c r="D298" s="214" t="s">
        <v>710</v>
      </c>
    </row>
    <row r="299" spans="1:4" ht="27.75" customHeight="1" x14ac:dyDescent="0.25">
      <c r="A299" s="203" t="s">
        <v>4374</v>
      </c>
      <c r="B299" s="213" t="s">
        <v>4347</v>
      </c>
      <c r="C299" s="214" t="s">
        <v>710</v>
      </c>
      <c r="D299" s="214" t="s">
        <v>710</v>
      </c>
    </row>
    <row r="300" spans="1:4" ht="27.75" customHeight="1" x14ac:dyDescent="0.25">
      <c r="A300" s="203" t="s">
        <v>4375</v>
      </c>
      <c r="B300" s="213" t="s">
        <v>4347</v>
      </c>
      <c r="C300" s="214" t="s">
        <v>710</v>
      </c>
      <c r="D300" s="214" t="s">
        <v>710</v>
      </c>
    </row>
    <row r="301" spans="1:4" ht="27.75" customHeight="1" x14ac:dyDescent="0.25">
      <c r="A301" s="203" t="s">
        <v>4376</v>
      </c>
      <c r="B301" s="213" t="s">
        <v>4346</v>
      </c>
      <c r="C301" s="214" t="s">
        <v>710</v>
      </c>
      <c r="D301" s="214" t="s">
        <v>710</v>
      </c>
    </row>
    <row r="302" spans="1:4" ht="27.75" customHeight="1" x14ac:dyDescent="0.25">
      <c r="A302" s="203" t="s">
        <v>4377</v>
      </c>
      <c r="B302" s="213" t="s">
        <v>4347</v>
      </c>
      <c r="C302" s="214" t="s">
        <v>710</v>
      </c>
      <c r="D302" s="214" t="s">
        <v>710</v>
      </c>
    </row>
    <row r="303" spans="1:4" ht="27.75" customHeight="1" x14ac:dyDescent="0.25">
      <c r="A303" s="203" t="s">
        <v>4378</v>
      </c>
      <c r="B303" s="213" t="s">
        <v>4347</v>
      </c>
      <c r="C303" s="214" t="s">
        <v>710</v>
      </c>
      <c r="D303" s="214" t="s">
        <v>710</v>
      </c>
    </row>
    <row r="304" spans="1:4" ht="27.75" customHeight="1" x14ac:dyDescent="0.25">
      <c r="A304" s="203" t="s">
        <v>4379</v>
      </c>
      <c r="B304" s="213" t="s">
        <v>4349</v>
      </c>
      <c r="C304" s="214" t="s">
        <v>710</v>
      </c>
      <c r="D304" s="214" t="s">
        <v>710</v>
      </c>
    </row>
    <row r="305" spans="1:4" ht="27.75" customHeight="1" x14ac:dyDescent="0.25">
      <c r="A305" s="203" t="s">
        <v>4380</v>
      </c>
      <c r="B305" s="213" t="s">
        <v>4349</v>
      </c>
      <c r="C305" s="214" t="s">
        <v>710</v>
      </c>
      <c r="D305" s="214" t="s">
        <v>710</v>
      </c>
    </row>
    <row r="306" spans="1:4" ht="27.75" customHeight="1" x14ac:dyDescent="0.25">
      <c r="A306" s="203" t="s">
        <v>4381</v>
      </c>
      <c r="B306" s="213" t="s">
        <v>4349</v>
      </c>
      <c r="C306" s="214" t="s">
        <v>710</v>
      </c>
      <c r="D306" s="214" t="s">
        <v>710</v>
      </c>
    </row>
    <row r="307" spans="1:4" ht="27.75" customHeight="1" x14ac:dyDescent="0.25">
      <c r="A307" s="203" t="s">
        <v>4381</v>
      </c>
      <c r="B307" s="213" t="s">
        <v>4349</v>
      </c>
      <c r="C307" s="214" t="s">
        <v>710</v>
      </c>
      <c r="D307" s="214" t="s">
        <v>710</v>
      </c>
    </row>
    <row r="308" spans="1:4" ht="27.75" customHeight="1" x14ac:dyDescent="0.25">
      <c r="A308" s="203" t="s">
        <v>4382</v>
      </c>
      <c r="B308" s="213" t="s">
        <v>4346</v>
      </c>
      <c r="C308" s="214" t="s">
        <v>710</v>
      </c>
      <c r="D308" s="214" t="s">
        <v>710</v>
      </c>
    </row>
    <row r="309" spans="1:4" ht="27.75" customHeight="1" x14ac:dyDescent="0.25">
      <c r="A309" s="203" t="s">
        <v>4383</v>
      </c>
      <c r="B309" s="213" t="s">
        <v>4346</v>
      </c>
      <c r="C309" s="214" t="s">
        <v>710</v>
      </c>
      <c r="D309" s="214" t="s">
        <v>710</v>
      </c>
    </row>
    <row r="310" spans="1:4" ht="27.75" customHeight="1" x14ac:dyDescent="0.25">
      <c r="A310" s="203" t="s">
        <v>4384</v>
      </c>
      <c r="B310" s="213" t="s">
        <v>4346</v>
      </c>
      <c r="C310" s="214">
        <v>6.2636988960378428</v>
      </c>
      <c r="D310" s="214" t="s">
        <v>710</v>
      </c>
    </row>
    <row r="311" spans="1:4" ht="27.75" customHeight="1" x14ac:dyDescent="0.25">
      <c r="A311" s="203" t="s">
        <v>4385</v>
      </c>
      <c r="B311" s="213" t="s">
        <v>4347</v>
      </c>
      <c r="C311" s="214" t="s">
        <v>710</v>
      </c>
      <c r="D311" s="214" t="s">
        <v>710</v>
      </c>
    </row>
    <row r="312" spans="1:4" ht="27.75" customHeight="1" x14ac:dyDescent="0.25">
      <c r="A312" s="203" t="s">
        <v>4386</v>
      </c>
      <c r="B312" s="213" t="s">
        <v>4349</v>
      </c>
      <c r="C312" s="214" t="s">
        <v>710</v>
      </c>
      <c r="D312" s="214" t="s">
        <v>710</v>
      </c>
    </row>
    <row r="313" spans="1:4" ht="27.75" customHeight="1" x14ac:dyDescent="0.25">
      <c r="A313" s="203" t="s">
        <v>4387</v>
      </c>
      <c r="B313" s="213" t="s">
        <v>4347</v>
      </c>
      <c r="C313" s="214" t="s">
        <v>710</v>
      </c>
      <c r="D313" s="214" t="s">
        <v>710</v>
      </c>
    </row>
    <row r="314" spans="1:4" ht="27.75" customHeight="1" x14ac:dyDescent="0.25">
      <c r="A314" s="203" t="s">
        <v>4388</v>
      </c>
      <c r="B314" s="213" t="s">
        <v>4346</v>
      </c>
      <c r="C314" s="214" t="s">
        <v>710</v>
      </c>
      <c r="D314" s="214" t="s">
        <v>710</v>
      </c>
    </row>
    <row r="315" spans="1:4" ht="27.75" customHeight="1" x14ac:dyDescent="0.25">
      <c r="A315" s="203" t="s">
        <v>4354</v>
      </c>
      <c r="B315" s="213" t="s">
        <v>4347</v>
      </c>
      <c r="C315" s="214" t="s">
        <v>710</v>
      </c>
      <c r="D315" s="214" t="s">
        <v>710</v>
      </c>
    </row>
    <row r="316" spans="1:4" ht="27.75" customHeight="1" x14ac:dyDescent="0.25">
      <c r="A316" s="203" t="s">
        <v>4389</v>
      </c>
      <c r="B316" s="213" t="s">
        <v>4346</v>
      </c>
      <c r="C316" s="214" t="s">
        <v>710</v>
      </c>
      <c r="D316" s="214" t="s">
        <v>710</v>
      </c>
    </row>
    <row r="317" spans="1:4" ht="27.75" customHeight="1" x14ac:dyDescent="0.25">
      <c r="A317" s="203" t="s">
        <v>4390</v>
      </c>
      <c r="B317" s="213" t="s">
        <v>710</v>
      </c>
      <c r="C317" s="214" t="s">
        <v>710</v>
      </c>
      <c r="D317" s="214" t="s">
        <v>710</v>
      </c>
    </row>
    <row r="318" spans="1:4" ht="27.75" customHeight="1" x14ac:dyDescent="0.25">
      <c r="A318" s="203" t="s">
        <v>4391</v>
      </c>
      <c r="B318" s="213" t="s">
        <v>710</v>
      </c>
      <c r="C318" s="214">
        <v>4.4058645478107215</v>
      </c>
      <c r="D318" s="214" t="s">
        <v>710</v>
      </c>
    </row>
    <row r="319" spans="1:4" ht="27.75" customHeight="1" x14ac:dyDescent="0.25">
      <c r="A319" s="203" t="s">
        <v>4392</v>
      </c>
      <c r="B319" s="213" t="s">
        <v>710</v>
      </c>
      <c r="C319" s="214" t="s">
        <v>710</v>
      </c>
      <c r="D319" s="214" t="s">
        <v>710</v>
      </c>
    </row>
    <row r="320" spans="1:4" ht="27.75" customHeight="1" x14ac:dyDescent="0.25">
      <c r="A320" s="203" t="s">
        <v>4393</v>
      </c>
      <c r="B320" s="213" t="s">
        <v>4391</v>
      </c>
      <c r="C320" s="214">
        <v>3.2647163559469159</v>
      </c>
      <c r="D320" s="214" t="s">
        <v>710</v>
      </c>
    </row>
    <row r="321" spans="1:4" ht="27.75" customHeight="1" x14ac:dyDescent="0.25">
      <c r="A321" s="203" t="s">
        <v>4394</v>
      </c>
      <c r="B321" s="213" t="s">
        <v>4391</v>
      </c>
      <c r="C321" s="214">
        <v>3.5527656020284351</v>
      </c>
      <c r="D321" s="214" t="s">
        <v>710</v>
      </c>
    </row>
    <row r="322" spans="1:4" ht="27.75" customHeight="1" x14ac:dyDescent="0.25">
      <c r="A322" s="203" t="s">
        <v>4395</v>
      </c>
      <c r="B322" s="213" t="s">
        <v>4391</v>
      </c>
      <c r="C322" s="214" t="s">
        <v>710</v>
      </c>
      <c r="D322" s="214" t="s">
        <v>710</v>
      </c>
    </row>
    <row r="323" spans="1:4" ht="27.75" customHeight="1" x14ac:dyDescent="0.25">
      <c r="A323" s="203" t="s">
        <v>4396</v>
      </c>
      <c r="B323" s="213" t="s">
        <v>4391</v>
      </c>
      <c r="C323" s="214" t="s">
        <v>710</v>
      </c>
      <c r="D323" s="214" t="s">
        <v>710</v>
      </c>
    </row>
    <row r="324" spans="1:4" ht="27.75" customHeight="1" x14ac:dyDescent="0.25">
      <c r="A324" s="203" t="s">
        <v>4397</v>
      </c>
      <c r="B324" s="213" t="s">
        <v>4392</v>
      </c>
      <c r="C324" s="214" t="s">
        <v>710</v>
      </c>
      <c r="D324" s="214" t="s">
        <v>710</v>
      </c>
    </row>
    <row r="325" spans="1:4" ht="27.75" customHeight="1" x14ac:dyDescent="0.25">
      <c r="A325" s="203" t="s">
        <v>4398</v>
      </c>
      <c r="B325" s="213" t="s">
        <v>4391</v>
      </c>
      <c r="C325" s="214" t="s">
        <v>710</v>
      </c>
      <c r="D325" s="214" t="s">
        <v>710</v>
      </c>
    </row>
    <row r="326" spans="1:4" ht="27.75" customHeight="1" x14ac:dyDescent="0.25">
      <c r="A326" s="203" t="s">
        <v>4399</v>
      </c>
      <c r="B326" s="213" t="s">
        <v>4390</v>
      </c>
      <c r="C326" s="214" t="s">
        <v>710</v>
      </c>
      <c r="D326" s="214" t="s">
        <v>710</v>
      </c>
    </row>
    <row r="327" spans="1:4" ht="27.75" customHeight="1" x14ac:dyDescent="0.25">
      <c r="A327" s="203" t="s">
        <v>4400</v>
      </c>
      <c r="B327" s="213" t="s">
        <v>4391</v>
      </c>
      <c r="C327" s="214" t="s">
        <v>710</v>
      </c>
      <c r="D327" s="214" t="s">
        <v>710</v>
      </c>
    </row>
    <row r="328" spans="1:4" ht="27.75" customHeight="1" x14ac:dyDescent="0.25">
      <c r="A328" s="203" t="s">
        <v>4401</v>
      </c>
      <c r="B328" s="213" t="s">
        <v>4393</v>
      </c>
      <c r="C328" s="214">
        <v>3.5384044387777593</v>
      </c>
      <c r="D328" s="214" t="s">
        <v>710</v>
      </c>
    </row>
    <row r="329" spans="1:4" ht="27.75" customHeight="1" x14ac:dyDescent="0.25">
      <c r="A329" s="203" t="s">
        <v>4402</v>
      </c>
      <c r="B329" s="213" t="s">
        <v>4390</v>
      </c>
      <c r="C329" s="214" t="s">
        <v>710</v>
      </c>
      <c r="D329" s="214" t="s">
        <v>710</v>
      </c>
    </row>
    <row r="330" spans="1:4" ht="27.75" customHeight="1" x14ac:dyDescent="0.25">
      <c r="A330" s="203" t="s">
        <v>4403</v>
      </c>
      <c r="B330" s="213" t="s">
        <v>4394</v>
      </c>
      <c r="C330" s="214">
        <v>2.7427386885128668</v>
      </c>
      <c r="D330" s="214" t="s">
        <v>710</v>
      </c>
    </row>
    <row r="331" spans="1:4" ht="27.75" customHeight="1" x14ac:dyDescent="0.25">
      <c r="A331" s="203" t="s">
        <v>4404</v>
      </c>
      <c r="B331" s="213" t="s">
        <v>4394</v>
      </c>
      <c r="C331" s="214" t="s">
        <v>710</v>
      </c>
      <c r="D331" s="214" t="s">
        <v>710</v>
      </c>
    </row>
    <row r="332" spans="1:4" ht="27.75" customHeight="1" x14ac:dyDescent="0.25">
      <c r="A332" s="203" t="s">
        <v>4405</v>
      </c>
      <c r="B332" s="213" t="s">
        <v>4394</v>
      </c>
      <c r="C332" s="214" t="s">
        <v>710</v>
      </c>
      <c r="D332" s="214" t="s">
        <v>710</v>
      </c>
    </row>
    <row r="333" spans="1:4" ht="27.75" customHeight="1" x14ac:dyDescent="0.25">
      <c r="A333" s="203" t="s">
        <v>4406</v>
      </c>
      <c r="B333" s="213" t="s">
        <v>4394</v>
      </c>
      <c r="C333" s="214" t="s">
        <v>710</v>
      </c>
      <c r="D333" s="214" t="s">
        <v>710</v>
      </c>
    </row>
    <row r="334" spans="1:4" ht="27.75" customHeight="1" x14ac:dyDescent="0.25">
      <c r="A334" s="203" t="s">
        <v>4407</v>
      </c>
      <c r="B334" s="213" t="s">
        <v>4392</v>
      </c>
      <c r="C334" s="214" t="s">
        <v>710</v>
      </c>
      <c r="D334" s="214" t="s">
        <v>710</v>
      </c>
    </row>
    <row r="335" spans="1:4" ht="27.75" customHeight="1" x14ac:dyDescent="0.25">
      <c r="A335" s="203" t="s">
        <v>4408</v>
      </c>
      <c r="B335" s="213" t="s">
        <v>4392</v>
      </c>
      <c r="C335" s="214">
        <v>5.0023556424400617</v>
      </c>
      <c r="D335" s="214" t="s">
        <v>710</v>
      </c>
    </row>
    <row r="336" spans="1:4" ht="27.75" customHeight="1" x14ac:dyDescent="0.25">
      <c r="A336" s="203" t="s">
        <v>4409</v>
      </c>
      <c r="B336" s="213" t="s">
        <v>4392</v>
      </c>
      <c r="C336" s="214">
        <v>6.3913272868031816</v>
      </c>
      <c r="D336" s="214" t="s">
        <v>710</v>
      </c>
    </row>
    <row r="337" spans="1:4" ht="27.75" customHeight="1" x14ac:dyDescent="0.25">
      <c r="A337" s="203" t="s">
        <v>4410</v>
      </c>
      <c r="B337" s="213" t="s">
        <v>4394</v>
      </c>
      <c r="C337" s="214" t="s">
        <v>710</v>
      </c>
      <c r="D337" s="214" t="s">
        <v>710</v>
      </c>
    </row>
    <row r="338" spans="1:4" ht="27.75" customHeight="1" x14ac:dyDescent="0.25">
      <c r="A338" s="203" t="s">
        <v>4411</v>
      </c>
      <c r="B338" s="213" t="s">
        <v>4391</v>
      </c>
      <c r="C338" s="214" t="s">
        <v>710</v>
      </c>
      <c r="D338" s="214" t="s">
        <v>710</v>
      </c>
    </row>
    <row r="339" spans="1:4" ht="27.75" customHeight="1" x14ac:dyDescent="0.25">
      <c r="A339" s="203" t="s">
        <v>4412</v>
      </c>
      <c r="B339" s="213" t="s">
        <v>4394</v>
      </c>
      <c r="C339" s="214" t="s">
        <v>710</v>
      </c>
      <c r="D339" s="214" t="s">
        <v>710</v>
      </c>
    </row>
    <row r="340" spans="1:4" ht="27.75" customHeight="1" x14ac:dyDescent="0.25">
      <c r="A340" s="203" t="s">
        <v>4413</v>
      </c>
      <c r="B340" s="213" t="s">
        <v>4390</v>
      </c>
      <c r="C340" s="214" t="s">
        <v>710</v>
      </c>
      <c r="D340" s="214" t="s">
        <v>710</v>
      </c>
    </row>
    <row r="341" spans="1:4" ht="27.75" customHeight="1" x14ac:dyDescent="0.25">
      <c r="A341" s="203" t="s">
        <v>4413</v>
      </c>
      <c r="B341" s="213" t="s">
        <v>4390</v>
      </c>
      <c r="C341" s="214" t="s">
        <v>710</v>
      </c>
      <c r="D341" s="214" t="s">
        <v>710</v>
      </c>
    </row>
    <row r="342" spans="1:4" ht="27.75" customHeight="1" x14ac:dyDescent="0.25">
      <c r="A342" s="203" t="s">
        <v>4414</v>
      </c>
      <c r="B342" s="213" t="s">
        <v>4390</v>
      </c>
      <c r="C342" s="214" t="s">
        <v>710</v>
      </c>
      <c r="D342" s="214" t="s">
        <v>710</v>
      </c>
    </row>
    <row r="343" spans="1:4" ht="27.75" customHeight="1" x14ac:dyDescent="0.25">
      <c r="A343" s="203" t="s">
        <v>4415</v>
      </c>
      <c r="B343" s="213" t="s">
        <v>4392</v>
      </c>
      <c r="C343" s="214" t="s">
        <v>710</v>
      </c>
      <c r="D343" s="214" t="s">
        <v>710</v>
      </c>
    </row>
    <row r="344" spans="1:4" ht="27.75" customHeight="1" x14ac:dyDescent="0.25">
      <c r="A344" s="203" t="s">
        <v>4415</v>
      </c>
      <c r="B344" s="213" t="s">
        <v>4392</v>
      </c>
      <c r="C344" s="214" t="s">
        <v>710</v>
      </c>
      <c r="D344" s="214" t="s">
        <v>710</v>
      </c>
    </row>
    <row r="345" spans="1:4" ht="27.75" customHeight="1" x14ac:dyDescent="0.25">
      <c r="A345" s="203" t="s">
        <v>4415</v>
      </c>
      <c r="B345" s="213" t="s">
        <v>4392</v>
      </c>
      <c r="C345" s="214" t="s">
        <v>710</v>
      </c>
      <c r="D345" s="214" t="s">
        <v>710</v>
      </c>
    </row>
    <row r="346" spans="1:4" ht="27.75" customHeight="1" x14ac:dyDescent="0.25">
      <c r="A346" s="203" t="s">
        <v>4415</v>
      </c>
      <c r="B346" s="213" t="s">
        <v>4392</v>
      </c>
      <c r="C346" s="214" t="s">
        <v>710</v>
      </c>
      <c r="D346" s="214" t="s">
        <v>710</v>
      </c>
    </row>
    <row r="347" spans="1:4" ht="27.75" customHeight="1" x14ac:dyDescent="0.25">
      <c r="A347" s="203" t="s">
        <v>4416</v>
      </c>
      <c r="B347" s="213" t="s">
        <v>4395</v>
      </c>
      <c r="C347" s="214" t="s">
        <v>710</v>
      </c>
      <c r="D347" s="214" t="s">
        <v>710</v>
      </c>
    </row>
    <row r="348" spans="1:4" ht="27.75" customHeight="1" x14ac:dyDescent="0.25">
      <c r="A348" s="203" t="s">
        <v>4417</v>
      </c>
      <c r="B348" s="213" t="s">
        <v>4390</v>
      </c>
      <c r="C348" s="214" t="s">
        <v>710</v>
      </c>
      <c r="D348" s="214" t="s">
        <v>710</v>
      </c>
    </row>
    <row r="349" spans="1:4" ht="27.75" customHeight="1" x14ac:dyDescent="0.25">
      <c r="A349" s="203" t="s">
        <v>4418</v>
      </c>
      <c r="B349" s="213" t="s">
        <v>4391</v>
      </c>
      <c r="C349" s="214" t="s">
        <v>710</v>
      </c>
      <c r="D349" s="214" t="s">
        <v>710</v>
      </c>
    </row>
    <row r="350" spans="1:4" ht="27.75" customHeight="1" x14ac:dyDescent="0.25">
      <c r="A350" s="203" t="s">
        <v>4419</v>
      </c>
      <c r="B350" s="213" t="s">
        <v>4390</v>
      </c>
      <c r="C350" s="214" t="s">
        <v>710</v>
      </c>
      <c r="D350" s="214" t="s">
        <v>710</v>
      </c>
    </row>
    <row r="351" spans="1:4" ht="27.75" customHeight="1" x14ac:dyDescent="0.25">
      <c r="A351" s="203" t="s">
        <v>4419</v>
      </c>
      <c r="B351" s="213" t="s">
        <v>4390</v>
      </c>
      <c r="C351" s="214" t="s">
        <v>710</v>
      </c>
      <c r="D351" s="214" t="s">
        <v>710</v>
      </c>
    </row>
    <row r="352" spans="1:4" ht="27.75" customHeight="1" x14ac:dyDescent="0.25">
      <c r="A352" s="203" t="s">
        <v>4420</v>
      </c>
      <c r="B352" s="213" t="s">
        <v>4392</v>
      </c>
      <c r="C352" s="214" t="s">
        <v>710</v>
      </c>
      <c r="D352" s="214" t="s">
        <v>710</v>
      </c>
    </row>
    <row r="353" spans="1:4" ht="27.75" customHeight="1" x14ac:dyDescent="0.25">
      <c r="A353" s="203" t="s">
        <v>4420</v>
      </c>
      <c r="B353" s="213" t="s">
        <v>4392</v>
      </c>
      <c r="C353" s="214" t="s">
        <v>710</v>
      </c>
      <c r="D353" s="214" t="s">
        <v>710</v>
      </c>
    </row>
    <row r="354" spans="1:4" ht="27.75" customHeight="1" x14ac:dyDescent="0.25">
      <c r="A354" s="203" t="s">
        <v>4421</v>
      </c>
      <c r="B354" s="213" t="s">
        <v>4390</v>
      </c>
      <c r="C354" s="214" t="s">
        <v>710</v>
      </c>
      <c r="D354" s="214" t="s">
        <v>710</v>
      </c>
    </row>
    <row r="355" spans="1:4" ht="27.75" customHeight="1" x14ac:dyDescent="0.25">
      <c r="A355" s="203" t="s">
        <v>4421</v>
      </c>
      <c r="B355" s="213" t="s">
        <v>4390</v>
      </c>
      <c r="C355" s="214" t="s">
        <v>710</v>
      </c>
      <c r="D355" s="214" t="s">
        <v>710</v>
      </c>
    </row>
    <row r="356" spans="1:4" ht="27.75" customHeight="1" x14ac:dyDescent="0.25">
      <c r="A356" s="203" t="s">
        <v>4421</v>
      </c>
      <c r="B356" s="213" t="s">
        <v>4390</v>
      </c>
      <c r="C356" s="214" t="s">
        <v>710</v>
      </c>
      <c r="D356" s="214" t="s">
        <v>710</v>
      </c>
    </row>
    <row r="357" spans="1:4" ht="27.75" customHeight="1" x14ac:dyDescent="0.25">
      <c r="A357" s="203" t="s">
        <v>4422</v>
      </c>
      <c r="B357" s="213" t="s">
        <v>4391</v>
      </c>
      <c r="C357" s="214" t="s">
        <v>710</v>
      </c>
      <c r="D357" s="214" t="s">
        <v>710</v>
      </c>
    </row>
    <row r="358" spans="1:4" ht="27.75" customHeight="1" x14ac:dyDescent="0.25">
      <c r="A358" s="203" t="s">
        <v>4422</v>
      </c>
      <c r="B358" s="213" t="s">
        <v>4391</v>
      </c>
      <c r="C358" s="214" t="s">
        <v>710</v>
      </c>
      <c r="D358" s="214" t="s">
        <v>710</v>
      </c>
    </row>
    <row r="359" spans="1:4" ht="27.75" customHeight="1" x14ac:dyDescent="0.25">
      <c r="A359" s="203" t="s">
        <v>4423</v>
      </c>
      <c r="B359" s="213" t="s">
        <v>4390</v>
      </c>
      <c r="C359" s="214" t="s">
        <v>710</v>
      </c>
      <c r="D359" s="214" t="s">
        <v>710</v>
      </c>
    </row>
    <row r="360" spans="1:4" ht="27.75" customHeight="1" x14ac:dyDescent="0.25">
      <c r="A360" s="203" t="s">
        <v>4424</v>
      </c>
      <c r="B360" s="213" t="s">
        <v>4391</v>
      </c>
      <c r="C360" s="214" t="s">
        <v>710</v>
      </c>
      <c r="D360" s="214" t="s">
        <v>710</v>
      </c>
    </row>
    <row r="361" spans="1:4" ht="27.75" customHeight="1" x14ac:dyDescent="0.25">
      <c r="A361" s="203" t="s">
        <v>4425</v>
      </c>
      <c r="B361" s="213" t="s">
        <v>4391</v>
      </c>
      <c r="C361" s="214" t="s">
        <v>710</v>
      </c>
      <c r="D361" s="214" t="s">
        <v>710</v>
      </c>
    </row>
    <row r="362" spans="1:4" ht="27.75" customHeight="1" x14ac:dyDescent="0.25">
      <c r="A362" s="203" t="s">
        <v>4425</v>
      </c>
      <c r="B362" s="213" t="s">
        <v>4391</v>
      </c>
      <c r="C362" s="214" t="s">
        <v>710</v>
      </c>
      <c r="D362" s="214" t="s">
        <v>710</v>
      </c>
    </row>
    <row r="363" spans="1:4" ht="27.75" customHeight="1" x14ac:dyDescent="0.25">
      <c r="A363" s="203" t="s">
        <v>4426</v>
      </c>
      <c r="B363" s="213" t="s">
        <v>4391</v>
      </c>
      <c r="C363" s="214">
        <v>3.3911845540231109</v>
      </c>
      <c r="D363" s="214" t="s">
        <v>710</v>
      </c>
    </row>
    <row r="364" spans="1:4" ht="27.75" customHeight="1" x14ac:dyDescent="0.25">
      <c r="A364" s="203" t="s">
        <v>4427</v>
      </c>
      <c r="B364" s="213" t="s">
        <v>4391</v>
      </c>
      <c r="C364" s="214" t="s">
        <v>710</v>
      </c>
      <c r="D364" s="214" t="s">
        <v>710</v>
      </c>
    </row>
    <row r="365" spans="1:4" ht="27.75" customHeight="1" x14ac:dyDescent="0.25">
      <c r="A365" s="203" t="s">
        <v>4428</v>
      </c>
      <c r="B365" s="213" t="s">
        <v>4390</v>
      </c>
      <c r="C365" s="214" t="s">
        <v>710</v>
      </c>
      <c r="D365" s="214" t="s">
        <v>710</v>
      </c>
    </row>
    <row r="366" spans="1:4" ht="27.75" customHeight="1" x14ac:dyDescent="0.25">
      <c r="A366" s="203" t="s">
        <v>4428</v>
      </c>
      <c r="B366" s="213" t="s">
        <v>4390</v>
      </c>
      <c r="C366" s="214" t="s">
        <v>710</v>
      </c>
      <c r="D366" s="214" t="s">
        <v>710</v>
      </c>
    </row>
    <row r="367" spans="1:4" ht="27.75" customHeight="1" x14ac:dyDescent="0.25">
      <c r="A367" s="203" t="s">
        <v>4429</v>
      </c>
      <c r="B367" s="213" t="s">
        <v>4391</v>
      </c>
      <c r="C367" s="214" t="s">
        <v>710</v>
      </c>
      <c r="D367" s="214" t="s">
        <v>710</v>
      </c>
    </row>
    <row r="368" spans="1:4" ht="27.75" customHeight="1" x14ac:dyDescent="0.25">
      <c r="A368" s="203" t="s">
        <v>4430</v>
      </c>
      <c r="B368" s="213" t="s">
        <v>4394</v>
      </c>
      <c r="C368" s="214" t="s">
        <v>710</v>
      </c>
      <c r="D368" s="214" t="s">
        <v>710</v>
      </c>
    </row>
    <row r="369" spans="1:4" ht="27.75" customHeight="1" x14ac:dyDescent="0.25">
      <c r="A369" s="203" t="s">
        <v>4424</v>
      </c>
      <c r="B369" s="213" t="s">
        <v>4391</v>
      </c>
      <c r="C369" s="214" t="s">
        <v>710</v>
      </c>
      <c r="D369" s="214" t="s">
        <v>710</v>
      </c>
    </row>
    <row r="370" spans="1:4" ht="27.75" customHeight="1" x14ac:dyDescent="0.25">
      <c r="A370" s="203" t="s">
        <v>4407</v>
      </c>
      <c r="B370" s="213" t="s">
        <v>4392</v>
      </c>
      <c r="C370" s="214" t="s">
        <v>710</v>
      </c>
      <c r="D370" s="214" t="s">
        <v>710</v>
      </c>
    </row>
    <row r="371" spans="1:4" ht="27.75" customHeight="1" x14ac:dyDescent="0.25">
      <c r="A371" s="203" t="s">
        <v>4407</v>
      </c>
      <c r="B371" s="213" t="s">
        <v>4392</v>
      </c>
      <c r="C371" s="214" t="s">
        <v>710</v>
      </c>
      <c r="D371" s="214" t="s">
        <v>710</v>
      </c>
    </row>
    <row r="372" spans="1:4" ht="27.75" customHeight="1" x14ac:dyDescent="0.25">
      <c r="A372" s="203" t="s">
        <v>4431</v>
      </c>
      <c r="B372" s="213" t="s">
        <v>4392</v>
      </c>
      <c r="C372" s="214" t="s">
        <v>710</v>
      </c>
      <c r="D372" s="214" t="s">
        <v>710</v>
      </c>
    </row>
    <row r="373" spans="1:4" ht="27.75" customHeight="1" x14ac:dyDescent="0.25">
      <c r="A373" s="203" t="s">
        <v>4431</v>
      </c>
      <c r="B373" s="213" t="s">
        <v>4392</v>
      </c>
      <c r="C373" s="214" t="s">
        <v>710</v>
      </c>
      <c r="D373" s="214" t="s">
        <v>710</v>
      </c>
    </row>
    <row r="374" spans="1:4" ht="27.75" customHeight="1" x14ac:dyDescent="0.25">
      <c r="A374" s="203" t="s">
        <v>4432</v>
      </c>
      <c r="B374" s="213" t="s">
        <v>4396</v>
      </c>
      <c r="C374" s="214" t="s">
        <v>710</v>
      </c>
      <c r="D374" s="214" t="s">
        <v>710</v>
      </c>
    </row>
    <row r="375" spans="1:4" ht="27.75" customHeight="1" x14ac:dyDescent="0.25">
      <c r="A375" s="203" t="s">
        <v>4433</v>
      </c>
      <c r="B375" s="213" t="s">
        <v>4390</v>
      </c>
      <c r="C375" s="214" t="s">
        <v>710</v>
      </c>
      <c r="D375" s="214" t="s">
        <v>710</v>
      </c>
    </row>
    <row r="376" spans="1:4" ht="27.75" customHeight="1" x14ac:dyDescent="0.25">
      <c r="A376" s="203" t="s">
        <v>4434</v>
      </c>
      <c r="B376" s="213" t="s">
        <v>4392</v>
      </c>
      <c r="C376" s="214" t="s">
        <v>710</v>
      </c>
      <c r="D376" s="214" t="s">
        <v>710</v>
      </c>
    </row>
    <row r="377" spans="1:4" ht="27.75" customHeight="1" x14ac:dyDescent="0.25">
      <c r="A377" s="203" t="s">
        <v>4434</v>
      </c>
      <c r="B377" s="213" t="s">
        <v>4392</v>
      </c>
      <c r="C377" s="214" t="s">
        <v>710</v>
      </c>
      <c r="D377" s="214" t="s">
        <v>710</v>
      </c>
    </row>
    <row r="378" spans="1:4" ht="27.75" customHeight="1" x14ac:dyDescent="0.25">
      <c r="A378" s="203" t="s">
        <v>4435</v>
      </c>
      <c r="B378" s="213" t="s">
        <v>4397</v>
      </c>
      <c r="C378" s="214" t="s">
        <v>710</v>
      </c>
      <c r="D378" s="214" t="s">
        <v>710</v>
      </c>
    </row>
    <row r="379" spans="1:4" ht="27.75" customHeight="1" x14ac:dyDescent="0.25">
      <c r="A379" s="203" t="s">
        <v>4436</v>
      </c>
      <c r="B379" s="213" t="s">
        <v>4390</v>
      </c>
      <c r="C379" s="214" t="s">
        <v>710</v>
      </c>
      <c r="D379" s="214" t="s">
        <v>710</v>
      </c>
    </row>
    <row r="380" spans="1:4" ht="27.75" customHeight="1" x14ac:dyDescent="0.25">
      <c r="A380" s="203" t="s">
        <v>4437</v>
      </c>
      <c r="B380" s="213" t="s">
        <v>4391</v>
      </c>
      <c r="C380" s="214" t="s">
        <v>710</v>
      </c>
      <c r="D380" s="214" t="s">
        <v>710</v>
      </c>
    </row>
    <row r="381" spans="1:4" ht="27.75" customHeight="1" x14ac:dyDescent="0.25">
      <c r="A381" s="203" t="s">
        <v>4437</v>
      </c>
      <c r="B381" s="213" t="s">
        <v>4391</v>
      </c>
      <c r="C381" s="214" t="s">
        <v>710</v>
      </c>
      <c r="D381" s="214" t="s">
        <v>710</v>
      </c>
    </row>
    <row r="382" spans="1:4" ht="27.75" customHeight="1" x14ac:dyDescent="0.25">
      <c r="A382" s="203" t="s">
        <v>4437</v>
      </c>
      <c r="B382" s="213" t="s">
        <v>4391</v>
      </c>
      <c r="C382" s="214" t="s">
        <v>710</v>
      </c>
      <c r="D382" s="214" t="s">
        <v>710</v>
      </c>
    </row>
    <row r="383" spans="1:4" ht="27.75" customHeight="1" x14ac:dyDescent="0.25">
      <c r="A383" s="203" t="s">
        <v>4438</v>
      </c>
      <c r="B383" s="213" t="s">
        <v>4392</v>
      </c>
      <c r="C383" s="214" t="s">
        <v>710</v>
      </c>
      <c r="D383" s="214" t="s">
        <v>710</v>
      </c>
    </row>
    <row r="384" spans="1:4" ht="27.75" customHeight="1" x14ac:dyDescent="0.25">
      <c r="A384" s="203" t="s">
        <v>4439</v>
      </c>
      <c r="B384" s="213" t="s">
        <v>4392</v>
      </c>
      <c r="C384" s="214" t="s">
        <v>710</v>
      </c>
      <c r="D384" s="214" t="s">
        <v>710</v>
      </c>
    </row>
    <row r="385" spans="1:4" ht="27.75" customHeight="1" x14ac:dyDescent="0.25">
      <c r="A385" s="203" t="s">
        <v>4440</v>
      </c>
      <c r="B385" s="213" t="s">
        <v>4392</v>
      </c>
      <c r="C385" s="214">
        <v>4.0934049135484356</v>
      </c>
      <c r="D385" s="214" t="s">
        <v>710</v>
      </c>
    </row>
    <row r="386" spans="1:4" ht="27.75" customHeight="1" x14ac:dyDescent="0.25">
      <c r="A386" s="203" t="s">
        <v>4441</v>
      </c>
      <c r="B386" s="213" t="s">
        <v>4391</v>
      </c>
      <c r="C386" s="214" t="s">
        <v>710</v>
      </c>
      <c r="D386" s="214" t="s">
        <v>710</v>
      </c>
    </row>
    <row r="387" spans="1:4" ht="27.75" customHeight="1" x14ac:dyDescent="0.25">
      <c r="A387" s="203" t="s">
        <v>4442</v>
      </c>
      <c r="B387" s="213" t="s">
        <v>4393</v>
      </c>
      <c r="C387" s="214" t="s">
        <v>710</v>
      </c>
      <c r="D387" s="214" t="s">
        <v>710</v>
      </c>
    </row>
    <row r="388" spans="1:4" ht="27.75" customHeight="1" x14ac:dyDescent="0.25">
      <c r="A388" s="203" t="s">
        <v>4443</v>
      </c>
      <c r="B388" s="213" t="s">
        <v>4393</v>
      </c>
      <c r="C388" s="214" t="s">
        <v>710</v>
      </c>
      <c r="D388" s="214" t="s">
        <v>710</v>
      </c>
    </row>
    <row r="389" spans="1:4" ht="27.75" customHeight="1" x14ac:dyDescent="0.25">
      <c r="A389" s="203" t="s">
        <v>4436</v>
      </c>
      <c r="B389" s="213" t="s">
        <v>4390</v>
      </c>
      <c r="C389" s="214" t="s">
        <v>710</v>
      </c>
      <c r="D389" s="214" t="s">
        <v>710</v>
      </c>
    </row>
    <row r="390" spans="1:4" ht="27.75" customHeight="1" x14ac:dyDescent="0.25">
      <c r="A390" s="203" t="s">
        <v>4436</v>
      </c>
      <c r="B390" s="213" t="s">
        <v>4390</v>
      </c>
      <c r="C390" s="214" t="s">
        <v>710</v>
      </c>
      <c r="D390" s="214" t="s">
        <v>710</v>
      </c>
    </row>
    <row r="391" spans="1:4" ht="27.75" customHeight="1" x14ac:dyDescent="0.25">
      <c r="A391" s="203" t="s">
        <v>4444</v>
      </c>
      <c r="B391" s="213" t="s">
        <v>4391</v>
      </c>
      <c r="C391" s="214" t="s">
        <v>710</v>
      </c>
      <c r="D391" s="214" t="s">
        <v>710</v>
      </c>
    </row>
    <row r="392" spans="1:4" ht="27.75" customHeight="1" x14ac:dyDescent="0.25">
      <c r="A392" s="203" t="s">
        <v>4445</v>
      </c>
      <c r="B392" s="213" t="s">
        <v>4392</v>
      </c>
      <c r="C392" s="214" t="s">
        <v>710</v>
      </c>
      <c r="D392" s="214" t="s">
        <v>710</v>
      </c>
    </row>
    <row r="393" spans="1:4" ht="27.75" customHeight="1" x14ac:dyDescent="0.25">
      <c r="A393" s="203" t="s">
        <v>4445</v>
      </c>
      <c r="B393" s="213" t="s">
        <v>4392</v>
      </c>
      <c r="C393" s="214" t="s">
        <v>710</v>
      </c>
      <c r="D393" s="214" t="s">
        <v>710</v>
      </c>
    </row>
    <row r="394" spans="1:4" ht="27.75" customHeight="1" x14ac:dyDescent="0.25">
      <c r="A394" s="203" t="s">
        <v>4446</v>
      </c>
      <c r="B394" s="213" t="s">
        <v>4392</v>
      </c>
      <c r="C394" s="214" t="s">
        <v>710</v>
      </c>
      <c r="D394" s="214" t="s">
        <v>710</v>
      </c>
    </row>
    <row r="395" spans="1:4" ht="27.75" customHeight="1" x14ac:dyDescent="0.25">
      <c r="A395" s="203" t="s">
        <v>4446</v>
      </c>
      <c r="B395" s="213" t="s">
        <v>4392</v>
      </c>
      <c r="C395" s="214" t="s">
        <v>710</v>
      </c>
      <c r="D395" s="214" t="s">
        <v>710</v>
      </c>
    </row>
    <row r="396" spans="1:4" ht="27.75" customHeight="1" x14ac:dyDescent="0.25">
      <c r="A396" s="203" t="s">
        <v>4445</v>
      </c>
      <c r="B396" s="213" t="s">
        <v>4392</v>
      </c>
      <c r="C396" s="214" t="s">
        <v>710</v>
      </c>
      <c r="D396" s="214" t="s">
        <v>710</v>
      </c>
    </row>
    <row r="397" spans="1:4" ht="27.75" customHeight="1" x14ac:dyDescent="0.25">
      <c r="A397" s="203" t="s">
        <v>4447</v>
      </c>
      <c r="B397" s="213" t="s">
        <v>4391</v>
      </c>
      <c r="C397" s="214" t="s">
        <v>710</v>
      </c>
      <c r="D397" s="214" t="s">
        <v>710</v>
      </c>
    </row>
    <row r="398" spans="1:4" ht="27.75" customHeight="1" x14ac:dyDescent="0.25">
      <c r="A398" s="203" t="s">
        <v>4448</v>
      </c>
      <c r="B398" s="213" t="s">
        <v>4392</v>
      </c>
      <c r="C398" s="214" t="s">
        <v>710</v>
      </c>
      <c r="D398" s="214" t="s">
        <v>710</v>
      </c>
    </row>
    <row r="399" spans="1:4" ht="27.75" customHeight="1" x14ac:dyDescent="0.25">
      <c r="A399" s="203" t="s">
        <v>4449</v>
      </c>
      <c r="B399" s="213" t="s">
        <v>4392</v>
      </c>
      <c r="C399" s="214" t="s">
        <v>710</v>
      </c>
      <c r="D399" s="214" t="s">
        <v>710</v>
      </c>
    </row>
    <row r="400" spans="1:4" ht="27.75" customHeight="1" x14ac:dyDescent="0.25">
      <c r="A400" s="203" t="s">
        <v>4441</v>
      </c>
      <c r="B400" s="213" t="s">
        <v>4391</v>
      </c>
      <c r="C400" s="214" t="s">
        <v>710</v>
      </c>
      <c r="D400" s="214" t="s">
        <v>710</v>
      </c>
    </row>
    <row r="401" spans="1:4" ht="27.75" customHeight="1" x14ac:dyDescent="0.25">
      <c r="A401" s="203" t="s">
        <v>4433</v>
      </c>
      <c r="B401" s="213" t="s">
        <v>4390</v>
      </c>
      <c r="C401" s="214" t="s">
        <v>710</v>
      </c>
      <c r="D401" s="214" t="s">
        <v>710</v>
      </c>
    </row>
    <row r="402" spans="1:4" ht="27.75" customHeight="1" x14ac:dyDescent="0.25">
      <c r="A402" s="203" t="s">
        <v>4423</v>
      </c>
      <c r="B402" s="213" t="s">
        <v>4390</v>
      </c>
      <c r="C402" s="214" t="s">
        <v>710</v>
      </c>
      <c r="D402" s="214" t="s">
        <v>710</v>
      </c>
    </row>
    <row r="403" spans="1:4" ht="27.75" customHeight="1" x14ac:dyDescent="0.25">
      <c r="A403" s="203" t="s">
        <v>4423</v>
      </c>
      <c r="B403" s="213" t="s">
        <v>4390</v>
      </c>
      <c r="C403" s="214" t="s">
        <v>710</v>
      </c>
      <c r="D403" s="214" t="s">
        <v>710</v>
      </c>
    </row>
    <row r="404" spans="1:4" ht="27.75" customHeight="1" x14ac:dyDescent="0.25">
      <c r="A404" s="203" t="s">
        <v>4429</v>
      </c>
      <c r="B404" s="213" t="s">
        <v>4391</v>
      </c>
      <c r="C404" s="214" t="s">
        <v>710</v>
      </c>
      <c r="D404" s="214" t="s">
        <v>710</v>
      </c>
    </row>
    <row r="405" spans="1:4" ht="27.75" customHeight="1" x14ac:dyDescent="0.25">
      <c r="A405" s="203" t="s">
        <v>4450</v>
      </c>
      <c r="B405" s="213" t="s">
        <v>4391</v>
      </c>
      <c r="C405" s="214">
        <v>6.4384665344682128</v>
      </c>
      <c r="D405" s="214" t="s">
        <v>710</v>
      </c>
    </row>
    <row r="406" spans="1:4" ht="27.75" customHeight="1" x14ac:dyDescent="0.25">
      <c r="A406" s="203" t="s">
        <v>4451</v>
      </c>
      <c r="B406" s="213" t="s">
        <v>4392</v>
      </c>
      <c r="C406" s="214" t="s">
        <v>710</v>
      </c>
      <c r="D406" s="214" t="s">
        <v>710</v>
      </c>
    </row>
    <row r="407" spans="1:4" ht="27.75" customHeight="1" x14ac:dyDescent="0.25">
      <c r="A407" s="203" t="s">
        <v>4452</v>
      </c>
      <c r="B407" s="213" t="s">
        <v>4394</v>
      </c>
      <c r="C407" s="214" t="s">
        <v>710</v>
      </c>
      <c r="D407" s="214" t="s">
        <v>710</v>
      </c>
    </row>
    <row r="408" spans="1:4" ht="27.75" customHeight="1" x14ac:dyDescent="0.25">
      <c r="A408" s="203" t="s">
        <v>4453</v>
      </c>
      <c r="B408" s="213" t="s">
        <v>710</v>
      </c>
      <c r="C408" s="214" t="s">
        <v>710</v>
      </c>
      <c r="D408" s="214" t="s">
        <v>710</v>
      </c>
    </row>
    <row r="409" spans="1:4" ht="27.75" customHeight="1" x14ac:dyDescent="0.25">
      <c r="A409" s="203" t="s">
        <v>4454</v>
      </c>
      <c r="B409" s="213" t="s">
        <v>4453</v>
      </c>
      <c r="C409" s="214" t="s">
        <v>710</v>
      </c>
      <c r="D409" s="214" t="s">
        <v>710</v>
      </c>
    </row>
    <row r="410" spans="1:4" ht="27.75" customHeight="1" x14ac:dyDescent="0.25">
      <c r="A410" s="203" t="s">
        <v>4455</v>
      </c>
      <c r="B410" s="213" t="s">
        <v>4453</v>
      </c>
      <c r="C410" s="214" t="s">
        <v>710</v>
      </c>
      <c r="D410" s="214" t="s">
        <v>710</v>
      </c>
    </row>
    <row r="411" spans="1:4" ht="27.75" customHeight="1" x14ac:dyDescent="0.25">
      <c r="A411" s="203" t="s">
        <v>4456</v>
      </c>
      <c r="B411" s="213" t="s">
        <v>4453</v>
      </c>
      <c r="C411" s="214" t="s">
        <v>710</v>
      </c>
      <c r="D411" s="214" t="s">
        <v>710</v>
      </c>
    </row>
    <row r="412" spans="1:4" ht="27.75" customHeight="1" x14ac:dyDescent="0.25">
      <c r="A412" s="203" t="s">
        <v>4456</v>
      </c>
      <c r="B412" s="213" t="s">
        <v>4453</v>
      </c>
      <c r="C412" s="214" t="s">
        <v>710</v>
      </c>
      <c r="D412" s="214" t="s">
        <v>710</v>
      </c>
    </row>
    <row r="413" spans="1:4" ht="27.75" customHeight="1" x14ac:dyDescent="0.25">
      <c r="A413" s="203" t="s">
        <v>4456</v>
      </c>
      <c r="B413" s="213" t="s">
        <v>4453</v>
      </c>
      <c r="C413" s="214" t="s">
        <v>710</v>
      </c>
      <c r="D413" s="214" t="s">
        <v>710</v>
      </c>
    </row>
    <row r="414" spans="1:4" ht="27.75" customHeight="1" x14ac:dyDescent="0.25">
      <c r="A414" s="203" t="s">
        <v>4456</v>
      </c>
      <c r="B414" s="213" t="s">
        <v>4453</v>
      </c>
      <c r="C414" s="214" t="s">
        <v>710</v>
      </c>
      <c r="D414" s="214" t="s">
        <v>710</v>
      </c>
    </row>
    <row r="415" spans="1:4" ht="27.75" customHeight="1" x14ac:dyDescent="0.25">
      <c r="A415" s="203" t="s">
        <v>4457</v>
      </c>
      <c r="B415" s="213" t="s">
        <v>4453</v>
      </c>
      <c r="C415" s="214" t="s">
        <v>710</v>
      </c>
      <c r="D415" s="214" t="s">
        <v>710</v>
      </c>
    </row>
    <row r="416" spans="1:4" ht="27.75" customHeight="1" x14ac:dyDescent="0.25">
      <c r="A416" s="203" t="s">
        <v>4458</v>
      </c>
      <c r="B416" s="213" t="s">
        <v>4453</v>
      </c>
      <c r="C416" s="214" t="s">
        <v>710</v>
      </c>
      <c r="D416" s="214" t="s">
        <v>710</v>
      </c>
    </row>
    <row r="417" spans="1:4" ht="27.75" customHeight="1" x14ac:dyDescent="0.25">
      <c r="A417" s="203" t="s">
        <v>4459</v>
      </c>
      <c r="B417" s="213" t="s">
        <v>4453</v>
      </c>
      <c r="C417" s="214">
        <v>4.0205145422974953</v>
      </c>
      <c r="D417" s="214" t="s">
        <v>710</v>
      </c>
    </row>
    <row r="418" spans="1:4" ht="27.75" customHeight="1" x14ac:dyDescent="0.25">
      <c r="A418" s="203" t="s">
        <v>4460</v>
      </c>
      <c r="B418" s="213" t="s">
        <v>4453</v>
      </c>
      <c r="C418" s="214" t="s">
        <v>710</v>
      </c>
      <c r="D418" s="214" t="s">
        <v>710</v>
      </c>
    </row>
    <row r="419" spans="1:4" ht="27.75" customHeight="1" x14ac:dyDescent="0.25">
      <c r="A419" s="203" t="s">
        <v>4461</v>
      </c>
      <c r="B419" s="213" t="s">
        <v>4455</v>
      </c>
      <c r="C419" s="214" t="s">
        <v>710</v>
      </c>
      <c r="D419" s="214" t="s">
        <v>710</v>
      </c>
    </row>
    <row r="420" spans="1:4" ht="27.75" customHeight="1" x14ac:dyDescent="0.25">
      <c r="A420" s="203" t="s">
        <v>4462</v>
      </c>
      <c r="B420" s="213" t="s">
        <v>4455</v>
      </c>
      <c r="C420" s="214" t="s">
        <v>710</v>
      </c>
      <c r="D420" s="214" t="s">
        <v>710</v>
      </c>
    </row>
    <row r="421" spans="1:4" ht="27.75" customHeight="1" x14ac:dyDescent="0.25">
      <c r="A421" s="203" t="s">
        <v>4463</v>
      </c>
      <c r="B421" s="213" t="s">
        <v>710</v>
      </c>
      <c r="C421" s="214" t="s">
        <v>710</v>
      </c>
      <c r="D421" s="214" t="s">
        <v>710</v>
      </c>
    </row>
    <row r="422" spans="1:4" ht="27.75" customHeight="1" x14ac:dyDescent="0.25">
      <c r="A422" s="203" t="s">
        <v>4464</v>
      </c>
      <c r="B422" s="213" t="s">
        <v>4463</v>
      </c>
      <c r="C422" s="214" t="s">
        <v>710</v>
      </c>
      <c r="D422" s="214" t="s">
        <v>710</v>
      </c>
    </row>
    <row r="423" spans="1:4" ht="27.75" customHeight="1" x14ac:dyDescent="0.25">
      <c r="A423" s="203" t="s">
        <v>4465</v>
      </c>
      <c r="B423" s="213" t="s">
        <v>4463</v>
      </c>
      <c r="C423" s="214">
        <v>3.4101557890505738</v>
      </c>
      <c r="D423" s="214" t="s">
        <v>710</v>
      </c>
    </row>
    <row r="424" spans="1:4" ht="27.75" customHeight="1" x14ac:dyDescent="0.25">
      <c r="A424" s="203" t="s">
        <v>4466</v>
      </c>
      <c r="B424" s="213" t="s">
        <v>4463</v>
      </c>
      <c r="C424" s="214" t="s">
        <v>710</v>
      </c>
      <c r="D424" s="214" t="s">
        <v>710</v>
      </c>
    </row>
    <row r="425" spans="1:4" ht="27.75" customHeight="1" x14ac:dyDescent="0.25">
      <c r="A425" s="203" t="s">
        <v>4467</v>
      </c>
      <c r="B425" s="213" t="s">
        <v>4463</v>
      </c>
      <c r="C425" s="214" t="s">
        <v>710</v>
      </c>
      <c r="D425" s="214" t="s">
        <v>710</v>
      </c>
    </row>
    <row r="426" spans="1:4" ht="27.75" customHeight="1" x14ac:dyDescent="0.25">
      <c r="A426" s="203" t="s">
        <v>4468</v>
      </c>
      <c r="B426" s="213" t="s">
        <v>4463</v>
      </c>
      <c r="C426" s="214" t="s">
        <v>710</v>
      </c>
      <c r="D426" s="214" t="s">
        <v>710</v>
      </c>
    </row>
    <row r="427" spans="1:4" ht="27.75" customHeight="1" x14ac:dyDescent="0.25">
      <c r="A427" s="203" t="s">
        <v>4469</v>
      </c>
      <c r="B427" s="213" t="s">
        <v>4463</v>
      </c>
      <c r="C427" s="214" t="s">
        <v>710</v>
      </c>
      <c r="D427" s="214" t="s">
        <v>710</v>
      </c>
    </row>
    <row r="428" spans="1:4" ht="27.75" customHeight="1" x14ac:dyDescent="0.25">
      <c r="A428" s="203" t="s">
        <v>4470</v>
      </c>
      <c r="B428" s="213" t="s">
        <v>4463</v>
      </c>
      <c r="C428" s="214" t="s">
        <v>710</v>
      </c>
      <c r="D428" s="214" t="s">
        <v>710</v>
      </c>
    </row>
    <row r="429" spans="1:4" ht="27.75" customHeight="1" x14ac:dyDescent="0.25">
      <c r="A429" s="203" t="s">
        <v>4471</v>
      </c>
      <c r="B429" s="213" t="s">
        <v>4464</v>
      </c>
      <c r="C429" s="214" t="s">
        <v>710</v>
      </c>
      <c r="D429" s="214" t="s">
        <v>710</v>
      </c>
    </row>
    <row r="430" spans="1:4" ht="27.75" customHeight="1" x14ac:dyDescent="0.25">
      <c r="A430" s="203" t="s">
        <v>4469</v>
      </c>
      <c r="B430" s="213" t="s">
        <v>4463</v>
      </c>
      <c r="C430" s="214" t="s">
        <v>710</v>
      </c>
      <c r="D430" s="214" t="s">
        <v>710</v>
      </c>
    </row>
    <row r="431" spans="1:4" ht="27.75" customHeight="1" x14ac:dyDescent="0.25">
      <c r="A431" s="203" t="s">
        <v>4472</v>
      </c>
      <c r="B431" s="213" t="s">
        <v>710</v>
      </c>
      <c r="C431" s="214" t="s">
        <v>710</v>
      </c>
      <c r="D431" s="214" t="s">
        <v>710</v>
      </c>
    </row>
    <row r="432" spans="1:4" ht="27.75" customHeight="1" x14ac:dyDescent="0.25">
      <c r="A432" s="203" t="s">
        <v>4473</v>
      </c>
      <c r="B432" s="213" t="s">
        <v>710</v>
      </c>
      <c r="C432" s="214" t="s">
        <v>710</v>
      </c>
      <c r="D432" s="214" t="s">
        <v>710</v>
      </c>
    </row>
    <row r="433" spans="1:4" ht="27.75" customHeight="1" x14ac:dyDescent="0.25">
      <c r="A433" s="203" t="s">
        <v>4474</v>
      </c>
      <c r="B433" s="213" t="s">
        <v>4472</v>
      </c>
      <c r="C433" s="214" t="s">
        <v>710</v>
      </c>
      <c r="D433" s="214" t="s">
        <v>710</v>
      </c>
    </row>
    <row r="434" spans="1:4" ht="27.75" customHeight="1" x14ac:dyDescent="0.25">
      <c r="A434" s="203" t="s">
        <v>4475</v>
      </c>
      <c r="B434" s="213" t="s">
        <v>4473</v>
      </c>
      <c r="C434" s="214">
        <v>5.1178677375759198</v>
      </c>
      <c r="D434" s="214" t="s">
        <v>710</v>
      </c>
    </row>
    <row r="435" spans="1:4" ht="27.75" customHeight="1" x14ac:dyDescent="0.25">
      <c r="A435" s="203" t="s">
        <v>4476</v>
      </c>
      <c r="B435" s="213" t="s">
        <v>4472</v>
      </c>
      <c r="C435" s="214" t="s">
        <v>710</v>
      </c>
      <c r="D435" s="214" t="s">
        <v>710</v>
      </c>
    </row>
    <row r="436" spans="1:4" ht="27.75" customHeight="1" x14ac:dyDescent="0.25">
      <c r="A436" s="203" t="s">
        <v>4477</v>
      </c>
      <c r="B436" s="213" t="s">
        <v>4476</v>
      </c>
      <c r="C436" s="214" t="s">
        <v>710</v>
      </c>
      <c r="D436" s="214" t="s">
        <v>710</v>
      </c>
    </row>
    <row r="437" spans="1:4" ht="27.75" customHeight="1" x14ac:dyDescent="0.25">
      <c r="A437" s="203" t="s">
        <v>4478</v>
      </c>
      <c r="B437" s="213" t="s">
        <v>4476</v>
      </c>
      <c r="C437" s="214" t="s">
        <v>710</v>
      </c>
      <c r="D437" s="214" t="s">
        <v>710</v>
      </c>
    </row>
    <row r="438" spans="1:4" ht="27.75" customHeight="1" x14ac:dyDescent="0.25">
      <c r="A438" s="203" t="s">
        <v>4479</v>
      </c>
      <c r="B438" s="213" t="s">
        <v>4472</v>
      </c>
      <c r="C438" s="214" t="s">
        <v>710</v>
      </c>
      <c r="D438" s="214" t="s">
        <v>710</v>
      </c>
    </row>
    <row r="439" spans="1:4" ht="27.75" customHeight="1" x14ac:dyDescent="0.25">
      <c r="A439" s="203" t="s">
        <v>4479</v>
      </c>
      <c r="B439" s="213" t="s">
        <v>4472</v>
      </c>
      <c r="C439" s="214" t="s">
        <v>710</v>
      </c>
      <c r="D439" s="214" t="s">
        <v>710</v>
      </c>
    </row>
    <row r="440" spans="1:4" ht="27.75" customHeight="1" x14ac:dyDescent="0.25">
      <c r="A440" s="203" t="s">
        <v>4479</v>
      </c>
      <c r="B440" s="213" t="s">
        <v>4472</v>
      </c>
      <c r="C440" s="214" t="s">
        <v>710</v>
      </c>
      <c r="D440" s="214" t="s">
        <v>710</v>
      </c>
    </row>
    <row r="441" spans="1:4" ht="27.75" customHeight="1" x14ac:dyDescent="0.25">
      <c r="A441" s="203" t="s">
        <v>4479</v>
      </c>
      <c r="B441" s="213" t="s">
        <v>4472</v>
      </c>
      <c r="C441" s="214" t="s">
        <v>710</v>
      </c>
      <c r="D441" s="214" t="s">
        <v>710</v>
      </c>
    </row>
    <row r="442" spans="1:4" ht="27.75" customHeight="1" x14ac:dyDescent="0.25">
      <c r="A442" s="203" t="s">
        <v>4480</v>
      </c>
      <c r="B442" s="213" t="s">
        <v>4472</v>
      </c>
      <c r="C442" s="214" t="s">
        <v>710</v>
      </c>
      <c r="D442" s="214" t="s">
        <v>710</v>
      </c>
    </row>
    <row r="443" spans="1:4" ht="27.75" customHeight="1" x14ac:dyDescent="0.25">
      <c r="A443" s="203" t="s">
        <v>4480</v>
      </c>
      <c r="B443" s="213" t="s">
        <v>4472</v>
      </c>
      <c r="C443" s="214" t="s">
        <v>710</v>
      </c>
      <c r="D443" s="214" t="s">
        <v>710</v>
      </c>
    </row>
    <row r="444" spans="1:4" ht="27.75" customHeight="1" x14ac:dyDescent="0.25">
      <c r="A444" s="203" t="s">
        <v>4480</v>
      </c>
      <c r="B444" s="213" t="s">
        <v>4472</v>
      </c>
      <c r="C444" s="214" t="s">
        <v>710</v>
      </c>
      <c r="D444" s="214" t="s">
        <v>710</v>
      </c>
    </row>
    <row r="445" spans="1:4" ht="27.75" customHeight="1" x14ac:dyDescent="0.25">
      <c r="A445" s="203" t="s">
        <v>4481</v>
      </c>
      <c r="B445" s="213" t="s">
        <v>4472</v>
      </c>
      <c r="C445" s="214">
        <v>6.3462536773607585</v>
      </c>
      <c r="D445" s="214" t="s">
        <v>710</v>
      </c>
    </row>
    <row r="446" spans="1:4" ht="27.75" customHeight="1" x14ac:dyDescent="0.25">
      <c r="A446" s="203" t="s">
        <v>4482</v>
      </c>
      <c r="B446" s="213" t="s">
        <v>4474</v>
      </c>
      <c r="C446" s="214" t="s">
        <v>710</v>
      </c>
      <c r="D446" s="214" t="s">
        <v>710</v>
      </c>
    </row>
    <row r="447" spans="1:4" ht="27.75" customHeight="1" x14ac:dyDescent="0.25">
      <c r="A447" s="203" t="s">
        <v>4483</v>
      </c>
      <c r="B447" s="213" t="s">
        <v>4474</v>
      </c>
      <c r="C447" s="214" t="s">
        <v>710</v>
      </c>
      <c r="D447" s="214" t="s">
        <v>710</v>
      </c>
    </row>
    <row r="448" spans="1:4" ht="27.75" customHeight="1" x14ac:dyDescent="0.25">
      <c r="A448" s="203" t="s">
        <v>4484</v>
      </c>
      <c r="B448" s="213" t="s">
        <v>4472</v>
      </c>
      <c r="C448" s="214">
        <v>5.6550434632537945</v>
      </c>
      <c r="D448" s="214" t="s">
        <v>710</v>
      </c>
    </row>
    <row r="449" spans="1:4" ht="27.75" customHeight="1" x14ac:dyDescent="0.25">
      <c r="A449" s="203" t="s">
        <v>4485</v>
      </c>
      <c r="B449" s="213" t="s">
        <v>4472</v>
      </c>
      <c r="C449" s="214">
        <v>5.5205810459563605</v>
      </c>
      <c r="D449" s="214" t="s">
        <v>710</v>
      </c>
    </row>
    <row r="450" spans="1:4" ht="27.75" customHeight="1" x14ac:dyDescent="0.25">
      <c r="A450" s="203" t="s">
        <v>4486</v>
      </c>
      <c r="B450" s="213" t="s">
        <v>4472</v>
      </c>
      <c r="C450" s="214" t="s">
        <v>710</v>
      </c>
      <c r="D450" s="214" t="s">
        <v>710</v>
      </c>
    </row>
    <row r="451" spans="1:4" ht="27.75" customHeight="1" x14ac:dyDescent="0.25">
      <c r="A451" s="203" t="s">
        <v>4487</v>
      </c>
      <c r="B451" s="213" t="s">
        <v>4472</v>
      </c>
      <c r="C451" s="214">
        <v>5.1725563068993594</v>
      </c>
      <c r="D451" s="214" t="s">
        <v>710</v>
      </c>
    </row>
    <row r="452" spans="1:4" ht="27.75" customHeight="1" x14ac:dyDescent="0.25">
      <c r="A452" s="203" t="s">
        <v>4488</v>
      </c>
      <c r="B452" s="213" t="s">
        <v>4476</v>
      </c>
      <c r="C452" s="214" t="s">
        <v>710</v>
      </c>
      <c r="D452" s="214" t="s">
        <v>710</v>
      </c>
    </row>
    <row r="453" spans="1:4" ht="27.75" customHeight="1" x14ac:dyDescent="0.25">
      <c r="A453" s="203" t="s">
        <v>4489</v>
      </c>
      <c r="B453" s="213" t="s">
        <v>4476</v>
      </c>
      <c r="C453" s="214" t="s">
        <v>710</v>
      </c>
      <c r="D453" s="214" t="s">
        <v>710</v>
      </c>
    </row>
    <row r="454" spans="1:4" ht="27.75" customHeight="1" x14ac:dyDescent="0.25">
      <c r="A454" s="203" t="s">
        <v>4490</v>
      </c>
      <c r="B454" s="213" t="s">
        <v>4476</v>
      </c>
      <c r="C454" s="214">
        <v>3.7739895643854102</v>
      </c>
      <c r="D454" s="214" t="s">
        <v>710</v>
      </c>
    </row>
    <row r="455" spans="1:4" ht="27.75" customHeight="1" x14ac:dyDescent="0.25">
      <c r="A455" s="203" t="s">
        <v>4491</v>
      </c>
      <c r="B455" s="213" t="s">
        <v>4476</v>
      </c>
      <c r="C455" s="214" t="s">
        <v>710</v>
      </c>
      <c r="D455" s="214" t="s">
        <v>710</v>
      </c>
    </row>
    <row r="456" spans="1:4" ht="27.75" customHeight="1" x14ac:dyDescent="0.25">
      <c r="A456" s="203" t="s">
        <v>4492</v>
      </c>
      <c r="B456" s="213" t="s">
        <v>4476</v>
      </c>
      <c r="C456" s="214" t="s">
        <v>710</v>
      </c>
      <c r="D456" s="214" t="s">
        <v>710</v>
      </c>
    </row>
    <row r="457" spans="1:4" ht="27.75" customHeight="1" x14ac:dyDescent="0.25">
      <c r="A457" s="203" t="s">
        <v>4493</v>
      </c>
      <c r="B457" s="213" t="s">
        <v>4472</v>
      </c>
      <c r="C457" s="214" t="s">
        <v>710</v>
      </c>
      <c r="D457" s="214" t="s">
        <v>710</v>
      </c>
    </row>
    <row r="458" spans="1:4" ht="27.75" customHeight="1" x14ac:dyDescent="0.25">
      <c r="A458" s="203" t="s">
        <v>4493</v>
      </c>
      <c r="B458" s="213" t="s">
        <v>4472</v>
      </c>
      <c r="C458" s="214" t="s">
        <v>710</v>
      </c>
      <c r="D458" s="214" t="s">
        <v>710</v>
      </c>
    </row>
    <row r="459" spans="1:4" ht="27.75" customHeight="1" x14ac:dyDescent="0.25">
      <c r="A459" s="203" t="s">
        <v>4494</v>
      </c>
      <c r="B459" s="213" t="s">
        <v>710</v>
      </c>
      <c r="C459" s="214">
        <v>7.6559725026493703</v>
      </c>
      <c r="D459" s="214" t="s">
        <v>710</v>
      </c>
    </row>
    <row r="460" spans="1:4" ht="27.75" customHeight="1" x14ac:dyDescent="0.25">
      <c r="A460" s="203" t="s">
        <v>4495</v>
      </c>
      <c r="B460" s="213" t="s">
        <v>710</v>
      </c>
      <c r="C460" s="214" t="s">
        <v>710</v>
      </c>
      <c r="D460" s="214" t="s">
        <v>710</v>
      </c>
    </row>
    <row r="461" spans="1:4" ht="27.75" customHeight="1" x14ac:dyDescent="0.25">
      <c r="A461" s="203" t="s">
        <v>4496</v>
      </c>
      <c r="B461" s="213" t="s">
        <v>710</v>
      </c>
      <c r="C461" s="214" t="s">
        <v>710</v>
      </c>
      <c r="D461" s="214" t="s">
        <v>710</v>
      </c>
    </row>
    <row r="462" spans="1:4" ht="27.75" customHeight="1" x14ac:dyDescent="0.25">
      <c r="A462" s="203" t="s">
        <v>4497</v>
      </c>
      <c r="B462" s="213" t="s">
        <v>4494</v>
      </c>
      <c r="C462" s="214" t="s">
        <v>710</v>
      </c>
      <c r="D462" s="214" t="s">
        <v>710</v>
      </c>
    </row>
    <row r="463" spans="1:4" ht="27.75" customHeight="1" x14ac:dyDescent="0.25">
      <c r="A463" s="203" t="s">
        <v>4498</v>
      </c>
      <c r="B463" s="213" t="s">
        <v>4494</v>
      </c>
      <c r="C463" s="214" t="s">
        <v>710</v>
      </c>
      <c r="D463" s="214" t="s">
        <v>710</v>
      </c>
    </row>
    <row r="464" spans="1:4" ht="27.75" customHeight="1" x14ac:dyDescent="0.25">
      <c r="A464" s="203" t="s">
        <v>4499</v>
      </c>
      <c r="B464" s="213" t="s">
        <v>4494</v>
      </c>
      <c r="C464" s="214">
        <v>5.3287913922387</v>
      </c>
      <c r="D464" s="214" t="s">
        <v>710</v>
      </c>
    </row>
    <row r="465" spans="1:4" ht="27.75" customHeight="1" x14ac:dyDescent="0.25">
      <c r="A465" s="203" t="s">
        <v>4500</v>
      </c>
      <c r="B465" s="213" t="s">
        <v>710</v>
      </c>
      <c r="C465" s="214" t="s">
        <v>710</v>
      </c>
      <c r="D465" s="214" t="s">
        <v>710</v>
      </c>
    </row>
    <row r="466" spans="1:4" ht="27.75" customHeight="1" x14ac:dyDescent="0.25">
      <c r="A466" s="203" t="s">
        <v>4501</v>
      </c>
      <c r="B466" s="213" t="s">
        <v>4494</v>
      </c>
      <c r="C466" s="214">
        <v>5.9973522889744251</v>
      </c>
      <c r="D466" s="214" t="s">
        <v>710</v>
      </c>
    </row>
    <row r="467" spans="1:4" ht="27.75" customHeight="1" x14ac:dyDescent="0.25">
      <c r="A467" s="203" t="s">
        <v>4502</v>
      </c>
      <c r="B467" s="213" t="s">
        <v>4494</v>
      </c>
      <c r="C467" s="214" t="s">
        <v>710</v>
      </c>
      <c r="D467" s="214" t="s">
        <v>710</v>
      </c>
    </row>
    <row r="468" spans="1:4" ht="27.75" customHeight="1" x14ac:dyDescent="0.25">
      <c r="A468" s="203" t="s">
        <v>4503</v>
      </c>
      <c r="B468" s="213" t="s">
        <v>4494</v>
      </c>
      <c r="C468" s="214" t="s">
        <v>710</v>
      </c>
      <c r="D468" s="214" t="s">
        <v>710</v>
      </c>
    </row>
    <row r="469" spans="1:4" ht="27.75" customHeight="1" x14ac:dyDescent="0.25">
      <c r="A469" s="203" t="s">
        <v>4504</v>
      </c>
      <c r="B469" s="213" t="s">
        <v>4495</v>
      </c>
      <c r="C469" s="214" t="s">
        <v>710</v>
      </c>
      <c r="D469" s="214" t="s">
        <v>710</v>
      </c>
    </row>
    <row r="470" spans="1:4" ht="27.75" customHeight="1" x14ac:dyDescent="0.25">
      <c r="A470" s="203" t="s">
        <v>4505</v>
      </c>
      <c r="B470" s="213" t="s">
        <v>4494</v>
      </c>
      <c r="C470" s="214" t="s">
        <v>710</v>
      </c>
      <c r="D470" s="214" t="s">
        <v>710</v>
      </c>
    </row>
    <row r="471" spans="1:4" ht="27.75" customHeight="1" x14ac:dyDescent="0.25">
      <c r="A471" s="203" t="s">
        <v>4506</v>
      </c>
      <c r="B471" s="213" t="s">
        <v>4496</v>
      </c>
      <c r="C471" s="214" t="s">
        <v>710</v>
      </c>
      <c r="D471" s="214" t="s">
        <v>710</v>
      </c>
    </row>
    <row r="472" spans="1:4" ht="27.75" customHeight="1" x14ac:dyDescent="0.25">
      <c r="A472" s="203" t="s">
        <v>4507</v>
      </c>
      <c r="B472" s="213" t="s">
        <v>710</v>
      </c>
      <c r="C472" s="214" t="s">
        <v>710</v>
      </c>
      <c r="D472" s="214" t="s">
        <v>710</v>
      </c>
    </row>
    <row r="473" spans="1:4" ht="27.75" customHeight="1" x14ac:dyDescent="0.25">
      <c r="A473" s="203" t="s">
        <v>4508</v>
      </c>
      <c r="B473" s="213" t="s">
        <v>4494</v>
      </c>
      <c r="C473" s="214" t="s">
        <v>710</v>
      </c>
      <c r="D473" s="214" t="s">
        <v>710</v>
      </c>
    </row>
    <row r="474" spans="1:4" ht="27.75" customHeight="1" x14ac:dyDescent="0.25">
      <c r="A474" s="203" t="s">
        <v>4509</v>
      </c>
      <c r="B474" s="213" t="s">
        <v>4494</v>
      </c>
      <c r="C474" s="214" t="s">
        <v>710</v>
      </c>
      <c r="D474" s="214" t="s">
        <v>710</v>
      </c>
    </row>
    <row r="475" spans="1:4" ht="27.75" customHeight="1" x14ac:dyDescent="0.25">
      <c r="A475" s="203" t="s">
        <v>4510</v>
      </c>
      <c r="B475" s="213" t="s">
        <v>4499</v>
      </c>
      <c r="C475" s="214" t="s">
        <v>710</v>
      </c>
      <c r="D475" s="214" t="s">
        <v>710</v>
      </c>
    </row>
    <row r="476" spans="1:4" ht="27.75" customHeight="1" x14ac:dyDescent="0.25">
      <c r="A476" s="203" t="s">
        <v>4511</v>
      </c>
      <c r="B476" s="213" t="s">
        <v>4497</v>
      </c>
      <c r="C476" s="214">
        <v>6.1543717049040589</v>
      </c>
      <c r="D476" s="214" t="s">
        <v>710</v>
      </c>
    </row>
    <row r="477" spans="1:4" ht="27.75" customHeight="1" x14ac:dyDescent="0.25">
      <c r="A477" s="203" t="s">
        <v>4512</v>
      </c>
      <c r="B477" s="213" t="s">
        <v>4497</v>
      </c>
      <c r="C477" s="214" t="s">
        <v>710</v>
      </c>
      <c r="D477" s="214" t="s">
        <v>710</v>
      </c>
    </row>
    <row r="478" spans="1:4" ht="27.75" customHeight="1" x14ac:dyDescent="0.25">
      <c r="A478" s="203" t="s">
        <v>4513</v>
      </c>
      <c r="B478" s="213" t="s">
        <v>4500</v>
      </c>
      <c r="C478" s="214" t="s">
        <v>710</v>
      </c>
      <c r="D478" s="214" t="s">
        <v>710</v>
      </c>
    </row>
    <row r="479" spans="1:4" ht="27.75" customHeight="1" x14ac:dyDescent="0.25">
      <c r="A479" s="203" t="s">
        <v>4514</v>
      </c>
      <c r="B479" s="213" t="s">
        <v>4494</v>
      </c>
      <c r="C479" s="214" t="s">
        <v>710</v>
      </c>
      <c r="D479" s="214" t="s">
        <v>710</v>
      </c>
    </row>
    <row r="480" spans="1:4" ht="27.75" customHeight="1" x14ac:dyDescent="0.25">
      <c r="A480" s="203" t="s">
        <v>4515</v>
      </c>
      <c r="B480" s="213" t="s">
        <v>4499</v>
      </c>
      <c r="C480" s="214">
        <v>8.9713587365147323</v>
      </c>
      <c r="D480" s="214" t="s">
        <v>710</v>
      </c>
    </row>
    <row r="481" spans="1:4" ht="27.75" customHeight="1" x14ac:dyDescent="0.25">
      <c r="A481" s="203" t="s">
        <v>4516</v>
      </c>
      <c r="B481" s="213" t="s">
        <v>4497</v>
      </c>
      <c r="C481" s="214">
        <v>6.5027654466870572</v>
      </c>
      <c r="D481" s="214" t="s">
        <v>710</v>
      </c>
    </row>
    <row r="482" spans="1:4" ht="27.75" customHeight="1" x14ac:dyDescent="0.25">
      <c r="A482" s="203" t="s">
        <v>4517</v>
      </c>
      <c r="B482" s="213" t="s">
        <v>4499</v>
      </c>
      <c r="C482" s="214" t="s">
        <v>710</v>
      </c>
      <c r="D482" s="214" t="s">
        <v>710</v>
      </c>
    </row>
    <row r="483" spans="1:4" ht="27.75" customHeight="1" x14ac:dyDescent="0.25">
      <c r="A483" s="203" t="s">
        <v>4518</v>
      </c>
      <c r="B483" s="213" t="s">
        <v>4501</v>
      </c>
      <c r="C483" s="214" t="s">
        <v>710</v>
      </c>
      <c r="D483" s="214" t="s">
        <v>710</v>
      </c>
    </row>
    <row r="484" spans="1:4" ht="27.75" customHeight="1" x14ac:dyDescent="0.25">
      <c r="A484" s="203" t="s">
        <v>4519</v>
      </c>
      <c r="B484" s="213" t="s">
        <v>4501</v>
      </c>
      <c r="C484" s="214" t="s">
        <v>710</v>
      </c>
      <c r="D484" s="214" t="s">
        <v>710</v>
      </c>
    </row>
    <row r="485" spans="1:4" ht="27.75" customHeight="1" x14ac:dyDescent="0.25">
      <c r="A485" s="203" t="s">
        <v>4520</v>
      </c>
      <c r="B485" s="213" t="s">
        <v>4501</v>
      </c>
      <c r="C485" s="214">
        <v>2.3994810090781118</v>
      </c>
      <c r="D485" s="214" t="s">
        <v>710</v>
      </c>
    </row>
    <row r="486" spans="1:4" ht="27.75" customHeight="1" x14ac:dyDescent="0.25">
      <c r="A486" s="203" t="s">
        <v>4521</v>
      </c>
      <c r="B486" s="213" t="s">
        <v>4494</v>
      </c>
      <c r="C486" s="214">
        <v>5.5474821755501784</v>
      </c>
      <c r="D486" s="214" t="s">
        <v>710</v>
      </c>
    </row>
    <row r="487" spans="1:4" ht="27.75" customHeight="1" x14ac:dyDescent="0.25">
      <c r="A487" s="203" t="s">
        <v>4522</v>
      </c>
      <c r="B487" s="213" t="s">
        <v>4494</v>
      </c>
      <c r="C487" s="214">
        <v>6.500174037509149</v>
      </c>
      <c r="D487" s="214" t="s">
        <v>710</v>
      </c>
    </row>
    <row r="488" spans="1:4" ht="27.75" customHeight="1" x14ac:dyDescent="0.25">
      <c r="A488" s="203" t="s">
        <v>4523</v>
      </c>
      <c r="B488" s="213" t="s">
        <v>4494</v>
      </c>
      <c r="C488" s="214" t="s">
        <v>710</v>
      </c>
      <c r="D488" s="214" t="s">
        <v>710</v>
      </c>
    </row>
    <row r="489" spans="1:4" ht="27.75" customHeight="1" x14ac:dyDescent="0.25">
      <c r="A489" s="203" t="s">
        <v>4524</v>
      </c>
      <c r="B489" s="213" t="s">
        <v>4494</v>
      </c>
      <c r="C489" s="214" t="s">
        <v>710</v>
      </c>
      <c r="D489" s="214" t="s">
        <v>710</v>
      </c>
    </row>
    <row r="490" spans="1:4" ht="27.75" customHeight="1" x14ac:dyDescent="0.25">
      <c r="A490" s="203" t="s">
        <v>4525</v>
      </c>
      <c r="B490" s="213" t="s">
        <v>4501</v>
      </c>
      <c r="C490" s="214">
        <v>2.3189085986572269</v>
      </c>
      <c r="D490" s="214" t="s">
        <v>710</v>
      </c>
    </row>
    <row r="491" spans="1:4" ht="27.75" customHeight="1" x14ac:dyDescent="0.25">
      <c r="A491" s="203" t="s">
        <v>4526</v>
      </c>
      <c r="B491" s="213" t="s">
        <v>4501</v>
      </c>
      <c r="C491" s="214" t="s">
        <v>710</v>
      </c>
      <c r="D491" s="214" t="s">
        <v>710</v>
      </c>
    </row>
    <row r="492" spans="1:4" ht="27.75" customHeight="1" x14ac:dyDescent="0.25">
      <c r="A492" s="203" t="s">
        <v>4527</v>
      </c>
      <c r="B492" s="213" t="s">
        <v>4494</v>
      </c>
      <c r="C492" s="214" t="s">
        <v>710</v>
      </c>
      <c r="D492" s="214" t="s">
        <v>710</v>
      </c>
    </row>
    <row r="493" spans="1:4" ht="27.75" customHeight="1" x14ac:dyDescent="0.25">
      <c r="A493" s="203" t="s">
        <v>4528</v>
      </c>
      <c r="B493" s="213" t="s">
        <v>4498</v>
      </c>
      <c r="C493" s="214" t="s">
        <v>710</v>
      </c>
      <c r="D493" s="214" t="s">
        <v>710</v>
      </c>
    </row>
    <row r="494" spans="1:4" ht="27.75" customHeight="1" x14ac:dyDescent="0.25">
      <c r="A494" s="203" t="s">
        <v>4529</v>
      </c>
      <c r="B494" s="213" t="s">
        <v>4499</v>
      </c>
      <c r="C494" s="214" t="s">
        <v>710</v>
      </c>
      <c r="D494" s="214" t="s">
        <v>710</v>
      </c>
    </row>
    <row r="495" spans="1:4" ht="27.75" customHeight="1" x14ac:dyDescent="0.25">
      <c r="A495" s="203" t="s">
        <v>4530</v>
      </c>
      <c r="B495" s="213" t="s">
        <v>4499</v>
      </c>
      <c r="C495" s="214" t="s">
        <v>710</v>
      </c>
      <c r="D495" s="214" t="s">
        <v>710</v>
      </c>
    </row>
    <row r="496" spans="1:4" ht="27.75" customHeight="1" x14ac:dyDescent="0.25">
      <c r="A496" s="203" t="s">
        <v>4531</v>
      </c>
      <c r="B496" s="213" t="s">
        <v>4498</v>
      </c>
      <c r="C496" s="214" t="s">
        <v>710</v>
      </c>
      <c r="D496" s="214" t="s">
        <v>710</v>
      </c>
    </row>
    <row r="497" spans="1:4" ht="27.75" customHeight="1" x14ac:dyDescent="0.25">
      <c r="A497" s="203" t="s">
        <v>4532</v>
      </c>
      <c r="B497" s="213" t="s">
        <v>4498</v>
      </c>
      <c r="C497" s="214" t="s">
        <v>710</v>
      </c>
      <c r="D497" s="214" t="s">
        <v>710</v>
      </c>
    </row>
    <row r="498" spans="1:4" ht="27.75" customHeight="1" x14ac:dyDescent="0.25">
      <c r="A498" s="203" t="s">
        <v>4532</v>
      </c>
      <c r="B498" s="213" t="s">
        <v>4498</v>
      </c>
      <c r="C498" s="214" t="s">
        <v>710</v>
      </c>
      <c r="D498" s="214" t="s">
        <v>710</v>
      </c>
    </row>
    <row r="499" spans="1:4" ht="27.75" customHeight="1" x14ac:dyDescent="0.25">
      <c r="A499" s="203" t="s">
        <v>4533</v>
      </c>
      <c r="B499" s="213" t="s">
        <v>4499</v>
      </c>
      <c r="C499" s="214" t="s">
        <v>710</v>
      </c>
      <c r="D499" s="214" t="s">
        <v>710</v>
      </c>
    </row>
    <row r="500" spans="1:4" ht="27.75" customHeight="1" x14ac:dyDescent="0.25">
      <c r="A500" s="203" t="s">
        <v>4534</v>
      </c>
      <c r="B500" s="213" t="s">
        <v>4501</v>
      </c>
      <c r="C500" s="214" t="s">
        <v>710</v>
      </c>
      <c r="D500" s="214" t="s">
        <v>710</v>
      </c>
    </row>
    <row r="501" spans="1:4" ht="27.75" customHeight="1" x14ac:dyDescent="0.25">
      <c r="A501" s="203" t="s">
        <v>4535</v>
      </c>
      <c r="B501" s="213" t="s">
        <v>4499</v>
      </c>
      <c r="C501" s="214" t="s">
        <v>710</v>
      </c>
      <c r="D501" s="214" t="s">
        <v>710</v>
      </c>
    </row>
    <row r="502" spans="1:4" ht="27.75" customHeight="1" x14ac:dyDescent="0.25">
      <c r="A502" s="203" t="s">
        <v>4536</v>
      </c>
      <c r="B502" s="213" t="s">
        <v>4499</v>
      </c>
      <c r="C502" s="214">
        <v>4.0941020723947616</v>
      </c>
      <c r="D502" s="214" t="s">
        <v>710</v>
      </c>
    </row>
    <row r="503" spans="1:4" ht="27.75" customHeight="1" x14ac:dyDescent="0.25">
      <c r="A503" s="203" t="s">
        <v>4537</v>
      </c>
      <c r="B503" s="213" t="s">
        <v>4499</v>
      </c>
      <c r="C503" s="214">
        <v>10.168330181106064</v>
      </c>
      <c r="D503" s="214" t="s">
        <v>710</v>
      </c>
    </row>
    <row r="504" spans="1:4" ht="27.75" customHeight="1" x14ac:dyDescent="0.25">
      <c r="A504" s="203" t="s">
        <v>4538</v>
      </c>
      <c r="B504" s="213" t="s">
        <v>4494</v>
      </c>
      <c r="C504" s="214" t="s">
        <v>710</v>
      </c>
      <c r="D504" s="214" t="s">
        <v>710</v>
      </c>
    </row>
    <row r="505" spans="1:4" ht="27.75" customHeight="1" x14ac:dyDescent="0.25">
      <c r="A505" s="203" t="s">
        <v>4539</v>
      </c>
      <c r="B505" s="213" t="s">
        <v>4497</v>
      </c>
      <c r="C505" s="214" t="s">
        <v>710</v>
      </c>
      <c r="D505" s="214" t="s">
        <v>710</v>
      </c>
    </row>
    <row r="506" spans="1:4" ht="27.75" customHeight="1" x14ac:dyDescent="0.25">
      <c r="A506" s="203" t="s">
        <v>4540</v>
      </c>
      <c r="B506" s="213" t="s">
        <v>4494</v>
      </c>
      <c r="C506" s="214" t="s">
        <v>710</v>
      </c>
      <c r="D506" s="214" t="s">
        <v>710</v>
      </c>
    </row>
    <row r="507" spans="1:4" ht="27.75" customHeight="1" x14ac:dyDescent="0.25">
      <c r="A507" s="203" t="s">
        <v>4540</v>
      </c>
      <c r="B507" s="213" t="s">
        <v>4494</v>
      </c>
      <c r="C507" s="214" t="s">
        <v>710</v>
      </c>
      <c r="D507" s="214" t="s">
        <v>710</v>
      </c>
    </row>
    <row r="508" spans="1:4" ht="27.75" customHeight="1" x14ac:dyDescent="0.25">
      <c r="A508" s="203" t="s">
        <v>4541</v>
      </c>
      <c r="B508" s="213" t="s">
        <v>4501</v>
      </c>
      <c r="C508" s="214" t="s">
        <v>710</v>
      </c>
      <c r="D508" s="214" t="s">
        <v>710</v>
      </c>
    </row>
    <row r="509" spans="1:4" ht="27.75" customHeight="1" x14ac:dyDescent="0.25">
      <c r="A509" s="203" t="s">
        <v>4542</v>
      </c>
      <c r="B509" s="213" t="s">
        <v>4499</v>
      </c>
      <c r="C509" s="214">
        <v>9.6962123108310347</v>
      </c>
      <c r="D509" s="214" t="s">
        <v>710</v>
      </c>
    </row>
    <row r="510" spans="1:4" ht="27.75" customHeight="1" x14ac:dyDescent="0.25">
      <c r="A510" s="203" t="s">
        <v>4543</v>
      </c>
      <c r="B510" s="213" t="s">
        <v>4499</v>
      </c>
      <c r="C510" s="214" t="s">
        <v>710</v>
      </c>
      <c r="D510" s="214" t="s">
        <v>710</v>
      </c>
    </row>
    <row r="511" spans="1:4" ht="27.75" customHeight="1" x14ac:dyDescent="0.25">
      <c r="A511" s="203" t="s">
        <v>4544</v>
      </c>
      <c r="B511" s="213" t="s">
        <v>4501</v>
      </c>
      <c r="C511" s="214" t="s">
        <v>710</v>
      </c>
      <c r="D511" s="214" t="s">
        <v>710</v>
      </c>
    </row>
    <row r="512" spans="1:4" ht="27.75" customHeight="1" x14ac:dyDescent="0.25">
      <c r="A512" s="203" t="s">
        <v>4545</v>
      </c>
      <c r="B512" s="213" t="s">
        <v>4494</v>
      </c>
      <c r="C512" s="214" t="s">
        <v>710</v>
      </c>
      <c r="D512" s="214" t="s">
        <v>710</v>
      </c>
    </row>
    <row r="513" spans="1:4" ht="27.75" customHeight="1" x14ac:dyDescent="0.25">
      <c r="A513" s="203" t="s">
        <v>4545</v>
      </c>
      <c r="B513" s="213" t="s">
        <v>4494</v>
      </c>
      <c r="C513" s="214" t="s">
        <v>710</v>
      </c>
      <c r="D513" s="214" t="s">
        <v>710</v>
      </c>
    </row>
    <row r="514" spans="1:4" ht="27.75" customHeight="1" x14ac:dyDescent="0.25">
      <c r="A514" s="203" t="s">
        <v>4545</v>
      </c>
      <c r="B514" s="213" t="s">
        <v>4494</v>
      </c>
      <c r="C514" s="214" t="s">
        <v>710</v>
      </c>
      <c r="D514" s="214" t="s">
        <v>710</v>
      </c>
    </row>
    <row r="515" spans="1:4" ht="27.75" customHeight="1" x14ac:dyDescent="0.25">
      <c r="A515" s="203" t="s">
        <v>4546</v>
      </c>
      <c r="B515" s="213" t="s">
        <v>4501</v>
      </c>
      <c r="C515" s="214">
        <v>8.6521968804892282</v>
      </c>
      <c r="D515" s="214" t="s">
        <v>710</v>
      </c>
    </row>
    <row r="516" spans="1:4" ht="27.75" customHeight="1" x14ac:dyDescent="0.25">
      <c r="A516" s="203" t="s">
        <v>4547</v>
      </c>
      <c r="B516" s="213" t="s">
        <v>4501</v>
      </c>
      <c r="C516" s="214">
        <v>2.5315247625865474</v>
      </c>
      <c r="D516" s="214" t="s">
        <v>710</v>
      </c>
    </row>
    <row r="517" spans="1:4" ht="27.75" customHeight="1" x14ac:dyDescent="0.25">
      <c r="A517" s="203" t="s">
        <v>4548</v>
      </c>
      <c r="B517" s="213" t="s">
        <v>710</v>
      </c>
      <c r="C517" s="214" t="s">
        <v>710</v>
      </c>
      <c r="D517" s="214" t="s">
        <v>710</v>
      </c>
    </row>
    <row r="518" spans="1:4" ht="27.75" customHeight="1" x14ac:dyDescent="0.25">
      <c r="A518" s="203" t="s">
        <v>4549</v>
      </c>
      <c r="B518" s="213" t="s">
        <v>4548</v>
      </c>
      <c r="C518" s="214">
        <v>9.4234348825055374</v>
      </c>
      <c r="D518" s="214" t="s">
        <v>710</v>
      </c>
    </row>
    <row r="519" spans="1:4" ht="27.75" customHeight="1" x14ac:dyDescent="0.25">
      <c r="A519" s="203" t="s">
        <v>4550</v>
      </c>
      <c r="B519" s="213" t="s">
        <v>4548</v>
      </c>
      <c r="C519" s="214">
        <v>1.9326806750605365</v>
      </c>
      <c r="D519" s="214" t="s">
        <v>710</v>
      </c>
    </row>
    <row r="520" spans="1:4" ht="27.75" customHeight="1" x14ac:dyDescent="0.25">
      <c r="A520" s="203" t="s">
        <v>4551</v>
      </c>
      <c r="B520" s="213" t="s">
        <v>4548</v>
      </c>
      <c r="C520" s="214" t="s">
        <v>710</v>
      </c>
      <c r="D520" s="214" t="s">
        <v>710</v>
      </c>
    </row>
    <row r="521" spans="1:4" ht="27.75" customHeight="1" x14ac:dyDescent="0.25">
      <c r="A521" s="203" t="s">
        <v>4552</v>
      </c>
      <c r="B521" s="213" t="s">
        <v>4550</v>
      </c>
      <c r="C521" s="214" t="s">
        <v>710</v>
      </c>
      <c r="D521" s="214" t="s">
        <v>710</v>
      </c>
    </row>
    <row r="522" spans="1:4" ht="27.75" customHeight="1" x14ac:dyDescent="0.25">
      <c r="A522" s="203" t="s">
        <v>4553</v>
      </c>
      <c r="B522" s="213" t="s">
        <v>4549</v>
      </c>
      <c r="C522" s="214" t="s">
        <v>710</v>
      </c>
      <c r="D522" s="214" t="s">
        <v>710</v>
      </c>
    </row>
    <row r="523" spans="1:4" ht="27.75" customHeight="1" x14ac:dyDescent="0.25">
      <c r="A523" s="203" t="s">
        <v>4554</v>
      </c>
      <c r="B523" s="213" t="s">
        <v>4549</v>
      </c>
      <c r="C523" s="214">
        <v>4.8776311108289825</v>
      </c>
      <c r="D523" s="214" t="s">
        <v>710</v>
      </c>
    </row>
    <row r="524" spans="1:4" ht="27.75" customHeight="1" x14ac:dyDescent="0.25">
      <c r="A524" s="203" t="s">
        <v>4555</v>
      </c>
      <c r="B524" s="213" t="s">
        <v>4548</v>
      </c>
      <c r="C524" s="214" t="s">
        <v>710</v>
      </c>
      <c r="D524" s="214" t="s">
        <v>710</v>
      </c>
    </row>
    <row r="525" spans="1:4" ht="27.75" customHeight="1" x14ac:dyDescent="0.25">
      <c r="A525" s="203" t="s">
        <v>4556</v>
      </c>
      <c r="B525" s="213" t="s">
        <v>4550</v>
      </c>
      <c r="C525" s="214" t="s">
        <v>710</v>
      </c>
      <c r="D525" s="214" t="s">
        <v>710</v>
      </c>
    </row>
    <row r="526" spans="1:4" ht="27.75" customHeight="1" x14ac:dyDescent="0.25">
      <c r="A526" s="203" t="s">
        <v>4557</v>
      </c>
      <c r="B526" s="213" t="s">
        <v>4550</v>
      </c>
      <c r="C526" s="214">
        <v>4.92003785945675</v>
      </c>
      <c r="D526" s="214" t="s">
        <v>710</v>
      </c>
    </row>
    <row r="527" spans="1:4" ht="27.75" customHeight="1" x14ac:dyDescent="0.25">
      <c r="A527" s="203" t="s">
        <v>4558</v>
      </c>
      <c r="B527" s="213" t="s">
        <v>4551</v>
      </c>
      <c r="C527" s="214">
        <v>8.9481700438491281</v>
      </c>
      <c r="D527" s="214" t="s">
        <v>710</v>
      </c>
    </row>
    <row r="528" spans="1:4" ht="27.75" customHeight="1" x14ac:dyDescent="0.25">
      <c r="A528" s="203" t="s">
        <v>4559</v>
      </c>
      <c r="B528" s="213" t="s">
        <v>4550</v>
      </c>
      <c r="C528" s="214" t="s">
        <v>710</v>
      </c>
      <c r="D528" s="214" t="s">
        <v>710</v>
      </c>
    </row>
    <row r="529" spans="1:4" ht="27.75" customHeight="1" x14ac:dyDescent="0.25">
      <c r="A529" s="203" t="s">
        <v>4560</v>
      </c>
      <c r="B529" s="213" t="s">
        <v>4551</v>
      </c>
      <c r="C529" s="214" t="s">
        <v>710</v>
      </c>
      <c r="D529" s="214" t="s">
        <v>710</v>
      </c>
    </row>
    <row r="530" spans="1:4" ht="27.75" customHeight="1" x14ac:dyDescent="0.25">
      <c r="A530" s="203" t="s">
        <v>4561</v>
      </c>
      <c r="B530" s="213" t="s">
        <v>4548</v>
      </c>
      <c r="C530" s="214" t="s">
        <v>710</v>
      </c>
      <c r="D530" s="214" t="s">
        <v>710</v>
      </c>
    </row>
    <row r="531" spans="1:4" ht="27.75" customHeight="1" x14ac:dyDescent="0.25">
      <c r="A531" s="203" t="s">
        <v>4562</v>
      </c>
      <c r="B531" s="213" t="s">
        <v>4548</v>
      </c>
      <c r="C531" s="214" t="s">
        <v>710</v>
      </c>
      <c r="D531" s="214" t="s">
        <v>710</v>
      </c>
    </row>
    <row r="532" spans="1:4" ht="27.75" customHeight="1" x14ac:dyDescent="0.25">
      <c r="A532" s="203" t="s">
        <v>4563</v>
      </c>
      <c r="B532" s="213" t="s">
        <v>4549</v>
      </c>
      <c r="C532" s="214" t="s">
        <v>710</v>
      </c>
      <c r="D532" s="214" t="s">
        <v>710</v>
      </c>
    </row>
    <row r="533" spans="1:4" ht="27.75" customHeight="1" x14ac:dyDescent="0.25">
      <c r="A533" s="203" t="s">
        <v>4564</v>
      </c>
      <c r="B533" s="213" t="s">
        <v>4549</v>
      </c>
      <c r="C533" s="214">
        <v>3.4290071022325499</v>
      </c>
      <c r="D533" s="214" t="s">
        <v>710</v>
      </c>
    </row>
    <row r="534" spans="1:4" ht="27.75" customHeight="1" x14ac:dyDescent="0.25">
      <c r="A534" s="203" t="s">
        <v>4565</v>
      </c>
      <c r="B534" s="213" t="s">
        <v>4550</v>
      </c>
      <c r="C534" s="214" t="s">
        <v>710</v>
      </c>
      <c r="D534" s="214" t="s">
        <v>710</v>
      </c>
    </row>
    <row r="535" spans="1:4" ht="27.75" customHeight="1" x14ac:dyDescent="0.25">
      <c r="A535" s="203" t="s">
        <v>4566</v>
      </c>
      <c r="B535" s="213" t="s">
        <v>4551</v>
      </c>
      <c r="C535" s="214">
        <v>4.4043459438300747</v>
      </c>
      <c r="D535" s="214" t="s">
        <v>710</v>
      </c>
    </row>
    <row r="536" spans="1:4" ht="27.75" customHeight="1" x14ac:dyDescent="0.25">
      <c r="A536" s="203" t="s">
        <v>4567</v>
      </c>
      <c r="B536" s="213" t="s">
        <v>4549</v>
      </c>
      <c r="C536" s="214">
        <v>5.3454963153988944</v>
      </c>
      <c r="D536" s="214" t="s">
        <v>710</v>
      </c>
    </row>
    <row r="537" spans="1:4" ht="27.75" customHeight="1" x14ac:dyDescent="0.25">
      <c r="A537" s="203" t="s">
        <v>4568</v>
      </c>
      <c r="B537" s="213" t="s">
        <v>4551</v>
      </c>
      <c r="C537" s="214" t="s">
        <v>710</v>
      </c>
      <c r="D537" s="214" t="s">
        <v>710</v>
      </c>
    </row>
    <row r="538" spans="1:4" ht="27.75" customHeight="1" x14ac:dyDescent="0.25">
      <c r="A538" s="203" t="s">
        <v>4569</v>
      </c>
      <c r="B538" s="213" t="s">
        <v>4549</v>
      </c>
      <c r="C538" s="214">
        <v>5.3346662245314427</v>
      </c>
      <c r="D538" s="214" t="s">
        <v>710</v>
      </c>
    </row>
    <row r="539" spans="1:4" ht="27.75" customHeight="1" x14ac:dyDescent="0.25">
      <c r="A539" s="203" t="s">
        <v>4570</v>
      </c>
      <c r="B539" s="213" t="s">
        <v>4549</v>
      </c>
      <c r="C539" s="214" t="s">
        <v>710</v>
      </c>
      <c r="D539" s="214" t="s">
        <v>710</v>
      </c>
    </row>
    <row r="540" spans="1:4" ht="27.75" customHeight="1" x14ac:dyDescent="0.25">
      <c r="A540" s="203" t="s">
        <v>4571</v>
      </c>
      <c r="B540" s="213" t="s">
        <v>4550</v>
      </c>
      <c r="C540" s="214">
        <v>6.3514799559352815</v>
      </c>
      <c r="D540" s="214" t="s">
        <v>710</v>
      </c>
    </row>
    <row r="541" spans="1:4" ht="27.75" customHeight="1" x14ac:dyDescent="0.25">
      <c r="A541" s="203" t="s">
        <v>4572</v>
      </c>
      <c r="B541" s="213" t="s">
        <v>4550</v>
      </c>
      <c r="C541" s="214">
        <v>11.659773396157899</v>
      </c>
      <c r="D541" s="214" t="s">
        <v>710</v>
      </c>
    </row>
    <row r="542" spans="1:4" ht="27.75" customHeight="1" x14ac:dyDescent="0.25">
      <c r="A542" s="203" t="s">
        <v>4573</v>
      </c>
      <c r="B542" s="213" t="s">
        <v>4549</v>
      </c>
      <c r="C542" s="214">
        <v>2.6300742215256094</v>
      </c>
      <c r="D542" s="214" t="s">
        <v>710</v>
      </c>
    </row>
    <row r="543" spans="1:4" ht="27.75" customHeight="1" x14ac:dyDescent="0.25">
      <c r="A543" s="203" t="s">
        <v>4574</v>
      </c>
      <c r="B543" s="213" t="s">
        <v>4549</v>
      </c>
      <c r="C543" s="214" t="s">
        <v>710</v>
      </c>
      <c r="D543" s="214" t="s">
        <v>710</v>
      </c>
    </row>
    <row r="544" spans="1:4" ht="27.75" customHeight="1" x14ac:dyDescent="0.25">
      <c r="A544" s="203" t="s">
        <v>4575</v>
      </c>
      <c r="B544" s="213" t="s">
        <v>4549</v>
      </c>
      <c r="C544" s="214" t="s">
        <v>710</v>
      </c>
      <c r="D544" s="214" t="s">
        <v>710</v>
      </c>
    </row>
    <row r="545" spans="1:4" ht="27.75" customHeight="1" x14ac:dyDescent="0.25">
      <c r="A545" s="203" t="s">
        <v>4576</v>
      </c>
      <c r="B545" s="213" t="s">
        <v>4551</v>
      </c>
      <c r="C545" s="214" t="s">
        <v>710</v>
      </c>
      <c r="D545" s="214" t="s">
        <v>710</v>
      </c>
    </row>
    <row r="546" spans="1:4" ht="27.75" customHeight="1" x14ac:dyDescent="0.25">
      <c r="A546" s="203" t="s">
        <v>4576</v>
      </c>
      <c r="B546" s="213" t="s">
        <v>4551</v>
      </c>
      <c r="C546" s="214" t="s">
        <v>710</v>
      </c>
      <c r="D546" s="214" t="s">
        <v>710</v>
      </c>
    </row>
    <row r="547" spans="1:4" ht="27.75" customHeight="1" x14ac:dyDescent="0.25">
      <c r="C547" s="2"/>
      <c r="D547" s="2"/>
    </row>
  </sheetData>
  <sheetProtection selectLockedCells="1" selectUnlockedCells="1"/>
  <mergeCells count="1">
    <mergeCell ref="A2:D2"/>
  </mergeCells>
  <hyperlinks>
    <hyperlink ref="A1" location="Overview!A1" display="Back to Overview" xr:uid="{83EDE748-DA18-4FEB-BD24-9C2445F21D26}"/>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50C43-5EFD-44E9-95B0-E8158182B724}">
  <sheetPr>
    <pageSetUpPr fitToPage="1"/>
  </sheetPr>
  <dimension ref="A1:G259"/>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NPG Northeast Area (GSP Group _F)"</f>
        <v>Southern Electric Power Distribution plc - Effective from 1 April 2026 - Final Nodal/Zonal charges in NPG Northeast Area (GSP Group _F)</v>
      </c>
      <c r="B2" s="429"/>
      <c r="C2" s="429"/>
      <c r="D2" s="430"/>
    </row>
    <row r="3" spans="1:7" ht="60.75" customHeight="1" x14ac:dyDescent="0.25">
      <c r="A3" s="245" t="s">
        <v>801</v>
      </c>
      <c r="B3" s="245" t="s">
        <v>802</v>
      </c>
      <c r="C3" s="245" t="s">
        <v>803</v>
      </c>
      <c r="D3" s="245" t="s">
        <v>804</v>
      </c>
    </row>
    <row r="4" spans="1:7" ht="21.75" customHeight="1" x14ac:dyDescent="0.25">
      <c r="A4" s="246" t="s">
        <v>4577</v>
      </c>
      <c r="B4" s="247" t="s">
        <v>4578</v>
      </c>
      <c r="C4" s="248">
        <v>1.27370371472E-2</v>
      </c>
      <c r="D4" s="248">
        <v>2.4324570660600001E-4</v>
      </c>
    </row>
    <row r="5" spans="1:7" ht="21.75" customHeight="1" x14ac:dyDescent="0.25">
      <c r="A5" s="246" t="s">
        <v>4579</v>
      </c>
      <c r="B5" s="247" t="s">
        <v>4578</v>
      </c>
      <c r="C5" s="248">
        <v>1.5669145946199998</v>
      </c>
      <c r="D5" s="248">
        <v>-1.29963256982E-3</v>
      </c>
    </row>
    <row r="6" spans="1:7" ht="21.75" customHeight="1" x14ac:dyDescent="0.25">
      <c r="A6" s="246" t="s">
        <v>4580</v>
      </c>
      <c r="B6" s="247" t="s">
        <v>4578</v>
      </c>
      <c r="C6" s="248">
        <v>1.5669157038000001</v>
      </c>
      <c r="D6" s="248">
        <v>-1.2996341424900001E-3</v>
      </c>
    </row>
    <row r="7" spans="1:7" ht="21.75" customHeight="1" x14ac:dyDescent="0.25">
      <c r="A7" s="246" t="s">
        <v>4581</v>
      </c>
      <c r="B7" s="247" t="s">
        <v>4578</v>
      </c>
      <c r="C7" s="248">
        <v>0</v>
      </c>
      <c r="D7" s="248">
        <v>0</v>
      </c>
    </row>
    <row r="8" spans="1:7" ht="21.75" customHeight="1" x14ac:dyDescent="0.25">
      <c r="A8" s="246" t="s">
        <v>4582</v>
      </c>
      <c r="B8" s="247" t="s">
        <v>4578</v>
      </c>
      <c r="C8" s="248">
        <v>0</v>
      </c>
      <c r="D8" s="248">
        <v>0</v>
      </c>
    </row>
    <row r="9" spans="1:7" ht="21.75" customHeight="1" x14ac:dyDescent="0.25">
      <c r="A9" s="246" t="s">
        <v>4583</v>
      </c>
      <c r="B9" s="247" t="s">
        <v>4578</v>
      </c>
      <c r="C9" s="248">
        <v>0</v>
      </c>
      <c r="D9" s="248">
        <v>0</v>
      </c>
    </row>
    <row r="10" spans="1:7" ht="21.75" customHeight="1" x14ac:dyDescent="0.25">
      <c r="A10" s="246" t="s">
        <v>4584</v>
      </c>
      <c r="B10" s="247" t="s">
        <v>4578</v>
      </c>
      <c r="C10" s="248">
        <v>0</v>
      </c>
      <c r="D10" s="248">
        <v>0</v>
      </c>
    </row>
    <row r="11" spans="1:7" ht="21.75" customHeight="1" x14ac:dyDescent="0.25">
      <c r="A11" s="246" t="s">
        <v>4585</v>
      </c>
      <c r="B11" s="247" t="s">
        <v>4578</v>
      </c>
      <c r="C11" s="248">
        <v>0</v>
      </c>
      <c r="D11" s="248">
        <v>0</v>
      </c>
    </row>
    <row r="12" spans="1:7" ht="21.75" customHeight="1" x14ac:dyDescent="0.25">
      <c r="A12" s="246" t="s">
        <v>4586</v>
      </c>
      <c r="B12" s="247" t="s">
        <v>4578</v>
      </c>
      <c r="C12" s="248">
        <v>0</v>
      </c>
      <c r="D12" s="248">
        <v>0</v>
      </c>
    </row>
    <row r="13" spans="1:7" ht="21.75" customHeight="1" x14ac:dyDescent="0.25">
      <c r="A13" s="246" t="s">
        <v>4587</v>
      </c>
      <c r="B13" s="247" t="s">
        <v>4578</v>
      </c>
      <c r="C13" s="248">
        <v>0.67771001807599995</v>
      </c>
      <c r="D13" s="248">
        <v>2.0967225807899998</v>
      </c>
    </row>
    <row r="14" spans="1:7" ht="21.75" customHeight="1" x14ac:dyDescent="0.25">
      <c r="A14" s="246" t="s">
        <v>4588</v>
      </c>
      <c r="B14" s="247" t="s">
        <v>4578</v>
      </c>
      <c r="C14" s="248">
        <v>2.92243811638</v>
      </c>
      <c r="D14" s="248">
        <v>2.8670174414299998</v>
      </c>
    </row>
    <row r="15" spans="1:7" ht="21.75" customHeight="1" x14ac:dyDescent="0.25">
      <c r="A15" s="246" t="s">
        <v>4589</v>
      </c>
      <c r="B15" s="247" t="s">
        <v>4578</v>
      </c>
      <c r="C15" s="248">
        <v>0.13075588408399999</v>
      </c>
      <c r="D15" s="248">
        <v>1.24186525347E-2</v>
      </c>
    </row>
    <row r="16" spans="1:7" ht="21.75" customHeight="1" x14ac:dyDescent="0.25">
      <c r="A16" s="246" t="s">
        <v>4590</v>
      </c>
      <c r="B16" s="247" t="s">
        <v>4578</v>
      </c>
      <c r="C16" s="248">
        <v>3.5509191710300002E-2</v>
      </c>
      <c r="D16" s="248">
        <v>0.312707605763</v>
      </c>
    </row>
    <row r="17" spans="1:4" ht="21.75" customHeight="1" x14ac:dyDescent="0.25">
      <c r="A17" s="246" t="s">
        <v>4591</v>
      </c>
      <c r="B17" s="247" t="s">
        <v>4578</v>
      </c>
      <c r="C17" s="248">
        <v>1.02928358788E-2</v>
      </c>
      <c r="D17" s="248">
        <v>0</v>
      </c>
    </row>
    <row r="18" spans="1:4" ht="21.75" customHeight="1" x14ac:dyDescent="0.25">
      <c r="A18" s="246" t="s">
        <v>4592</v>
      </c>
      <c r="B18" s="247" t="s">
        <v>4578</v>
      </c>
      <c r="C18" s="248">
        <v>0</v>
      </c>
      <c r="D18" s="248">
        <v>4.3533562706</v>
      </c>
    </row>
    <row r="19" spans="1:4" ht="21.75" customHeight="1" x14ac:dyDescent="0.25">
      <c r="A19" s="246" t="s">
        <v>4593</v>
      </c>
      <c r="B19" s="247" t="s">
        <v>4578</v>
      </c>
      <c r="C19" s="248">
        <v>4.0960693195300004E-4</v>
      </c>
      <c r="D19" s="248">
        <v>0</v>
      </c>
    </row>
    <row r="20" spans="1:4" ht="21.75" customHeight="1" x14ac:dyDescent="0.25">
      <c r="A20" s="246" t="s">
        <v>4594</v>
      </c>
      <c r="B20" s="247" t="s">
        <v>4578</v>
      </c>
      <c r="C20" s="248">
        <v>2.0793063208100001E-5</v>
      </c>
      <c r="D20" s="248">
        <v>3.1188281727299997E-5</v>
      </c>
    </row>
    <row r="21" spans="1:4" ht="21.75" customHeight="1" x14ac:dyDescent="0.25">
      <c r="A21" s="246" t="s">
        <v>4595</v>
      </c>
      <c r="B21" s="247" t="s">
        <v>4578</v>
      </c>
      <c r="C21" s="248">
        <v>0.85009662564300004</v>
      </c>
      <c r="D21" s="248">
        <v>0.11045852963599999</v>
      </c>
    </row>
    <row r="22" spans="1:4" ht="21.75" customHeight="1" x14ac:dyDescent="0.25">
      <c r="A22" s="246" t="s">
        <v>4596</v>
      </c>
      <c r="B22" s="247" t="s">
        <v>4578</v>
      </c>
      <c r="C22" s="248">
        <v>0.308713525218</v>
      </c>
      <c r="D22" s="248">
        <v>2.17025007731</v>
      </c>
    </row>
    <row r="23" spans="1:4" ht="21.75" customHeight="1" x14ac:dyDescent="0.25">
      <c r="A23" s="246" t="s">
        <v>4597</v>
      </c>
      <c r="B23" s="247" t="s">
        <v>4578</v>
      </c>
      <c r="C23" s="248">
        <v>1.4619775831100001</v>
      </c>
      <c r="D23" s="248">
        <v>0.200460020095</v>
      </c>
    </row>
    <row r="24" spans="1:4" ht="21.75" customHeight="1" x14ac:dyDescent="0.25">
      <c r="A24" s="246" t="s">
        <v>4598</v>
      </c>
      <c r="B24" s="247" t="s">
        <v>4578</v>
      </c>
      <c r="C24" s="248">
        <v>4.1175299664900002E-2</v>
      </c>
      <c r="D24" s="248">
        <v>2.4383631332199998</v>
      </c>
    </row>
    <row r="25" spans="1:4" ht="21.75" customHeight="1" x14ac:dyDescent="0.25">
      <c r="A25" s="246" t="s">
        <v>4599</v>
      </c>
      <c r="B25" s="247" t="s">
        <v>4578</v>
      </c>
      <c r="C25" s="248">
        <v>-9.48633450676E-9</v>
      </c>
      <c r="D25" s="248">
        <v>0</v>
      </c>
    </row>
    <row r="26" spans="1:4" ht="21.75" customHeight="1" x14ac:dyDescent="0.25">
      <c r="A26" s="246" t="s">
        <v>4600</v>
      </c>
      <c r="B26" s="247" t="s">
        <v>4578</v>
      </c>
      <c r="C26" s="248">
        <v>0</v>
      </c>
      <c r="D26" s="248">
        <v>-2.2335935357700002E-4</v>
      </c>
    </row>
    <row r="27" spans="1:4" ht="27.75" customHeight="1" x14ac:dyDescent="0.25">
      <c r="A27" s="246" t="s">
        <v>4601</v>
      </c>
      <c r="B27" s="247" t="s">
        <v>4578</v>
      </c>
      <c r="C27" s="248">
        <v>1.62950793993E-3</v>
      </c>
      <c r="D27" s="248">
        <v>2.30120514193E-3</v>
      </c>
    </row>
    <row r="28" spans="1:4" ht="27.75" customHeight="1" x14ac:dyDescent="0.25">
      <c r="A28" s="246" t="s">
        <v>4602</v>
      </c>
      <c r="B28" s="247" t="s">
        <v>4578</v>
      </c>
      <c r="C28" s="248">
        <v>1.6096159396200002E-2</v>
      </c>
      <c r="D28" s="248">
        <v>0</v>
      </c>
    </row>
    <row r="29" spans="1:4" ht="27.75" customHeight="1" x14ac:dyDescent="0.25">
      <c r="A29" s="246" t="s">
        <v>4603</v>
      </c>
      <c r="B29" s="247" t="s">
        <v>4578</v>
      </c>
      <c r="C29" s="248">
        <v>1.42787067619E-3</v>
      </c>
      <c r="D29" s="248">
        <v>1.14433682986E-2</v>
      </c>
    </row>
    <row r="30" spans="1:4" ht="27.75" customHeight="1" x14ac:dyDescent="0.25">
      <c r="A30" s="246" t="s">
        <v>4604</v>
      </c>
      <c r="B30" s="247" t="s">
        <v>4605</v>
      </c>
      <c r="C30" s="248">
        <v>0</v>
      </c>
      <c r="D30" s="248">
        <v>0</v>
      </c>
    </row>
    <row r="31" spans="1:4" ht="27.75" customHeight="1" x14ac:dyDescent="0.25">
      <c r="A31" s="246" t="s">
        <v>4606</v>
      </c>
      <c r="B31" s="247" t="s">
        <v>4605</v>
      </c>
      <c r="C31" s="248">
        <v>0</v>
      </c>
      <c r="D31" s="248">
        <v>1.8166000000000002E-2</v>
      </c>
    </row>
    <row r="32" spans="1:4" ht="27.75" customHeight="1" x14ac:dyDescent="0.25">
      <c r="A32" s="246" t="s">
        <v>4607</v>
      </c>
      <c r="B32" s="247" t="s">
        <v>4608</v>
      </c>
      <c r="C32" s="248">
        <v>0</v>
      </c>
      <c r="D32" s="248">
        <v>0</v>
      </c>
    </row>
    <row r="33" spans="1:4" ht="27.75" customHeight="1" x14ac:dyDescent="0.25">
      <c r="A33" s="246" t="s">
        <v>4609</v>
      </c>
      <c r="B33" s="247" t="s">
        <v>4608</v>
      </c>
      <c r="C33" s="248">
        <v>0.60300969175200003</v>
      </c>
      <c r="D33" s="248">
        <v>0.78045220878999999</v>
      </c>
    </row>
    <row r="34" spans="1:4" ht="27.75" customHeight="1" x14ac:dyDescent="0.25">
      <c r="A34" s="246" t="s">
        <v>4610</v>
      </c>
      <c r="B34" s="247" t="s">
        <v>4608</v>
      </c>
      <c r="C34" s="248">
        <v>0.14655153777399998</v>
      </c>
      <c r="D34" s="248">
        <v>0.693621018285</v>
      </c>
    </row>
    <row r="35" spans="1:4" ht="27.75" customHeight="1" x14ac:dyDescent="0.25">
      <c r="A35" s="246" t="s">
        <v>4611</v>
      </c>
      <c r="B35" s="247" t="s">
        <v>4608</v>
      </c>
      <c r="C35" s="248">
        <v>0.54134538433700008</v>
      </c>
      <c r="D35" s="248">
        <v>0</v>
      </c>
    </row>
    <row r="36" spans="1:4" ht="27.75" customHeight="1" x14ac:dyDescent="0.25">
      <c r="A36" s="246" t="s">
        <v>4612</v>
      </c>
      <c r="B36" s="247" t="s">
        <v>4608</v>
      </c>
      <c r="C36" s="248">
        <v>0.33357423950499998</v>
      </c>
      <c r="D36" s="248">
        <v>0</v>
      </c>
    </row>
    <row r="37" spans="1:4" ht="27.75" customHeight="1" x14ac:dyDescent="0.25">
      <c r="A37" s="246" t="s">
        <v>4613</v>
      </c>
      <c r="B37" s="247" t="s">
        <v>4608</v>
      </c>
      <c r="C37" s="248">
        <v>1.11134147883E-2</v>
      </c>
      <c r="D37" s="248">
        <v>1.6694254537900001E-2</v>
      </c>
    </row>
    <row r="38" spans="1:4" ht="27.75" customHeight="1" x14ac:dyDescent="0.25">
      <c r="A38" s="246" t="s">
        <v>4614</v>
      </c>
      <c r="B38" s="247" t="s">
        <v>4608</v>
      </c>
      <c r="C38" s="248">
        <v>2.32135943406E-3</v>
      </c>
      <c r="D38" s="248">
        <v>2.2797417639600004E-3</v>
      </c>
    </row>
    <row r="39" spans="1:4" ht="27.75" customHeight="1" x14ac:dyDescent="0.25">
      <c r="A39" s="246" t="s">
        <v>4615</v>
      </c>
      <c r="B39" s="247" t="s">
        <v>4608</v>
      </c>
      <c r="C39" s="248">
        <v>3.5664960999099999E-4</v>
      </c>
      <c r="D39" s="248">
        <v>2.2269442194399998E-3</v>
      </c>
    </row>
    <row r="40" spans="1:4" ht="27.75" customHeight="1" x14ac:dyDescent="0.25">
      <c r="A40" s="246" t="s">
        <v>4616</v>
      </c>
      <c r="B40" s="247" t="s">
        <v>4617</v>
      </c>
      <c r="C40" s="248">
        <v>0</v>
      </c>
      <c r="D40" s="248">
        <v>0</v>
      </c>
    </row>
    <row r="41" spans="1:4" ht="27.75" customHeight="1" x14ac:dyDescent="0.25">
      <c r="A41" s="246" t="s">
        <v>4618</v>
      </c>
      <c r="B41" s="247" t="s">
        <v>4617</v>
      </c>
      <c r="C41" s="248">
        <v>1.3705101017699999</v>
      </c>
      <c r="D41" s="248">
        <v>0</v>
      </c>
    </row>
    <row r="42" spans="1:4" ht="27.75" customHeight="1" x14ac:dyDescent="0.25">
      <c r="A42" s="246" t="s">
        <v>4619</v>
      </c>
      <c r="B42" s="247" t="s">
        <v>4617</v>
      </c>
      <c r="C42" s="248">
        <v>0.73782037609199991</v>
      </c>
      <c r="D42" s="248">
        <v>0.79891050738700009</v>
      </c>
    </row>
    <row r="43" spans="1:4" ht="27.75" customHeight="1" x14ac:dyDescent="0.25">
      <c r="A43" s="246" t="s">
        <v>4620</v>
      </c>
      <c r="B43" s="247" t="s">
        <v>4617</v>
      </c>
      <c r="C43" s="248">
        <v>2.8488221050600001E-2</v>
      </c>
      <c r="D43" s="248">
        <v>9.54187404617E-2</v>
      </c>
    </row>
    <row r="44" spans="1:4" ht="27.75" customHeight="1" x14ac:dyDescent="0.25">
      <c r="A44" s="246" t="s">
        <v>4621</v>
      </c>
      <c r="B44" s="247" t="s">
        <v>4617</v>
      </c>
      <c r="C44" s="248">
        <v>0.55840297042099996</v>
      </c>
      <c r="D44" s="248">
        <v>0.100177148291</v>
      </c>
    </row>
    <row r="45" spans="1:4" ht="27.75" customHeight="1" x14ac:dyDescent="0.25">
      <c r="A45" s="246" t="s">
        <v>4622</v>
      </c>
      <c r="B45" s="247" t="s">
        <v>4617</v>
      </c>
      <c r="C45" s="248">
        <v>0.47520664174600002</v>
      </c>
      <c r="D45" s="248">
        <v>0.23714825440199999</v>
      </c>
    </row>
    <row r="46" spans="1:4" ht="27.75" customHeight="1" x14ac:dyDescent="0.25">
      <c r="A46" s="246" t="s">
        <v>4623</v>
      </c>
      <c r="B46" s="247" t="s">
        <v>4617</v>
      </c>
      <c r="C46" s="248">
        <v>1.01954889168</v>
      </c>
      <c r="D46" s="248">
        <v>0.71634656327799995</v>
      </c>
    </row>
    <row r="47" spans="1:4" ht="27.75" customHeight="1" x14ac:dyDescent="0.25">
      <c r="A47" s="246" t="s">
        <v>4624</v>
      </c>
      <c r="B47" s="247" t="s">
        <v>4625</v>
      </c>
      <c r="C47" s="248">
        <v>6.9871988760199996E-3</v>
      </c>
      <c r="D47" s="248">
        <v>3.2938658601500005E-2</v>
      </c>
    </row>
    <row r="48" spans="1:4" ht="27.75" customHeight="1" x14ac:dyDescent="0.25">
      <c r="A48" s="246" t="s">
        <v>4626</v>
      </c>
      <c r="B48" s="247" t="s">
        <v>4625</v>
      </c>
      <c r="C48" s="248">
        <v>0</v>
      </c>
      <c r="D48" s="248">
        <v>2.87960177762E-2</v>
      </c>
    </row>
    <row r="49" spans="1:4" ht="27.75" customHeight="1" x14ac:dyDescent="0.25">
      <c r="A49" s="246" t="s">
        <v>4627</v>
      </c>
      <c r="B49" s="247" t="s">
        <v>4625</v>
      </c>
      <c r="C49" s="248">
        <v>3.2764273568800004E-2</v>
      </c>
      <c r="D49" s="248">
        <v>5.2812026006199997E-2</v>
      </c>
    </row>
    <row r="50" spans="1:4" ht="27.75" customHeight="1" x14ac:dyDescent="0.25">
      <c r="A50" s="246" t="s">
        <v>4628</v>
      </c>
      <c r="B50" s="247" t="s">
        <v>4625</v>
      </c>
      <c r="C50" s="248">
        <v>6.1693459713000002E-3</v>
      </c>
      <c r="D50" s="248">
        <v>3.3480195124200002E-2</v>
      </c>
    </row>
    <row r="51" spans="1:4" ht="27.75" customHeight="1" x14ac:dyDescent="0.25">
      <c r="A51" s="246" t="s">
        <v>4629</v>
      </c>
      <c r="B51" s="247" t="s">
        <v>4625</v>
      </c>
      <c r="C51" s="248">
        <v>2.2724990515599997E-2</v>
      </c>
      <c r="D51" s="248">
        <v>0.105890320324</v>
      </c>
    </row>
    <row r="52" spans="1:4" ht="27.75" customHeight="1" x14ac:dyDescent="0.25">
      <c r="A52" s="246" t="s">
        <v>4630</v>
      </c>
      <c r="B52" s="247" t="s">
        <v>4625</v>
      </c>
      <c r="C52" s="248">
        <v>1.0937627483000002E-3</v>
      </c>
      <c r="D52" s="248">
        <v>5.1528548535699999E-2</v>
      </c>
    </row>
    <row r="53" spans="1:4" ht="27.75" customHeight="1" x14ac:dyDescent="0.25">
      <c r="A53" s="246" t="s">
        <v>4631</v>
      </c>
      <c r="B53" s="247" t="s">
        <v>4625</v>
      </c>
      <c r="C53" s="248">
        <v>0.34395728090300004</v>
      </c>
      <c r="D53" s="248">
        <v>4.7217472065699997E-2</v>
      </c>
    </row>
    <row r="54" spans="1:4" ht="27.75" customHeight="1" x14ac:dyDescent="0.25">
      <c r="A54" s="246" t="s">
        <v>4632</v>
      </c>
      <c r="B54" s="247" t="s">
        <v>4625</v>
      </c>
      <c r="C54" s="248">
        <v>4.3428746223600004E-2</v>
      </c>
      <c r="D54" s="248">
        <v>8.3372647479500003E-2</v>
      </c>
    </row>
    <row r="55" spans="1:4" ht="27.75" customHeight="1" x14ac:dyDescent="0.25">
      <c r="A55" s="246" t="s">
        <v>4633</v>
      </c>
      <c r="B55" s="247" t="s">
        <v>4625</v>
      </c>
      <c r="C55" s="248">
        <v>1.4504723393899999</v>
      </c>
      <c r="D55" s="248">
        <v>5.8979049533199997E-2</v>
      </c>
    </row>
    <row r="56" spans="1:4" ht="27.75" customHeight="1" x14ac:dyDescent="0.25">
      <c r="A56" s="246" t="s">
        <v>4634</v>
      </c>
      <c r="B56" s="247" t="s">
        <v>4625</v>
      </c>
      <c r="C56" s="248">
        <v>0.80782532755600001</v>
      </c>
      <c r="D56" s="248">
        <v>3.3508464668099994E-2</v>
      </c>
    </row>
    <row r="57" spans="1:4" ht="27.75" customHeight="1" x14ac:dyDescent="0.25">
      <c r="A57" s="246" t="s">
        <v>4635</v>
      </c>
      <c r="B57" s="247" t="s">
        <v>4625</v>
      </c>
      <c r="C57" s="248">
        <v>3.3864735083699998E-2</v>
      </c>
      <c r="D57" s="248">
        <v>5.3573075584999998E-2</v>
      </c>
    </row>
    <row r="58" spans="1:4" ht="27.75" customHeight="1" x14ac:dyDescent="0.25">
      <c r="A58" s="246" t="s">
        <v>4636</v>
      </c>
      <c r="B58" s="247" t="s">
        <v>4625</v>
      </c>
      <c r="C58" s="248">
        <v>0.18207776585299998</v>
      </c>
      <c r="D58" s="248">
        <v>0.40798577395000002</v>
      </c>
    </row>
    <row r="59" spans="1:4" ht="27.75" customHeight="1" x14ac:dyDescent="0.25">
      <c r="A59" s="246" t="s">
        <v>4637</v>
      </c>
      <c r="B59" s="247" t="s">
        <v>4625</v>
      </c>
      <c r="C59" s="248">
        <v>0.210153888614</v>
      </c>
      <c r="D59" s="248">
        <v>1.2126057702699999</v>
      </c>
    </row>
    <row r="60" spans="1:4" ht="27.75" customHeight="1" x14ac:dyDescent="0.25">
      <c r="A60" s="246" t="s">
        <v>4638</v>
      </c>
      <c r="B60" s="247" t="s">
        <v>4625</v>
      </c>
      <c r="C60" s="248">
        <v>1.18835696271E-2</v>
      </c>
      <c r="D60" s="248">
        <v>0.26066573712800001</v>
      </c>
    </row>
    <row r="61" spans="1:4" ht="27.75" customHeight="1" x14ac:dyDescent="0.25">
      <c r="A61" s="246" t="s">
        <v>4639</v>
      </c>
      <c r="B61" s="247" t="s">
        <v>4625</v>
      </c>
      <c r="C61" s="248">
        <v>1.1130166772999999E-2</v>
      </c>
      <c r="D61" s="248">
        <v>0.29926118769800003</v>
      </c>
    </row>
    <row r="62" spans="1:4" ht="27.75" customHeight="1" x14ac:dyDescent="0.25">
      <c r="A62" s="246" t="s">
        <v>4640</v>
      </c>
      <c r="B62" s="247" t="s">
        <v>4625</v>
      </c>
      <c r="C62" s="248">
        <v>2.3036034233999998</v>
      </c>
      <c r="D62" s="248">
        <v>3.1642320988899999</v>
      </c>
    </row>
    <row r="63" spans="1:4" ht="27.75" customHeight="1" x14ac:dyDescent="0.25">
      <c r="A63" s="246" t="s">
        <v>4641</v>
      </c>
      <c r="B63" s="247" t="s">
        <v>4625</v>
      </c>
      <c r="C63" s="248">
        <v>9.1132932176599998E-2</v>
      </c>
      <c r="D63" s="248">
        <v>3.2784054564700002E-2</v>
      </c>
    </row>
    <row r="64" spans="1:4" ht="27.75" customHeight="1" x14ac:dyDescent="0.25">
      <c r="A64" s="246" t="s">
        <v>4642</v>
      </c>
      <c r="B64" s="247" t="s">
        <v>4643</v>
      </c>
      <c r="C64" s="248">
        <v>0</v>
      </c>
      <c r="D64" s="248">
        <v>0</v>
      </c>
    </row>
    <row r="65" spans="1:4" ht="27.75" customHeight="1" x14ac:dyDescent="0.25">
      <c r="A65" s="246" t="s">
        <v>4644</v>
      </c>
      <c r="B65" s="247" t="s">
        <v>4643</v>
      </c>
      <c r="C65" s="248">
        <v>0</v>
      </c>
      <c r="D65" s="248">
        <v>0.12248765994199999</v>
      </c>
    </row>
    <row r="66" spans="1:4" ht="27.75" customHeight="1" x14ac:dyDescent="0.25">
      <c r="A66" s="246" t="s">
        <v>4645</v>
      </c>
      <c r="B66" s="247" t="s">
        <v>4643</v>
      </c>
      <c r="C66" s="248">
        <v>4.4663884231600004E-2</v>
      </c>
      <c r="D66" s="248">
        <v>1.3820387518899999</v>
      </c>
    </row>
    <row r="67" spans="1:4" ht="27.75" customHeight="1" x14ac:dyDescent="0.25">
      <c r="A67" s="246" t="s">
        <v>4646</v>
      </c>
      <c r="B67" s="247" t="s">
        <v>4643</v>
      </c>
      <c r="C67" s="248">
        <v>0.15165061845200001</v>
      </c>
      <c r="D67" s="248">
        <v>1.3992760420100001</v>
      </c>
    </row>
    <row r="68" spans="1:4" ht="27.75" customHeight="1" x14ac:dyDescent="0.25">
      <c r="A68" s="246" t="s">
        <v>4647</v>
      </c>
      <c r="B68" s="247" t="s">
        <v>4643</v>
      </c>
      <c r="C68" s="248">
        <v>1.3600322381900001</v>
      </c>
      <c r="D68" s="248">
        <v>0</v>
      </c>
    </row>
    <row r="69" spans="1:4" ht="27.75" customHeight="1" x14ac:dyDescent="0.25">
      <c r="A69" s="246" t="s">
        <v>4648</v>
      </c>
      <c r="B69" s="247" t="s">
        <v>4643</v>
      </c>
      <c r="C69" s="248">
        <v>0.218257451065</v>
      </c>
      <c r="D69" s="248">
        <v>0.12182548648399999</v>
      </c>
    </row>
    <row r="70" spans="1:4" ht="27.75" customHeight="1" x14ac:dyDescent="0.25">
      <c r="A70" s="246" t="s">
        <v>4649</v>
      </c>
      <c r="B70" s="247" t="s">
        <v>4643</v>
      </c>
      <c r="C70" s="248">
        <v>2.8846174306000002E-2</v>
      </c>
      <c r="D70" s="248">
        <v>0.29062001252800002</v>
      </c>
    </row>
    <row r="71" spans="1:4" ht="27.75" customHeight="1" x14ac:dyDescent="0.25">
      <c r="A71" s="246" t="s">
        <v>4650</v>
      </c>
      <c r="B71" s="247" t="s">
        <v>4643</v>
      </c>
      <c r="C71" s="248">
        <v>-6.3592087549399999E-4</v>
      </c>
      <c r="D71" s="248">
        <v>0.182745756733</v>
      </c>
    </row>
    <row r="72" spans="1:4" ht="27.75" customHeight="1" x14ac:dyDescent="0.25">
      <c r="A72" s="246" t="s">
        <v>4651</v>
      </c>
      <c r="B72" s="247" t="s">
        <v>4643</v>
      </c>
      <c r="C72" s="248">
        <v>0.12313622440700001</v>
      </c>
      <c r="D72" s="248">
        <v>0</v>
      </c>
    </row>
    <row r="73" spans="1:4" ht="27.75" customHeight="1" x14ac:dyDescent="0.25">
      <c r="A73" s="246" t="s">
        <v>4652</v>
      </c>
      <c r="B73" s="247" t="s">
        <v>4643</v>
      </c>
      <c r="C73" s="248">
        <v>3.7433852538100001</v>
      </c>
      <c r="D73" s="248">
        <v>4.4408485451700001E-2</v>
      </c>
    </row>
    <row r="74" spans="1:4" ht="27.75" customHeight="1" x14ac:dyDescent="0.25">
      <c r="A74" s="246" t="s">
        <v>4653</v>
      </c>
      <c r="B74" s="247" t="s">
        <v>4643</v>
      </c>
      <c r="C74" s="248">
        <v>0.19456409337900002</v>
      </c>
      <c r="D74" s="248">
        <v>0.496940828306</v>
      </c>
    </row>
    <row r="75" spans="1:4" ht="27.75" customHeight="1" x14ac:dyDescent="0.25">
      <c r="A75" s="246" t="s">
        <v>4654</v>
      </c>
      <c r="B75" s="247" t="s">
        <v>4643</v>
      </c>
      <c r="C75" s="248">
        <v>0.165553427123</v>
      </c>
      <c r="D75" s="248">
        <v>0.279784644247</v>
      </c>
    </row>
    <row r="76" spans="1:4" ht="27.75" customHeight="1" x14ac:dyDescent="0.25">
      <c r="A76" s="246" t="s">
        <v>4655</v>
      </c>
      <c r="B76" s="247" t="s">
        <v>4656</v>
      </c>
      <c r="C76" s="248">
        <v>2.7152955466399997</v>
      </c>
      <c r="D76" s="248">
        <v>1.46423154413</v>
      </c>
    </row>
    <row r="77" spans="1:4" ht="27.75" customHeight="1" x14ac:dyDescent="0.25">
      <c r="A77" s="246" t="s">
        <v>4657</v>
      </c>
      <c r="B77" s="247" t="s">
        <v>4656</v>
      </c>
      <c r="C77" s="248">
        <v>0.58546382686599996</v>
      </c>
      <c r="D77" s="248">
        <v>0.50463303132900006</v>
      </c>
    </row>
    <row r="78" spans="1:4" ht="27.75" customHeight="1" x14ac:dyDescent="0.25">
      <c r="A78" s="246" t="s">
        <v>4658</v>
      </c>
      <c r="B78" s="247" t="s">
        <v>4656</v>
      </c>
      <c r="C78" s="248">
        <v>4.49857204302E-2</v>
      </c>
      <c r="D78" s="248">
        <v>0.151974707712</v>
      </c>
    </row>
    <row r="79" spans="1:4" ht="27.75" customHeight="1" x14ac:dyDescent="0.25">
      <c r="A79" s="246" t="s">
        <v>4659</v>
      </c>
      <c r="B79" s="247" t="s">
        <v>4656</v>
      </c>
      <c r="C79" s="248">
        <v>4.5005535151200003E-2</v>
      </c>
      <c r="D79" s="248">
        <v>0.15204126920799999</v>
      </c>
    </row>
    <row r="80" spans="1:4" ht="27.75" customHeight="1" x14ac:dyDescent="0.25">
      <c r="A80" s="246" t="s">
        <v>4660</v>
      </c>
      <c r="B80" s="247" t="s">
        <v>4656</v>
      </c>
      <c r="C80" s="248">
        <v>4.4989081492699999E-2</v>
      </c>
      <c r="D80" s="248">
        <v>0.15198577182299999</v>
      </c>
    </row>
    <row r="81" spans="1:4" ht="27.75" customHeight="1" x14ac:dyDescent="0.25">
      <c r="A81" s="246" t="s">
        <v>4661</v>
      </c>
      <c r="B81" s="247" t="s">
        <v>4656</v>
      </c>
      <c r="C81" s="248">
        <v>5.9158280025299996</v>
      </c>
      <c r="D81" s="248">
        <v>0.47851250819500002</v>
      </c>
    </row>
    <row r="82" spans="1:4" ht="27.75" customHeight="1" x14ac:dyDescent="0.25">
      <c r="A82" s="246" t="s">
        <v>4662</v>
      </c>
      <c r="B82" s="247" t="s">
        <v>4656</v>
      </c>
      <c r="C82" s="248">
        <v>4.4969377079399998E-2</v>
      </c>
      <c r="D82" s="248">
        <v>0.15191948331500002</v>
      </c>
    </row>
    <row r="83" spans="1:4" ht="27.75" customHeight="1" x14ac:dyDescent="0.25">
      <c r="A83" s="246" t="s">
        <v>4663</v>
      </c>
      <c r="B83" s="247" t="s">
        <v>4656</v>
      </c>
      <c r="C83" s="248">
        <v>1.7050393136699999</v>
      </c>
      <c r="D83" s="248">
        <v>1.10863719729</v>
      </c>
    </row>
    <row r="84" spans="1:4" ht="27.75" customHeight="1" x14ac:dyDescent="0.25">
      <c r="A84" s="246" t="s">
        <v>4664</v>
      </c>
      <c r="B84" s="247" t="s">
        <v>4656</v>
      </c>
      <c r="C84" s="248">
        <v>1.1112763805699999</v>
      </c>
      <c r="D84" s="248">
        <v>1.7881328596999999</v>
      </c>
    </row>
    <row r="85" spans="1:4" ht="27.75" customHeight="1" x14ac:dyDescent="0.25">
      <c r="A85" s="246" t="s">
        <v>4665</v>
      </c>
      <c r="B85" s="247" t="s">
        <v>4656</v>
      </c>
      <c r="C85" s="248">
        <v>1.85498867586</v>
      </c>
      <c r="D85" s="248">
        <v>0.50846271804600007</v>
      </c>
    </row>
    <row r="86" spans="1:4" ht="27.75" customHeight="1" x14ac:dyDescent="0.25">
      <c r="A86" s="246" t="s">
        <v>4666</v>
      </c>
      <c r="B86" s="247" t="s">
        <v>4656</v>
      </c>
      <c r="C86" s="248">
        <v>0.59261798625200002</v>
      </c>
      <c r="D86" s="248">
        <v>-1.9472214440299999E-2</v>
      </c>
    </row>
    <row r="87" spans="1:4" ht="27.75" customHeight="1" x14ac:dyDescent="0.25">
      <c r="A87" s="246" t="s">
        <v>4667</v>
      </c>
      <c r="B87" s="247" t="s">
        <v>4656</v>
      </c>
      <c r="C87" s="248">
        <v>4.4919198398600001E-2</v>
      </c>
      <c r="D87" s="248">
        <v>0.151751606048</v>
      </c>
    </row>
    <row r="88" spans="1:4" ht="27.75" customHeight="1" x14ac:dyDescent="0.25">
      <c r="A88" s="246" t="s">
        <v>4668</v>
      </c>
      <c r="B88" s="247" t="s">
        <v>4656</v>
      </c>
      <c r="C88" s="248">
        <v>0.69805530537600002</v>
      </c>
      <c r="D88" s="248">
        <v>0.97203059162200001</v>
      </c>
    </row>
    <row r="89" spans="1:4" ht="27.75" customHeight="1" x14ac:dyDescent="0.25">
      <c r="A89" s="246" t="s">
        <v>4669</v>
      </c>
      <c r="B89" s="247" t="s">
        <v>4656</v>
      </c>
      <c r="C89" s="248">
        <v>-3.2266803177400001E-2</v>
      </c>
      <c r="D89" s="248">
        <v>-1.0815295626899999</v>
      </c>
    </row>
    <row r="90" spans="1:4" ht="27.75" customHeight="1" x14ac:dyDescent="0.25">
      <c r="A90" s="246" t="s">
        <v>4670</v>
      </c>
      <c r="B90" s="247" t="s">
        <v>4656</v>
      </c>
      <c r="C90" s="248">
        <v>0.44055069891699999</v>
      </c>
      <c r="D90" s="248">
        <v>3.9730925313399998</v>
      </c>
    </row>
    <row r="91" spans="1:4" ht="27.75" customHeight="1" x14ac:dyDescent="0.25">
      <c r="A91" s="246" t="s">
        <v>4671</v>
      </c>
      <c r="B91" s="247" t="s">
        <v>4656</v>
      </c>
      <c r="C91" s="248">
        <v>4.4185604621200004E-3</v>
      </c>
      <c r="D91" s="248">
        <v>4.1180853949299996</v>
      </c>
    </row>
    <row r="92" spans="1:4" ht="27.75" customHeight="1" x14ac:dyDescent="0.25">
      <c r="A92" s="246" t="s">
        <v>4672</v>
      </c>
      <c r="B92" s="247" t="s">
        <v>4656</v>
      </c>
      <c r="C92" s="248">
        <v>0.43719072298399997</v>
      </c>
      <c r="D92" s="248">
        <v>4.9487719411400004</v>
      </c>
    </row>
    <row r="93" spans="1:4" ht="27.75" customHeight="1" x14ac:dyDescent="0.25">
      <c r="A93" s="246" t="s">
        <v>4673</v>
      </c>
      <c r="B93" s="247" t="s">
        <v>4656</v>
      </c>
      <c r="C93" s="248">
        <v>1.01632394363</v>
      </c>
      <c r="D93" s="248">
        <v>1.1676216327300002</v>
      </c>
    </row>
    <row r="94" spans="1:4" ht="27.75" customHeight="1" x14ac:dyDescent="0.25">
      <c r="A94" s="246" t="s">
        <v>4674</v>
      </c>
      <c r="B94" s="247" t="s">
        <v>4656</v>
      </c>
      <c r="C94" s="248">
        <v>2.8666622531400003E-2</v>
      </c>
      <c r="D94" s="248">
        <v>0.70845835102900001</v>
      </c>
    </row>
    <row r="95" spans="1:4" ht="27.75" customHeight="1" x14ac:dyDescent="0.25">
      <c r="A95" s="246" t="s">
        <v>4675</v>
      </c>
      <c r="B95" s="247" t="s">
        <v>4656</v>
      </c>
      <c r="C95" s="248">
        <v>3.35309134276E-2</v>
      </c>
      <c r="D95" s="248">
        <v>0.172094507477</v>
      </c>
    </row>
    <row r="96" spans="1:4" ht="27.75" customHeight="1" x14ac:dyDescent="0.25">
      <c r="A96" s="246" t="s">
        <v>4676</v>
      </c>
      <c r="B96" s="247" t="s">
        <v>4656</v>
      </c>
      <c r="C96" s="248">
        <v>1.5643846155000001</v>
      </c>
      <c r="D96" s="248">
        <v>5.1509511578099998</v>
      </c>
    </row>
    <row r="97" spans="1:4" ht="27.75" customHeight="1" x14ac:dyDescent="0.25">
      <c r="A97" s="246" t="s">
        <v>4677</v>
      </c>
      <c r="B97" s="247" t="s">
        <v>4656</v>
      </c>
      <c r="C97" s="248">
        <v>1.61672068229E-4</v>
      </c>
      <c r="D97" s="248">
        <v>1.02350890863</v>
      </c>
    </row>
    <row r="98" spans="1:4" ht="27.75" customHeight="1" x14ac:dyDescent="0.25">
      <c r="A98" s="246" t="s">
        <v>4678</v>
      </c>
      <c r="B98" s="247" t="s">
        <v>4656</v>
      </c>
      <c r="C98" s="248">
        <v>0.384901955608</v>
      </c>
      <c r="D98" s="248">
        <v>0.51784925857200004</v>
      </c>
    </row>
    <row r="99" spans="1:4" ht="27.75" customHeight="1" x14ac:dyDescent="0.25">
      <c r="A99" s="246" t="s">
        <v>4679</v>
      </c>
      <c r="B99" s="247" t="s">
        <v>4656</v>
      </c>
      <c r="C99" s="248">
        <v>4.1911869586299999E-4</v>
      </c>
      <c r="D99" s="248">
        <v>8.2301245521699998E-2</v>
      </c>
    </row>
    <row r="100" spans="1:4" ht="27.75" customHeight="1" x14ac:dyDescent="0.25">
      <c r="A100" s="246" t="s">
        <v>4680</v>
      </c>
      <c r="B100" s="247" t="s">
        <v>4656</v>
      </c>
      <c r="C100" s="248">
        <v>2.3876767256699998E-2</v>
      </c>
      <c r="D100" s="248">
        <v>0.35988205258900002</v>
      </c>
    </row>
    <row r="101" spans="1:4" ht="27.75" customHeight="1" x14ac:dyDescent="0.25">
      <c r="A101" s="246" t="s">
        <v>4681</v>
      </c>
      <c r="B101" s="247" t="s">
        <v>4656</v>
      </c>
      <c r="C101" s="248">
        <v>0.32278848009099997</v>
      </c>
      <c r="D101" s="248">
        <v>0.66569448392499997</v>
      </c>
    </row>
    <row r="102" spans="1:4" ht="27.75" customHeight="1" x14ac:dyDescent="0.25">
      <c r="A102" s="246" t="s">
        <v>4682</v>
      </c>
      <c r="B102" s="247" t="s">
        <v>4656</v>
      </c>
      <c r="C102" s="248">
        <v>0.62339622893199997</v>
      </c>
      <c r="D102" s="248">
        <v>1.11479468894</v>
      </c>
    </row>
    <row r="103" spans="1:4" ht="27.75" customHeight="1" x14ac:dyDescent="0.25">
      <c r="A103" s="246" t="s">
        <v>4683</v>
      </c>
      <c r="B103" s="247" t="s">
        <v>4656</v>
      </c>
      <c r="C103" s="248">
        <v>3.1139716711099998</v>
      </c>
      <c r="D103" s="248">
        <v>0.614695062061</v>
      </c>
    </row>
    <row r="104" spans="1:4" ht="27.75" customHeight="1" x14ac:dyDescent="0.25">
      <c r="A104" s="246" t="s">
        <v>4684</v>
      </c>
      <c r="B104" s="247" t="s">
        <v>4656</v>
      </c>
      <c r="C104" s="248">
        <v>-8.4977740437500015E-3</v>
      </c>
      <c r="D104" s="248">
        <v>-0.97945545614100005</v>
      </c>
    </row>
    <row r="105" spans="1:4" ht="27.75" customHeight="1" x14ac:dyDescent="0.25">
      <c r="A105" s="246" t="s">
        <v>4685</v>
      </c>
      <c r="B105" s="247" t="s">
        <v>4656</v>
      </c>
      <c r="C105" s="248">
        <v>2.5074788753100003E-2</v>
      </c>
      <c r="D105" s="248">
        <v>3.6106471505099997</v>
      </c>
    </row>
    <row r="106" spans="1:4" ht="27.75" customHeight="1" x14ac:dyDescent="0.25">
      <c r="A106" s="246" t="s">
        <v>4686</v>
      </c>
      <c r="B106" s="247" t="s">
        <v>4656</v>
      </c>
      <c r="C106" s="248">
        <v>0</v>
      </c>
      <c r="D106" s="248">
        <v>1.5434579579900001</v>
      </c>
    </row>
    <row r="107" spans="1:4" ht="27.75" customHeight="1" x14ac:dyDescent="0.25">
      <c r="A107" s="246" t="s">
        <v>4687</v>
      </c>
      <c r="B107" s="247" t="s">
        <v>4656</v>
      </c>
      <c r="C107" s="248">
        <v>2.0107704763900003</v>
      </c>
      <c r="D107" s="248">
        <v>1.8988345820500001</v>
      </c>
    </row>
    <row r="108" spans="1:4" ht="27.75" customHeight="1" x14ac:dyDescent="0.25">
      <c r="A108" s="246" t="s">
        <v>4688</v>
      </c>
      <c r="B108" s="247" t="s">
        <v>4656</v>
      </c>
      <c r="C108" s="248">
        <v>2.2346820806600002E-2</v>
      </c>
      <c r="D108" s="248">
        <v>7.5494949769000008E-2</v>
      </c>
    </row>
    <row r="109" spans="1:4" ht="27.75" customHeight="1" x14ac:dyDescent="0.25">
      <c r="A109" s="246" t="s">
        <v>4689</v>
      </c>
      <c r="B109" s="247" t="s">
        <v>4656</v>
      </c>
      <c r="C109" s="248">
        <v>6.7800754010800005E-2</v>
      </c>
      <c r="D109" s="248">
        <v>0.16278040252100001</v>
      </c>
    </row>
    <row r="110" spans="1:4" ht="27.75" customHeight="1" x14ac:dyDescent="0.25">
      <c r="A110" s="246" t="s">
        <v>4690</v>
      </c>
      <c r="B110" s="247" t="s">
        <v>4656</v>
      </c>
      <c r="C110" s="248">
        <v>0.56437373093900001</v>
      </c>
      <c r="D110" s="248">
        <v>0.77075738620000001</v>
      </c>
    </row>
    <row r="111" spans="1:4" ht="27.75" customHeight="1" x14ac:dyDescent="0.25">
      <c r="A111" s="246" t="s">
        <v>4691</v>
      </c>
      <c r="B111" s="247" t="s">
        <v>4656</v>
      </c>
      <c r="C111" s="248">
        <v>0.24608595156499999</v>
      </c>
      <c r="D111" s="248">
        <v>-0.22433208001800001</v>
      </c>
    </row>
    <row r="112" spans="1:4" ht="27.75" customHeight="1" x14ac:dyDescent="0.25">
      <c r="A112" s="246" t="s">
        <v>4692</v>
      </c>
      <c r="B112" s="247" t="s">
        <v>4656</v>
      </c>
      <c r="C112" s="248">
        <v>0.33990835494499999</v>
      </c>
      <c r="D112" s="248">
        <v>0.100056571747</v>
      </c>
    </row>
    <row r="113" spans="1:4" ht="27.75" customHeight="1" x14ac:dyDescent="0.25">
      <c r="A113" s="246" t="s">
        <v>4693</v>
      </c>
      <c r="B113" s="247" t="s">
        <v>4656</v>
      </c>
      <c r="C113" s="248">
        <v>7.1412840285300011E-2</v>
      </c>
      <c r="D113" s="248">
        <v>9.9245833354000002E-2</v>
      </c>
    </row>
    <row r="114" spans="1:4" ht="27.75" customHeight="1" x14ac:dyDescent="0.25">
      <c r="A114" s="246" t="s">
        <v>4694</v>
      </c>
      <c r="B114" s="247" t="s">
        <v>4656</v>
      </c>
      <c r="C114" s="248">
        <v>0.846460456576</v>
      </c>
      <c r="D114" s="248">
        <v>4.42844990601</v>
      </c>
    </row>
    <row r="115" spans="1:4" ht="27.75" customHeight="1" x14ac:dyDescent="0.25">
      <c r="A115" s="246" t="s">
        <v>4695</v>
      </c>
      <c r="B115" s="247" t="s">
        <v>4656</v>
      </c>
      <c r="C115" s="248">
        <v>0.66530262740299995</v>
      </c>
      <c r="D115" s="248">
        <v>1.0914782764600001E-4</v>
      </c>
    </row>
    <row r="116" spans="1:4" ht="27.75" customHeight="1" x14ac:dyDescent="0.25">
      <c r="A116" s="246" t="s">
        <v>4696</v>
      </c>
      <c r="B116" s="247" t="s">
        <v>4656</v>
      </c>
      <c r="C116" s="248">
        <v>0.23122438646200003</v>
      </c>
      <c r="D116" s="248">
        <v>5.9986642316899994</v>
      </c>
    </row>
    <row r="117" spans="1:4" ht="27.75" customHeight="1" x14ac:dyDescent="0.25">
      <c r="A117" s="246" t="s">
        <v>4697</v>
      </c>
      <c r="B117" s="247" t="s">
        <v>4656</v>
      </c>
      <c r="C117" s="248">
        <v>0.215142663909</v>
      </c>
      <c r="D117" s="248">
        <v>-0.80159958419300004</v>
      </c>
    </row>
    <row r="118" spans="1:4" ht="27.75" customHeight="1" x14ac:dyDescent="0.25">
      <c r="A118" s="246" t="s">
        <v>4698</v>
      </c>
      <c r="B118" s="247" t="s">
        <v>4656</v>
      </c>
      <c r="C118" s="248">
        <v>5.0231574684999995E-2</v>
      </c>
      <c r="D118" s="248">
        <v>3.80987025159</v>
      </c>
    </row>
    <row r="119" spans="1:4" ht="27.75" customHeight="1" x14ac:dyDescent="0.25">
      <c r="A119" s="246" t="s">
        <v>4699</v>
      </c>
      <c r="B119" s="247" t="s">
        <v>4656</v>
      </c>
      <c r="C119" s="248">
        <v>7.7004145571799992E-2</v>
      </c>
      <c r="D119" s="248">
        <v>8.2842185719800003</v>
      </c>
    </row>
    <row r="120" spans="1:4" ht="27.75" customHeight="1" x14ac:dyDescent="0.25">
      <c r="A120" s="246" t="s">
        <v>4700</v>
      </c>
      <c r="B120" s="247" t="s">
        <v>4656</v>
      </c>
      <c r="C120" s="248">
        <v>4.3788195430000003E-2</v>
      </c>
      <c r="D120" s="248">
        <v>7.69399537458</v>
      </c>
    </row>
    <row r="121" spans="1:4" ht="27.75" customHeight="1" x14ac:dyDescent="0.25">
      <c r="A121" s="246" t="s">
        <v>4701</v>
      </c>
      <c r="B121" s="247" t="s">
        <v>4656</v>
      </c>
      <c r="C121" s="248">
        <v>2.8568033804100001</v>
      </c>
      <c r="D121" s="248">
        <v>5.4719737953400003</v>
      </c>
    </row>
    <row r="122" spans="1:4" ht="27.75" customHeight="1" x14ac:dyDescent="0.25">
      <c r="A122" s="246" t="s">
        <v>4702</v>
      </c>
      <c r="B122" s="247" t="s">
        <v>4656</v>
      </c>
      <c r="C122" s="248">
        <v>4.8673288026800002E-2</v>
      </c>
      <c r="D122" s="248">
        <v>1.15411891801</v>
      </c>
    </row>
    <row r="123" spans="1:4" ht="27.75" customHeight="1" x14ac:dyDescent="0.25">
      <c r="A123" s="246" t="s">
        <v>4703</v>
      </c>
      <c r="B123" s="247" t="s">
        <v>4656</v>
      </c>
      <c r="C123" s="248">
        <v>0.628904159139</v>
      </c>
      <c r="D123" s="248">
        <v>5.0363338999400007</v>
      </c>
    </row>
    <row r="124" spans="1:4" ht="27.75" customHeight="1" x14ac:dyDescent="0.25">
      <c r="A124" s="246" t="s">
        <v>4704</v>
      </c>
      <c r="B124" s="247" t="s">
        <v>4705</v>
      </c>
      <c r="C124" s="248">
        <v>0</v>
      </c>
      <c r="D124" s="248">
        <v>0</v>
      </c>
    </row>
    <row r="125" spans="1:4" ht="27.75" customHeight="1" x14ac:dyDescent="0.25">
      <c r="A125" s="246" t="s">
        <v>4706</v>
      </c>
      <c r="B125" s="247" t="s">
        <v>4705</v>
      </c>
      <c r="C125" s="248">
        <v>1.3309216677500002</v>
      </c>
      <c r="D125" s="248">
        <v>5.3748478541799996E-2</v>
      </c>
    </row>
    <row r="126" spans="1:4" ht="27.75" customHeight="1" x14ac:dyDescent="0.25">
      <c r="A126" s="246" t="s">
        <v>4707</v>
      </c>
      <c r="B126" s="247" t="s">
        <v>4705</v>
      </c>
      <c r="C126" s="248">
        <v>2.1416636625800001</v>
      </c>
      <c r="D126" s="248">
        <v>3.5447583807199998</v>
      </c>
    </row>
    <row r="127" spans="1:4" ht="27.75" customHeight="1" x14ac:dyDescent="0.25">
      <c r="A127" s="246" t="s">
        <v>4708</v>
      </c>
      <c r="B127" s="247" t="s">
        <v>4705</v>
      </c>
      <c r="C127" s="248">
        <v>0.81121776478800001</v>
      </c>
      <c r="D127" s="248">
        <v>5.8923292814200003</v>
      </c>
    </row>
    <row r="128" spans="1:4" ht="27.75" customHeight="1" x14ac:dyDescent="0.25">
      <c r="A128" s="246" t="s">
        <v>4709</v>
      </c>
      <c r="B128" s="247" t="s">
        <v>4705</v>
      </c>
      <c r="C128" s="248">
        <v>4.9610466843099998E-2</v>
      </c>
      <c r="D128" s="248">
        <v>2.0182795681000001</v>
      </c>
    </row>
    <row r="129" spans="1:4" ht="27.75" customHeight="1" x14ac:dyDescent="0.25">
      <c r="A129" s="246" t="s">
        <v>4710</v>
      </c>
      <c r="B129" s="247" t="s">
        <v>4705</v>
      </c>
      <c r="C129" s="248">
        <v>1.0247227222099999</v>
      </c>
      <c r="D129" s="248">
        <v>1.47303937281</v>
      </c>
    </row>
    <row r="130" spans="1:4" ht="27.75" customHeight="1" x14ac:dyDescent="0.25">
      <c r="A130" s="246" t="s">
        <v>4711</v>
      </c>
      <c r="B130" s="247" t="s">
        <v>4705</v>
      </c>
      <c r="C130" s="248">
        <v>0.19330400075599999</v>
      </c>
      <c r="D130" s="248">
        <v>0.48922226139000002</v>
      </c>
    </row>
    <row r="131" spans="1:4" ht="27.75" customHeight="1" x14ac:dyDescent="0.25">
      <c r="A131" s="246" t="s">
        <v>4712</v>
      </c>
      <c r="B131" s="247" t="s">
        <v>4705</v>
      </c>
      <c r="C131" s="248">
        <v>0.68196571503699999</v>
      </c>
      <c r="D131" s="248">
        <v>0.28066593324799999</v>
      </c>
    </row>
    <row r="132" spans="1:4" ht="27.75" customHeight="1" x14ac:dyDescent="0.25">
      <c r="A132" s="246" t="s">
        <v>4713</v>
      </c>
      <c r="B132" s="247" t="s">
        <v>4705</v>
      </c>
      <c r="C132" s="248">
        <v>2.1113684596</v>
      </c>
      <c r="D132" s="248">
        <v>2.4831008489599999</v>
      </c>
    </row>
    <row r="133" spans="1:4" ht="27.75" customHeight="1" x14ac:dyDescent="0.25">
      <c r="A133" s="246" t="s">
        <v>4714</v>
      </c>
      <c r="B133" s="247" t="s">
        <v>4705</v>
      </c>
      <c r="C133" s="248">
        <v>0.44690337080199999</v>
      </c>
      <c r="D133" s="248">
        <v>1.7770721083400001</v>
      </c>
    </row>
    <row r="134" spans="1:4" ht="27.75" customHeight="1" x14ac:dyDescent="0.25">
      <c r="A134" s="246" t="s">
        <v>4715</v>
      </c>
      <c r="B134" s="247" t="s">
        <v>4705</v>
      </c>
      <c r="C134" s="248">
        <v>4.0975341706799999E-2</v>
      </c>
      <c r="D134" s="248">
        <v>2.6453643270699998</v>
      </c>
    </row>
    <row r="135" spans="1:4" ht="27.75" customHeight="1" x14ac:dyDescent="0.25">
      <c r="A135" s="246" t="s">
        <v>4716</v>
      </c>
      <c r="B135" s="247" t="s">
        <v>4705</v>
      </c>
      <c r="C135" s="248">
        <v>0.51178093991899998</v>
      </c>
      <c r="D135" s="248">
        <v>3.4836694233699999</v>
      </c>
    </row>
    <row r="136" spans="1:4" ht="27.75" customHeight="1" x14ac:dyDescent="0.25">
      <c r="A136" s="246" t="s">
        <v>4717</v>
      </c>
      <c r="B136" s="247" t="s">
        <v>4705</v>
      </c>
      <c r="C136" s="248">
        <v>2.67704316571E-2</v>
      </c>
      <c r="D136" s="248">
        <v>0.94491546451800001</v>
      </c>
    </row>
    <row r="137" spans="1:4" ht="27.75" customHeight="1" x14ac:dyDescent="0.25">
      <c r="A137" s="246" t="s">
        <v>4718</v>
      </c>
      <c r="B137" s="247" t="s">
        <v>4705</v>
      </c>
      <c r="C137" s="248">
        <v>8.7302685476500011E-3</v>
      </c>
      <c r="D137" s="248">
        <v>0.12771775989</v>
      </c>
    </row>
    <row r="138" spans="1:4" ht="27.75" customHeight="1" x14ac:dyDescent="0.25">
      <c r="A138" s="246" t="s">
        <v>4719</v>
      </c>
      <c r="B138" s="247" t="s">
        <v>4705</v>
      </c>
      <c r="C138" s="248">
        <v>0.308776140403</v>
      </c>
      <c r="D138" s="248">
        <v>4.6549714563500002</v>
      </c>
    </row>
    <row r="139" spans="1:4" ht="27.75" customHeight="1" x14ac:dyDescent="0.25">
      <c r="A139" s="246" t="s">
        <v>4720</v>
      </c>
      <c r="B139" s="247" t="s">
        <v>4705</v>
      </c>
      <c r="C139" s="248">
        <v>0.16085962825300001</v>
      </c>
      <c r="D139" s="248">
        <v>4.1495020617699998</v>
      </c>
    </row>
    <row r="140" spans="1:4" ht="27.75" customHeight="1" x14ac:dyDescent="0.25">
      <c r="A140" s="246" t="s">
        <v>4721</v>
      </c>
      <c r="B140" s="247" t="s">
        <v>4705</v>
      </c>
      <c r="C140" s="248">
        <v>0.18044939541100002</v>
      </c>
      <c r="D140" s="248">
        <v>6.8903372864000003</v>
      </c>
    </row>
    <row r="141" spans="1:4" ht="27.75" customHeight="1" x14ac:dyDescent="0.25">
      <c r="A141" s="246" t="s">
        <v>4722</v>
      </c>
      <c r="B141" s="247" t="s">
        <v>4705</v>
      </c>
      <c r="C141" s="248">
        <v>1.2464898039899999</v>
      </c>
      <c r="D141" s="248">
        <v>3.2282959835900003</v>
      </c>
    </row>
    <row r="142" spans="1:4" ht="27.75" customHeight="1" x14ac:dyDescent="0.25">
      <c r="A142" s="246" t="s">
        <v>4723</v>
      </c>
      <c r="B142" s="247" t="s">
        <v>4705</v>
      </c>
      <c r="C142" s="248">
        <v>0.72286418781099993</v>
      </c>
      <c r="D142" s="248">
        <v>4.2919096201499993</v>
      </c>
    </row>
    <row r="143" spans="1:4" ht="27.75" customHeight="1" x14ac:dyDescent="0.25">
      <c r="A143" s="246" t="s">
        <v>4724</v>
      </c>
      <c r="B143" s="247" t="s">
        <v>4705</v>
      </c>
      <c r="C143" s="248">
        <v>0.277731917429</v>
      </c>
      <c r="D143" s="248">
        <v>0.52200258217700002</v>
      </c>
    </row>
    <row r="144" spans="1:4" ht="27.75" customHeight="1" x14ac:dyDescent="0.25">
      <c r="A144" s="246" t="s">
        <v>4725</v>
      </c>
      <c r="B144" s="247" t="s">
        <v>4705</v>
      </c>
      <c r="C144" s="248">
        <v>0.19333751913200001</v>
      </c>
      <c r="D144" s="248">
        <v>2.7451423209499999</v>
      </c>
    </row>
    <row r="145" spans="1:4" ht="27.75" customHeight="1" x14ac:dyDescent="0.25">
      <c r="A145" s="246" t="s">
        <v>4726</v>
      </c>
      <c r="B145" s="247" t="s">
        <v>4705</v>
      </c>
      <c r="C145" s="248">
        <v>0.14356844489100001</v>
      </c>
      <c r="D145" s="248">
        <v>0.29590930410900002</v>
      </c>
    </row>
    <row r="146" spans="1:4" ht="27.75" customHeight="1" x14ac:dyDescent="0.25">
      <c r="A146" s="246" t="s">
        <v>4727</v>
      </c>
      <c r="B146" s="247" t="s">
        <v>4705</v>
      </c>
      <c r="C146" s="248">
        <v>0.17414809772299999</v>
      </c>
      <c r="D146" s="248">
        <v>3.5221828684299998</v>
      </c>
    </row>
    <row r="147" spans="1:4" ht="27.75" customHeight="1" x14ac:dyDescent="0.25">
      <c r="A147" s="246" t="s">
        <v>4728</v>
      </c>
      <c r="B147" s="247" t="s">
        <v>4705</v>
      </c>
      <c r="C147" s="248">
        <v>0.29955548502900003</v>
      </c>
      <c r="D147" s="248">
        <v>5.4165751069099999</v>
      </c>
    </row>
    <row r="148" spans="1:4" ht="27.75" customHeight="1" x14ac:dyDescent="0.25">
      <c r="A148" s="246" t="s">
        <v>4729</v>
      </c>
      <c r="B148" s="247" t="s">
        <v>4705</v>
      </c>
      <c r="C148" s="248">
        <v>0.29955548502900003</v>
      </c>
      <c r="D148" s="248">
        <v>5.4165751069099999</v>
      </c>
    </row>
    <row r="149" spans="1:4" ht="27.75" customHeight="1" x14ac:dyDescent="0.25">
      <c r="A149" s="246" t="s">
        <v>4730</v>
      </c>
      <c r="B149" s="247" t="s">
        <v>4705</v>
      </c>
      <c r="C149" s="248">
        <v>1.03168579498</v>
      </c>
      <c r="D149" s="248">
        <v>5.4294590914700001</v>
      </c>
    </row>
    <row r="150" spans="1:4" ht="27.75" customHeight="1" x14ac:dyDescent="0.25">
      <c r="A150" s="246" t="s">
        <v>4731</v>
      </c>
      <c r="B150" s="247" t="s">
        <v>4705</v>
      </c>
      <c r="C150" s="248">
        <v>1.0316977007299999</v>
      </c>
      <c r="D150" s="248">
        <v>5.4295266675900002</v>
      </c>
    </row>
    <row r="151" spans="1:4" ht="27.75" customHeight="1" x14ac:dyDescent="0.25">
      <c r="A151" s="246" t="s">
        <v>4732</v>
      </c>
      <c r="B151" s="247" t="s">
        <v>4705</v>
      </c>
      <c r="C151" s="248">
        <v>-6.6296872605400001E-2</v>
      </c>
      <c r="D151" s="248">
        <v>4.2693901087399997</v>
      </c>
    </row>
    <row r="152" spans="1:4" ht="27.75" customHeight="1" x14ac:dyDescent="0.25">
      <c r="A152" s="246" t="s">
        <v>4733</v>
      </c>
      <c r="B152" s="247" t="s">
        <v>4705</v>
      </c>
      <c r="C152" s="248">
        <v>0.25626933511700001</v>
      </c>
      <c r="D152" s="248">
        <v>1.0717913236199998</v>
      </c>
    </row>
    <row r="153" spans="1:4" ht="27.75" customHeight="1" x14ac:dyDescent="0.25">
      <c r="A153" s="246" t="s">
        <v>4734</v>
      </c>
      <c r="B153" s="247" t="s">
        <v>4735</v>
      </c>
      <c r="C153" s="248">
        <v>-0.119089761494</v>
      </c>
      <c r="D153" s="248">
        <v>-1.3359110749E-3</v>
      </c>
    </row>
    <row r="154" spans="1:4" ht="27.75" customHeight="1" x14ac:dyDescent="0.25">
      <c r="A154" s="246" t="s">
        <v>4736</v>
      </c>
      <c r="B154" s="247" t="s">
        <v>4735</v>
      </c>
      <c r="C154" s="248">
        <v>0</v>
      </c>
      <c r="D154" s="248">
        <v>0</v>
      </c>
    </row>
    <row r="155" spans="1:4" ht="27.75" customHeight="1" x14ac:dyDescent="0.25">
      <c r="A155" s="246" t="s">
        <v>4737</v>
      </c>
      <c r="B155" s="247" t="s">
        <v>4735</v>
      </c>
      <c r="C155" s="248">
        <v>0</v>
      </c>
      <c r="D155" s="248">
        <v>0</v>
      </c>
    </row>
    <row r="156" spans="1:4" ht="27.75" customHeight="1" x14ac:dyDescent="0.25">
      <c r="A156" s="246" t="s">
        <v>4738</v>
      </c>
      <c r="B156" s="247" t="s">
        <v>4735</v>
      </c>
      <c r="C156" s="248">
        <v>-1.3734411972900001E-4</v>
      </c>
      <c r="D156" s="248">
        <v>0</v>
      </c>
    </row>
    <row r="157" spans="1:4" ht="27.75" customHeight="1" x14ac:dyDescent="0.25">
      <c r="A157" s="246" t="s">
        <v>4739</v>
      </c>
      <c r="B157" s="247" t="s">
        <v>4735</v>
      </c>
      <c r="C157" s="248">
        <v>-8.000420585790001E-2</v>
      </c>
      <c r="D157" s="248">
        <v>-9.3773030340499992E-4</v>
      </c>
    </row>
    <row r="158" spans="1:4" ht="27.75" customHeight="1" x14ac:dyDescent="0.25">
      <c r="A158" s="246" t="s">
        <v>4740</v>
      </c>
      <c r="B158" s="247" t="s">
        <v>4735</v>
      </c>
      <c r="C158" s="248">
        <v>0</v>
      </c>
      <c r="D158" s="248">
        <v>0</v>
      </c>
    </row>
    <row r="159" spans="1:4" ht="27.75" customHeight="1" x14ac:dyDescent="0.25">
      <c r="A159" s="246" t="s">
        <v>4741</v>
      </c>
      <c r="B159" s="247" t="s">
        <v>4735</v>
      </c>
      <c r="C159" s="248">
        <v>-0.14817802893499998</v>
      </c>
      <c r="D159" s="248">
        <v>-1.63351714071E-3</v>
      </c>
    </row>
    <row r="160" spans="1:4" ht="27.75" customHeight="1" x14ac:dyDescent="0.25">
      <c r="A160" s="246" t="s">
        <v>4742</v>
      </c>
      <c r="B160" s="247" t="s">
        <v>4735</v>
      </c>
      <c r="C160" s="248">
        <v>0.34917695287799999</v>
      </c>
      <c r="D160" s="248">
        <v>8.9066680957300003E-4</v>
      </c>
    </row>
    <row r="161" spans="1:4" ht="27.75" customHeight="1" x14ac:dyDescent="0.25">
      <c r="A161" s="246" t="s">
        <v>4743</v>
      </c>
      <c r="B161" s="247" t="s">
        <v>4735</v>
      </c>
      <c r="C161" s="248">
        <v>0</v>
      </c>
      <c r="D161" s="248">
        <v>0</v>
      </c>
    </row>
    <row r="162" spans="1:4" ht="27.75" customHeight="1" x14ac:dyDescent="0.25">
      <c r="A162" s="246" t="s">
        <v>4744</v>
      </c>
      <c r="B162" s="247" t="s">
        <v>4735</v>
      </c>
      <c r="C162" s="248">
        <v>-0.147950679912</v>
      </c>
      <c r="D162" s="248">
        <v>-1.6158114557100001E-3</v>
      </c>
    </row>
    <row r="163" spans="1:4" ht="27.75" customHeight="1" x14ac:dyDescent="0.25">
      <c r="A163" s="246" t="s">
        <v>4745</v>
      </c>
      <c r="B163" s="247" t="s">
        <v>4735</v>
      </c>
      <c r="C163" s="248">
        <v>0.75959265462899994</v>
      </c>
      <c r="D163" s="248">
        <v>-9.1835123466999999E-2</v>
      </c>
    </row>
    <row r="164" spans="1:4" ht="27.75" customHeight="1" x14ac:dyDescent="0.25">
      <c r="A164" s="246" t="s">
        <v>4746</v>
      </c>
      <c r="B164" s="247" t="s">
        <v>4735</v>
      </c>
      <c r="C164" s="248">
        <v>6.7609572646600006E-6</v>
      </c>
      <c r="D164" s="248">
        <v>-0.132192133031</v>
      </c>
    </row>
    <row r="165" spans="1:4" ht="27.75" customHeight="1" x14ac:dyDescent="0.25">
      <c r="A165" s="246" t="s">
        <v>4747</v>
      </c>
      <c r="B165" s="247" t="s">
        <v>4735</v>
      </c>
      <c r="C165" s="248">
        <v>-0.14950972210800001</v>
      </c>
      <c r="D165" s="248">
        <v>-1.6328189415500001E-3</v>
      </c>
    </row>
    <row r="166" spans="1:4" ht="27.75" customHeight="1" x14ac:dyDescent="0.25">
      <c r="A166" s="246" t="s">
        <v>4748</v>
      </c>
      <c r="B166" s="247" t="s">
        <v>4749</v>
      </c>
      <c r="C166" s="248">
        <v>0.13133162222899999</v>
      </c>
      <c r="D166" s="248">
        <v>6.6795931114899997E-3</v>
      </c>
    </row>
    <row r="167" spans="1:4" ht="27.75" customHeight="1" x14ac:dyDescent="0.25">
      <c r="A167" s="246" t="s">
        <v>4750</v>
      </c>
      <c r="B167" s="247" t="s">
        <v>4749</v>
      </c>
      <c r="C167" s="248">
        <v>0.32646721992400002</v>
      </c>
      <c r="D167" s="248">
        <v>0.44210357741399997</v>
      </c>
    </row>
    <row r="168" spans="1:4" ht="27.75" customHeight="1" x14ac:dyDescent="0.25">
      <c r="A168" s="246" t="s">
        <v>4751</v>
      </c>
      <c r="B168" s="247" t="s">
        <v>4749</v>
      </c>
      <c r="C168" s="248">
        <v>4.5136106298599996E-3</v>
      </c>
      <c r="D168" s="248">
        <v>1.1703665721600001</v>
      </c>
    </row>
    <row r="169" spans="1:4" ht="27.75" customHeight="1" x14ac:dyDescent="0.25">
      <c r="A169" s="246" t="s">
        <v>4752</v>
      </c>
      <c r="B169" s="247" t="s">
        <v>4749</v>
      </c>
      <c r="C169" s="248">
        <v>0.55746401540599999</v>
      </c>
      <c r="D169" s="248">
        <v>2.3209943841999996</v>
      </c>
    </row>
    <row r="170" spans="1:4" ht="27.75" customHeight="1" x14ac:dyDescent="0.25">
      <c r="A170" s="246" t="s">
        <v>4753</v>
      </c>
      <c r="B170" s="247" t="s">
        <v>4749</v>
      </c>
      <c r="C170" s="248">
        <v>2.3722337111899999E-2</v>
      </c>
      <c r="D170" s="248">
        <v>0.64232751714699998</v>
      </c>
    </row>
    <row r="171" spans="1:4" ht="27.75" customHeight="1" x14ac:dyDescent="0.25">
      <c r="A171" s="246" t="s">
        <v>4754</v>
      </c>
      <c r="B171" s="247" t="s">
        <v>4749</v>
      </c>
      <c r="C171" s="248">
        <v>1.2496772676900001</v>
      </c>
      <c r="D171" s="248">
        <v>1.9526019486099999</v>
      </c>
    </row>
    <row r="172" spans="1:4" ht="27.75" customHeight="1" x14ac:dyDescent="0.25">
      <c r="A172" s="246" t="s">
        <v>4755</v>
      </c>
      <c r="B172" s="247" t="s">
        <v>4749</v>
      </c>
      <c r="C172" s="248">
        <v>0</v>
      </c>
      <c r="D172" s="248">
        <v>0.76454972684</v>
      </c>
    </row>
    <row r="173" spans="1:4" ht="27.75" customHeight="1" x14ac:dyDescent="0.25">
      <c r="A173" s="246" t="s">
        <v>4756</v>
      </c>
      <c r="B173" s="247" t="s">
        <v>4749</v>
      </c>
      <c r="C173" s="248">
        <v>3.8771917903400004E-2</v>
      </c>
      <c r="D173" s="248">
        <v>0.451208597479</v>
      </c>
    </row>
    <row r="174" spans="1:4" ht="27.75" customHeight="1" x14ac:dyDescent="0.25">
      <c r="A174" s="246" t="s">
        <v>4757</v>
      </c>
      <c r="B174" s="247" t="s">
        <v>4749</v>
      </c>
      <c r="C174" s="248">
        <v>0</v>
      </c>
      <c r="D174" s="248">
        <v>0.86788445141199999</v>
      </c>
    </row>
    <row r="175" spans="1:4" ht="27.75" customHeight="1" x14ac:dyDescent="0.25">
      <c r="A175" s="246" t="s">
        <v>4758</v>
      </c>
      <c r="B175" s="247" t="s">
        <v>4749</v>
      </c>
      <c r="C175" s="248">
        <v>2.2171171326100003</v>
      </c>
      <c r="D175" s="248">
        <v>0.61308625367900005</v>
      </c>
    </row>
    <row r="176" spans="1:4" ht="27.75" customHeight="1" x14ac:dyDescent="0.25">
      <c r="A176" s="246" t="s">
        <v>4759</v>
      </c>
      <c r="B176" s="247" t="s">
        <v>4749</v>
      </c>
      <c r="C176" s="248">
        <v>3.0082545229000002E-2</v>
      </c>
      <c r="D176" s="248">
        <v>0.80628961728900006</v>
      </c>
    </row>
    <row r="177" spans="1:4" ht="27.75" customHeight="1" x14ac:dyDescent="0.25">
      <c r="A177" s="246" t="s">
        <v>4760</v>
      </c>
      <c r="B177" s="247" t="s">
        <v>4749</v>
      </c>
      <c r="C177" s="248">
        <v>1.85071608815</v>
      </c>
      <c r="D177" s="248">
        <v>1.7329077053000002</v>
      </c>
    </row>
    <row r="178" spans="1:4" ht="27.75" customHeight="1" x14ac:dyDescent="0.25">
      <c r="A178" s="246" t="s">
        <v>4761</v>
      </c>
      <c r="B178" s="247" t="s">
        <v>4749</v>
      </c>
      <c r="C178" s="248">
        <v>3.8155734762100005E-2</v>
      </c>
      <c r="D178" s="248">
        <v>0.135219064296</v>
      </c>
    </row>
    <row r="179" spans="1:4" ht="27.75" customHeight="1" x14ac:dyDescent="0.25">
      <c r="A179" s="246" t="s">
        <v>4762</v>
      </c>
      <c r="B179" s="247" t="s">
        <v>4749</v>
      </c>
      <c r="C179" s="248">
        <v>9.4234482950100007E-2</v>
      </c>
      <c r="D179" s="248">
        <v>0.48810325428599999</v>
      </c>
    </row>
    <row r="180" spans="1:4" ht="27.75" customHeight="1" x14ac:dyDescent="0.25">
      <c r="A180" s="246" t="s">
        <v>4763</v>
      </c>
      <c r="B180" s="247" t="s">
        <v>4749</v>
      </c>
      <c r="C180" s="248">
        <v>0.48049308898699999</v>
      </c>
      <c r="D180" s="248">
        <v>1.1821718744</v>
      </c>
    </row>
    <row r="181" spans="1:4" ht="27.75" customHeight="1" x14ac:dyDescent="0.25">
      <c r="A181" s="246" t="s">
        <v>4764</v>
      </c>
      <c r="B181" s="247" t="s">
        <v>4749</v>
      </c>
      <c r="C181" s="248">
        <v>4.7638187659300002E-2</v>
      </c>
      <c r="D181" s="248">
        <v>0.24733944697599999</v>
      </c>
    </row>
    <row r="182" spans="1:4" ht="27.75" customHeight="1" x14ac:dyDescent="0.25">
      <c r="A182" s="246" t="s">
        <v>4765</v>
      </c>
      <c r="B182" s="247" t="s">
        <v>4749</v>
      </c>
      <c r="C182" s="248">
        <v>6.9970392810999996E-2</v>
      </c>
      <c r="D182" s="248">
        <v>0.13402217802499999</v>
      </c>
    </row>
    <row r="183" spans="1:4" ht="27.75" customHeight="1" x14ac:dyDescent="0.25">
      <c r="A183" s="246" t="s">
        <v>4766</v>
      </c>
      <c r="B183" s="247" t="s">
        <v>4749</v>
      </c>
      <c r="C183" s="248">
        <v>4.5143407906000001E-2</v>
      </c>
      <c r="D183" s="248">
        <v>0.39225112538099999</v>
      </c>
    </row>
    <row r="184" spans="1:4" ht="27.75" customHeight="1" x14ac:dyDescent="0.25">
      <c r="A184" s="246" t="s">
        <v>4767</v>
      </c>
      <c r="B184" s="247" t="s">
        <v>4768</v>
      </c>
      <c r="C184" s="248">
        <v>0</v>
      </c>
      <c r="D184" s="248">
        <v>0</v>
      </c>
    </row>
    <row r="185" spans="1:4" ht="27.75" customHeight="1" x14ac:dyDescent="0.25">
      <c r="A185" s="246" t="s">
        <v>4769</v>
      </c>
      <c r="B185" s="247" t="s">
        <v>4768</v>
      </c>
      <c r="C185" s="248">
        <v>5.8177669829700004E-2</v>
      </c>
      <c r="D185" s="248">
        <v>2.4279883953799999</v>
      </c>
    </row>
    <row r="186" spans="1:4" ht="27.75" customHeight="1" x14ac:dyDescent="0.25">
      <c r="A186" s="246" t="s">
        <v>4770</v>
      </c>
      <c r="B186" s="247" t="s">
        <v>4768</v>
      </c>
      <c r="C186" s="248">
        <v>5.8158646269800003E-2</v>
      </c>
      <c r="D186" s="248">
        <v>2.4277043109499998</v>
      </c>
    </row>
    <row r="187" spans="1:4" ht="27.75" customHeight="1" x14ac:dyDescent="0.25">
      <c r="A187" s="246" t="s">
        <v>4771</v>
      </c>
      <c r="B187" s="247" t="s">
        <v>4768</v>
      </c>
      <c r="C187" s="248">
        <v>0.20243032182699999</v>
      </c>
      <c r="D187" s="248">
        <v>1.4569301184999999</v>
      </c>
    </row>
    <row r="188" spans="1:4" ht="27.75" customHeight="1" x14ac:dyDescent="0.25">
      <c r="A188" s="246" t="s">
        <v>4772</v>
      </c>
      <c r="B188" s="247" t="s">
        <v>4768</v>
      </c>
      <c r="C188" s="248">
        <v>4.99147374977E-2</v>
      </c>
      <c r="D188" s="248">
        <v>1.2553489149100001</v>
      </c>
    </row>
    <row r="189" spans="1:4" ht="27.75" customHeight="1" x14ac:dyDescent="0.25">
      <c r="A189" s="246" t="s">
        <v>4773</v>
      </c>
      <c r="B189" s="247" t="s">
        <v>4768</v>
      </c>
      <c r="C189" s="248">
        <v>0.15876030889599999</v>
      </c>
      <c r="D189" s="248">
        <v>3.2626775402799999</v>
      </c>
    </row>
    <row r="190" spans="1:4" ht="27.75" customHeight="1" x14ac:dyDescent="0.25">
      <c r="A190" s="246" t="s">
        <v>4774</v>
      </c>
      <c r="B190" s="247" t="s">
        <v>4768</v>
      </c>
      <c r="C190" s="248">
        <v>4.7653998585200003E-2</v>
      </c>
      <c r="D190" s="248">
        <v>3.22422550881</v>
      </c>
    </row>
    <row r="191" spans="1:4" ht="27.75" customHeight="1" x14ac:dyDescent="0.25">
      <c r="A191" s="246" t="s">
        <v>4775</v>
      </c>
      <c r="B191" s="247" t="s">
        <v>4768</v>
      </c>
      <c r="C191" s="248">
        <v>0.31121515085899998</v>
      </c>
      <c r="D191" s="248">
        <v>1.18408423137</v>
      </c>
    </row>
    <row r="192" spans="1:4" ht="27.75" customHeight="1" x14ac:dyDescent="0.25">
      <c r="A192" s="246" t="s">
        <v>4776</v>
      </c>
      <c r="B192" s="247" t="s">
        <v>4768</v>
      </c>
      <c r="C192" s="248">
        <v>0.47900417265700002</v>
      </c>
      <c r="D192" s="248">
        <v>0.61938324053400007</v>
      </c>
    </row>
    <row r="193" spans="1:4" ht="27.75" customHeight="1" x14ac:dyDescent="0.25">
      <c r="A193" s="246" t="s">
        <v>4777</v>
      </c>
      <c r="B193" s="247" t="s">
        <v>4768</v>
      </c>
      <c r="C193" s="248">
        <v>0.29952291461499997</v>
      </c>
      <c r="D193" s="248">
        <v>1.3080124335400001</v>
      </c>
    </row>
    <row r="194" spans="1:4" ht="27.75" customHeight="1" x14ac:dyDescent="0.25">
      <c r="A194" s="246" t="s">
        <v>4778</v>
      </c>
      <c r="B194" s="247" t="s">
        <v>4768</v>
      </c>
      <c r="C194" s="248">
        <v>0.24764998056300003</v>
      </c>
      <c r="D194" s="248">
        <v>2.6338885749199998</v>
      </c>
    </row>
    <row r="195" spans="1:4" ht="27.75" customHeight="1" x14ac:dyDescent="0.25">
      <c r="A195" s="246" t="s">
        <v>4779</v>
      </c>
      <c r="B195" s="247" t="s">
        <v>4768</v>
      </c>
      <c r="C195" s="248">
        <v>0.291187665988</v>
      </c>
      <c r="D195" s="248">
        <v>0.32700590716400002</v>
      </c>
    </row>
    <row r="196" spans="1:4" ht="27.75" customHeight="1" x14ac:dyDescent="0.25">
      <c r="A196" s="246" t="s">
        <v>4780</v>
      </c>
      <c r="B196" s="247" t="s">
        <v>4768</v>
      </c>
      <c r="C196" s="248">
        <v>0.77052241668800003</v>
      </c>
      <c r="D196" s="248">
        <v>1.15113110018</v>
      </c>
    </row>
    <row r="197" spans="1:4" ht="27.75" customHeight="1" x14ac:dyDescent="0.25">
      <c r="A197" s="246" t="s">
        <v>4781</v>
      </c>
      <c r="B197" s="247" t="s">
        <v>4768</v>
      </c>
      <c r="C197" s="248">
        <v>0.12753255744399999</v>
      </c>
      <c r="D197" s="248">
        <v>1.13504403808</v>
      </c>
    </row>
    <row r="198" spans="1:4" ht="27.75" customHeight="1" x14ac:dyDescent="0.25">
      <c r="A198" s="246" t="s">
        <v>4782</v>
      </c>
      <c r="B198" s="247" t="s">
        <v>4768</v>
      </c>
      <c r="C198" s="248">
        <v>0.39054213031000001</v>
      </c>
      <c r="D198" s="248">
        <v>1.1016865032500001</v>
      </c>
    </row>
    <row r="199" spans="1:4" ht="27.75" customHeight="1" x14ac:dyDescent="0.25">
      <c r="A199" s="246" t="s">
        <v>4783</v>
      </c>
      <c r="B199" s="247" t="s">
        <v>4768</v>
      </c>
      <c r="C199" s="248">
        <v>1.07761800276</v>
      </c>
      <c r="D199" s="248">
        <v>3.5325039974800001</v>
      </c>
    </row>
    <row r="200" spans="1:4" ht="27.75" customHeight="1" x14ac:dyDescent="0.25">
      <c r="A200" s="246" t="s">
        <v>4784</v>
      </c>
      <c r="B200" s="247" t="s">
        <v>4768</v>
      </c>
      <c r="C200" s="248">
        <v>2.1145447992799999</v>
      </c>
      <c r="D200" s="248">
        <v>2.1286854506799999</v>
      </c>
    </row>
    <row r="201" spans="1:4" ht="27.75" customHeight="1" x14ac:dyDescent="0.25">
      <c r="A201" s="246" t="s">
        <v>4785</v>
      </c>
      <c r="B201" s="247" t="s">
        <v>4768</v>
      </c>
      <c r="C201" s="248">
        <v>0.239212867611</v>
      </c>
      <c r="D201" s="248">
        <v>5.2220266959299995</v>
      </c>
    </row>
    <row r="202" spans="1:4" ht="27.75" customHeight="1" x14ac:dyDescent="0.25">
      <c r="A202" s="246" t="s">
        <v>4786</v>
      </c>
      <c r="B202" s="247" t="s">
        <v>4768</v>
      </c>
      <c r="C202" s="248">
        <v>0.46388767079899995</v>
      </c>
      <c r="D202" s="248">
        <v>0.732205543826</v>
      </c>
    </row>
    <row r="203" spans="1:4" ht="27.75" customHeight="1" x14ac:dyDescent="0.25">
      <c r="A203" s="246" t="s">
        <v>4787</v>
      </c>
      <c r="B203" s="247" t="s">
        <v>4768</v>
      </c>
      <c r="C203" s="248">
        <v>0.13235455726299999</v>
      </c>
      <c r="D203" s="248">
        <v>8.4032554041000006E-5</v>
      </c>
    </row>
    <row r="204" spans="1:4" ht="27.75" customHeight="1" x14ac:dyDescent="0.25">
      <c r="A204" s="246" t="s">
        <v>4788</v>
      </c>
      <c r="B204" s="247" t="s">
        <v>4768</v>
      </c>
      <c r="C204" s="248">
        <v>9.3514280719599989E-3</v>
      </c>
      <c r="D204" s="248">
        <v>9.508060134250001E-6</v>
      </c>
    </row>
    <row r="205" spans="1:4" ht="27.75" customHeight="1" x14ac:dyDescent="0.25">
      <c r="A205" s="246" t="s">
        <v>4789</v>
      </c>
      <c r="B205" s="247" t="s">
        <v>4768</v>
      </c>
      <c r="C205" s="248">
        <v>0.49427316799099996</v>
      </c>
      <c r="D205" s="248">
        <v>1.50690823706</v>
      </c>
    </row>
    <row r="206" spans="1:4" ht="27.75" customHeight="1" x14ac:dyDescent="0.25">
      <c r="A206" s="246" t="s">
        <v>4790</v>
      </c>
      <c r="B206" s="247" t="s">
        <v>4768</v>
      </c>
      <c r="C206" s="248">
        <v>0.387869690145</v>
      </c>
      <c r="D206" s="248">
        <v>0.21912713532699998</v>
      </c>
    </row>
    <row r="207" spans="1:4" ht="27.75" customHeight="1" x14ac:dyDescent="0.25">
      <c r="A207" s="246" t="s">
        <v>4791</v>
      </c>
      <c r="B207" s="247" t="s">
        <v>4768</v>
      </c>
      <c r="C207" s="248">
        <v>0.12541286647299998</v>
      </c>
      <c r="D207" s="248">
        <v>0.41782379308399997</v>
      </c>
    </row>
    <row r="208" spans="1:4" ht="27.75" customHeight="1" x14ac:dyDescent="0.25">
      <c r="A208" s="246" t="s">
        <v>4792</v>
      </c>
      <c r="B208" s="247" t="s">
        <v>4768</v>
      </c>
      <c r="C208" s="248">
        <v>2.3586640128899998</v>
      </c>
      <c r="D208" s="248">
        <v>1.0679247117499999</v>
      </c>
    </row>
    <row r="209" spans="1:4" ht="27.75" customHeight="1" x14ac:dyDescent="0.25">
      <c r="A209" s="246" t="s">
        <v>4793</v>
      </c>
      <c r="B209" s="247" t="s">
        <v>4768</v>
      </c>
      <c r="C209" s="248">
        <v>1.52932831685</v>
      </c>
      <c r="D209" s="248">
        <v>1.0793030527799998</v>
      </c>
    </row>
    <row r="210" spans="1:4" ht="27.75" customHeight="1" x14ac:dyDescent="0.25">
      <c r="A210" s="246" t="s">
        <v>4794</v>
      </c>
      <c r="B210" s="247" t="s">
        <v>4768</v>
      </c>
      <c r="C210" s="248">
        <v>0</v>
      </c>
      <c r="D210" s="248">
        <v>0.16078398846899999</v>
      </c>
    </row>
    <row r="211" spans="1:4" ht="27.75" customHeight="1" x14ac:dyDescent="0.25">
      <c r="A211" s="246" t="s">
        <v>4795</v>
      </c>
      <c r="B211" s="247" t="s">
        <v>4768</v>
      </c>
      <c r="C211" s="248">
        <v>0.14016912658199998</v>
      </c>
      <c r="D211" s="248">
        <v>2.46166945439</v>
      </c>
    </row>
    <row r="212" spans="1:4" ht="27.75" customHeight="1" x14ac:dyDescent="0.25">
      <c r="A212" s="246" t="s">
        <v>4796</v>
      </c>
      <c r="B212" s="247" t="s">
        <v>4768</v>
      </c>
      <c r="C212" s="248">
        <v>0.45643390211399998</v>
      </c>
      <c r="D212" s="248">
        <v>3.2255671404999999</v>
      </c>
    </row>
    <row r="213" spans="1:4" ht="27.75" customHeight="1" x14ac:dyDescent="0.25">
      <c r="A213" s="246" t="s">
        <v>4797</v>
      </c>
      <c r="B213" s="247" t="s">
        <v>4768</v>
      </c>
      <c r="C213" s="248">
        <v>0.26445980432999999</v>
      </c>
      <c r="D213" s="248">
        <v>0.62258079191399995</v>
      </c>
    </row>
    <row r="214" spans="1:4" ht="27.75" customHeight="1" x14ac:dyDescent="0.25">
      <c r="A214" s="246" t="s">
        <v>4798</v>
      </c>
      <c r="B214" s="247" t="s">
        <v>4768</v>
      </c>
      <c r="C214" s="248">
        <v>0.56829133832599998</v>
      </c>
      <c r="D214" s="248">
        <v>3.6134536022900003</v>
      </c>
    </row>
    <row r="215" spans="1:4" ht="27.75" customHeight="1" x14ac:dyDescent="0.25">
      <c r="A215" s="246" t="s">
        <v>4799</v>
      </c>
      <c r="B215" s="247" t="s">
        <v>4768</v>
      </c>
      <c r="C215" s="248">
        <v>0.247670342223</v>
      </c>
      <c r="D215" s="248">
        <v>1.2958009148399998</v>
      </c>
    </row>
    <row r="216" spans="1:4" ht="27.75" customHeight="1" x14ac:dyDescent="0.25">
      <c r="A216" s="246" t="s">
        <v>4800</v>
      </c>
      <c r="B216" s="247" t="s">
        <v>4801</v>
      </c>
      <c r="C216" s="248">
        <v>6.4311800394999995E-5</v>
      </c>
      <c r="D216" s="248">
        <v>0</v>
      </c>
    </row>
    <row r="217" spans="1:4" ht="27.75" customHeight="1" x14ac:dyDescent="0.25">
      <c r="A217" s="246" t="s">
        <v>4802</v>
      </c>
      <c r="B217" s="247" t="s">
        <v>4801</v>
      </c>
      <c r="C217" s="248">
        <v>2.6123629859800001E-2</v>
      </c>
      <c r="D217" s="248">
        <v>3.8169768669999999E-4</v>
      </c>
    </row>
    <row r="218" spans="1:4" ht="27.75" customHeight="1" x14ac:dyDescent="0.25">
      <c r="A218" s="246" t="s">
        <v>4803</v>
      </c>
      <c r="B218" s="247" t="s">
        <v>4801</v>
      </c>
      <c r="C218" s="248">
        <v>0</v>
      </c>
      <c r="D218" s="248">
        <v>0.10953723690100001</v>
      </c>
    </row>
    <row r="219" spans="1:4" ht="27.75" customHeight="1" x14ac:dyDescent="0.25">
      <c r="A219" s="246" t="s">
        <v>4804</v>
      </c>
      <c r="B219" s="247" t="s">
        <v>4801</v>
      </c>
      <c r="C219" s="248">
        <v>0.164074262813</v>
      </c>
      <c r="D219" s="248">
        <v>0.52960872627699995</v>
      </c>
    </row>
    <row r="220" spans="1:4" ht="27.75" customHeight="1" x14ac:dyDescent="0.25">
      <c r="A220" s="246" t="s">
        <v>4805</v>
      </c>
      <c r="B220" s="247" t="s">
        <v>4801</v>
      </c>
      <c r="C220" s="248">
        <v>4.3831707660399996E-2</v>
      </c>
      <c r="D220" s="248">
        <v>1.97113586497E-2</v>
      </c>
    </row>
    <row r="221" spans="1:4" ht="27.75" customHeight="1" x14ac:dyDescent="0.25">
      <c r="A221" s="246" t="s">
        <v>4806</v>
      </c>
      <c r="B221" s="247" t="s">
        <v>4801</v>
      </c>
      <c r="C221" s="248">
        <v>0.21009419147200001</v>
      </c>
      <c r="D221" s="248">
        <v>1.3683407059900001</v>
      </c>
    </row>
    <row r="222" spans="1:4" ht="27.75" customHeight="1" x14ac:dyDescent="0.25">
      <c r="A222" s="246" t="s">
        <v>4807</v>
      </c>
      <c r="B222" s="247" t="s">
        <v>4801</v>
      </c>
      <c r="C222" s="248">
        <v>0.53981754570899998</v>
      </c>
      <c r="D222" s="248">
        <v>0.692144285543</v>
      </c>
    </row>
    <row r="223" spans="1:4" ht="27.75" customHeight="1" x14ac:dyDescent="0.25">
      <c r="A223" s="246" t="s">
        <v>4808</v>
      </c>
      <c r="B223" s="247" t="s">
        <v>4801</v>
      </c>
      <c r="C223" s="248">
        <v>5.57651338574E-2</v>
      </c>
      <c r="D223" s="248">
        <v>0.33316585001900001</v>
      </c>
    </row>
    <row r="224" spans="1:4" ht="27.75" customHeight="1" x14ac:dyDescent="0.25">
      <c r="A224" s="246" t="s">
        <v>4809</v>
      </c>
      <c r="B224" s="247" t="s">
        <v>4801</v>
      </c>
      <c r="C224" s="248">
        <v>0.101533185516</v>
      </c>
      <c r="D224" s="248">
        <v>0.22728771472099998</v>
      </c>
    </row>
    <row r="225" spans="1:4" ht="27.75" customHeight="1" x14ac:dyDescent="0.25">
      <c r="A225" s="246" t="s">
        <v>4810</v>
      </c>
      <c r="B225" s="247" t="s">
        <v>4801</v>
      </c>
      <c r="C225" s="248">
        <v>2.2834579806899999E-2</v>
      </c>
      <c r="D225" s="248">
        <v>3.0644658393899998E-2</v>
      </c>
    </row>
    <row r="226" spans="1:4" ht="27.75" customHeight="1" x14ac:dyDescent="0.25">
      <c r="A226" s="246" t="s">
        <v>4811</v>
      </c>
      <c r="B226" s="247" t="s">
        <v>4801</v>
      </c>
      <c r="C226" s="248">
        <v>2.3475359583799999E-2</v>
      </c>
      <c r="D226" s="248">
        <v>1.5444252414499999E-2</v>
      </c>
    </row>
    <row r="227" spans="1:4" ht="27.75" customHeight="1" x14ac:dyDescent="0.25">
      <c r="A227" s="246" t="s">
        <v>4812</v>
      </c>
      <c r="B227" s="247" t="s">
        <v>4801</v>
      </c>
      <c r="C227" s="248">
        <v>0.17594625919699999</v>
      </c>
      <c r="D227" s="248">
        <v>0.71072635898299996</v>
      </c>
    </row>
    <row r="228" spans="1:4" ht="27.75" customHeight="1" x14ac:dyDescent="0.25">
      <c r="A228" s="246" t="s">
        <v>4813</v>
      </c>
      <c r="B228" s="247" t="s">
        <v>4801</v>
      </c>
      <c r="C228" s="248">
        <v>0.223756840481</v>
      </c>
      <c r="D228" s="248">
        <v>0.50581779802500004</v>
      </c>
    </row>
    <row r="229" spans="1:4" ht="27.75" customHeight="1" x14ac:dyDescent="0.25">
      <c r="A229" s="246" t="s">
        <v>4814</v>
      </c>
      <c r="B229" s="247" t="s">
        <v>4801</v>
      </c>
      <c r="C229" s="248">
        <v>0.30137910212999997</v>
      </c>
      <c r="D229" s="248">
        <v>1.28111198093</v>
      </c>
    </row>
    <row r="230" spans="1:4" ht="27.75" customHeight="1" x14ac:dyDescent="0.25">
      <c r="A230" s="246" t="s">
        <v>4815</v>
      </c>
      <c r="B230" s="247" t="s">
        <v>4801</v>
      </c>
      <c r="C230" s="248">
        <v>0.26102585429300001</v>
      </c>
      <c r="D230" s="248">
        <v>0.25934827664499999</v>
      </c>
    </row>
    <row r="231" spans="1:4" ht="27.75" customHeight="1" x14ac:dyDescent="0.25">
      <c r="A231" s="246" t="s">
        <v>4816</v>
      </c>
      <c r="B231" s="247" t="s">
        <v>4801</v>
      </c>
      <c r="C231" s="248">
        <v>0.11286970490199999</v>
      </c>
      <c r="D231" s="248">
        <v>0.54239799632700003</v>
      </c>
    </row>
    <row r="232" spans="1:4" ht="27.75" customHeight="1" x14ac:dyDescent="0.25">
      <c r="A232" s="246" t="s">
        <v>4817</v>
      </c>
      <c r="B232" s="247" t="s">
        <v>4801</v>
      </c>
      <c r="C232" s="248">
        <v>0.31936913771500003</v>
      </c>
      <c r="D232" s="248">
        <v>0.18791127058999998</v>
      </c>
    </row>
    <row r="233" spans="1:4" ht="27.75" customHeight="1" x14ac:dyDescent="0.25">
      <c r="A233" s="246" t="s">
        <v>4818</v>
      </c>
      <c r="B233" s="247" t="s">
        <v>4801</v>
      </c>
      <c r="C233" s="248">
        <v>4.4120127131600004E-2</v>
      </c>
      <c r="D233" s="248">
        <v>0.13723658930900001</v>
      </c>
    </row>
    <row r="234" spans="1:4" ht="27.75" customHeight="1" x14ac:dyDescent="0.25">
      <c r="A234" s="246" t="s">
        <v>4819</v>
      </c>
      <c r="B234" s="247" t="s">
        <v>4820</v>
      </c>
      <c r="C234" s="248">
        <v>1.37318119236E-2</v>
      </c>
      <c r="D234" s="248">
        <v>8.9098208605899992E-3</v>
      </c>
    </row>
    <row r="235" spans="1:4" ht="27.75" customHeight="1" x14ac:dyDescent="0.25">
      <c r="A235" s="246" t="s">
        <v>4821</v>
      </c>
      <c r="B235" s="247" t="s">
        <v>4820</v>
      </c>
      <c r="C235" s="248">
        <v>6.0978324186000001E-2</v>
      </c>
      <c r="D235" s="248">
        <v>1.3318062283600001</v>
      </c>
    </row>
    <row r="236" spans="1:4" ht="27.75" customHeight="1" x14ac:dyDescent="0.25">
      <c r="A236" s="246" t="s">
        <v>4822</v>
      </c>
      <c r="B236" s="247" t="s">
        <v>4820</v>
      </c>
      <c r="C236" s="248">
        <v>0.87006564016400001</v>
      </c>
      <c r="D236" s="248">
        <v>0.236320512855</v>
      </c>
    </row>
    <row r="237" spans="1:4" ht="27.75" customHeight="1" x14ac:dyDescent="0.25">
      <c r="A237" s="246" t="s">
        <v>4823</v>
      </c>
      <c r="B237" s="247" t="s">
        <v>4820</v>
      </c>
      <c r="C237" s="248">
        <v>0.432369687595</v>
      </c>
      <c r="D237" s="248">
        <v>1.8300805116700001</v>
      </c>
    </row>
    <row r="238" spans="1:4" ht="27.75" customHeight="1" x14ac:dyDescent="0.25">
      <c r="A238" s="246" t="s">
        <v>4824</v>
      </c>
      <c r="B238" s="247" t="s">
        <v>4820</v>
      </c>
      <c r="C238" s="248">
        <v>2.1634681713799998E-2</v>
      </c>
      <c r="D238" s="248">
        <v>0</v>
      </c>
    </row>
    <row r="239" spans="1:4" ht="27.75" customHeight="1" x14ac:dyDescent="0.25">
      <c r="A239" s="246" t="s">
        <v>4825</v>
      </c>
      <c r="B239" s="247" t="s">
        <v>4820</v>
      </c>
      <c r="C239" s="248">
        <v>1.3105956949499999</v>
      </c>
      <c r="D239" s="248">
        <v>0</v>
      </c>
    </row>
    <row r="240" spans="1:4" ht="27.75" customHeight="1" x14ac:dyDescent="0.25">
      <c r="A240" s="246" t="s">
        <v>4826</v>
      </c>
      <c r="B240" s="247" t="s">
        <v>4820</v>
      </c>
      <c r="C240" s="248">
        <v>2.1406452973099999E-2</v>
      </c>
      <c r="D240" s="248">
        <v>0.78734559842999996</v>
      </c>
    </row>
    <row r="241" spans="1:4" ht="27.75" customHeight="1" x14ac:dyDescent="0.25">
      <c r="A241" s="246" t="s">
        <v>4827</v>
      </c>
      <c r="B241" s="247" t="s">
        <v>4820</v>
      </c>
      <c r="C241" s="248">
        <v>0.213313562648</v>
      </c>
      <c r="D241" s="248">
        <v>1.8307972402699999</v>
      </c>
    </row>
    <row r="242" spans="1:4" ht="27.75" customHeight="1" x14ac:dyDescent="0.25">
      <c r="A242" s="246" t="s">
        <v>4828</v>
      </c>
      <c r="B242" s="247" t="s">
        <v>4820</v>
      </c>
      <c r="C242" s="248">
        <v>1.8554810226499997E-2</v>
      </c>
      <c r="D242" s="248">
        <v>1.0986413149200001</v>
      </c>
    </row>
    <row r="243" spans="1:4" ht="27.75" customHeight="1" x14ac:dyDescent="0.25">
      <c r="A243" s="246" t="s">
        <v>4829</v>
      </c>
      <c r="B243" s="247" t="s">
        <v>4820</v>
      </c>
      <c r="C243" s="248">
        <v>2.1259947706300003E-3</v>
      </c>
      <c r="D243" s="248">
        <v>0.41203208263399999</v>
      </c>
    </row>
    <row r="244" spans="1:4" ht="27.75" customHeight="1" x14ac:dyDescent="0.25">
      <c r="A244" s="246" t="s">
        <v>4830</v>
      </c>
      <c r="B244" s="247" t="s">
        <v>4820</v>
      </c>
      <c r="C244" s="248">
        <v>0.23443519964600001</v>
      </c>
      <c r="D244" s="248">
        <v>0.91339143009900003</v>
      </c>
    </row>
    <row r="245" spans="1:4" ht="27.75" customHeight="1" x14ac:dyDescent="0.25">
      <c r="A245" s="246" t="s">
        <v>4831</v>
      </c>
      <c r="B245" s="247" t="s">
        <v>4820</v>
      </c>
      <c r="C245" s="248">
        <v>1.6656640276799999</v>
      </c>
      <c r="D245" s="248">
        <v>0.26183283428700005</v>
      </c>
    </row>
    <row r="246" spans="1:4" ht="27.75" customHeight="1" x14ac:dyDescent="0.25">
      <c r="A246" s="246" t="s">
        <v>4832</v>
      </c>
      <c r="B246" s="247" t="s">
        <v>4820</v>
      </c>
      <c r="C246" s="248">
        <v>-9.4863316181100007E-9</v>
      </c>
      <c r="D246" s="248">
        <v>0.59570817057199998</v>
      </c>
    </row>
    <row r="247" spans="1:4" ht="27.75" customHeight="1" x14ac:dyDescent="0.25">
      <c r="A247" s="246" t="s">
        <v>4833</v>
      </c>
      <c r="B247" s="247" t="s">
        <v>4820</v>
      </c>
      <c r="C247" s="248">
        <v>3.0058929285300002</v>
      </c>
      <c r="D247" s="248">
        <v>1.4945211985</v>
      </c>
    </row>
    <row r="248" spans="1:4" ht="27.75" customHeight="1" x14ac:dyDescent="0.25">
      <c r="A248" s="246" t="s">
        <v>4834</v>
      </c>
      <c r="B248" s="247" t="s">
        <v>4820</v>
      </c>
      <c r="C248" s="248">
        <v>0</v>
      </c>
      <c r="D248" s="248">
        <v>9.3303705867000004E-3</v>
      </c>
    </row>
    <row r="249" spans="1:4" ht="27.75" customHeight="1" x14ac:dyDescent="0.25">
      <c r="A249" s="246" t="s">
        <v>4835</v>
      </c>
      <c r="B249" s="247" t="s">
        <v>4820</v>
      </c>
      <c r="C249" s="248">
        <v>0</v>
      </c>
      <c r="D249" s="248">
        <v>0</v>
      </c>
    </row>
    <row r="250" spans="1:4" ht="27.75" customHeight="1" x14ac:dyDescent="0.25">
      <c r="A250" s="246" t="s">
        <v>4836</v>
      </c>
      <c r="B250" s="247" t="s">
        <v>4820</v>
      </c>
      <c r="C250" s="248">
        <v>0.183752489834</v>
      </c>
      <c r="D250" s="248">
        <v>0</v>
      </c>
    </row>
    <row r="251" spans="1:4" ht="27.75" customHeight="1" x14ac:dyDescent="0.25">
      <c r="A251" s="246" t="s">
        <v>4837</v>
      </c>
      <c r="B251" s="247" t="s">
        <v>4820</v>
      </c>
      <c r="C251" s="248">
        <v>0.75618111655599995</v>
      </c>
      <c r="D251" s="248">
        <v>2.2976432082800002</v>
      </c>
    </row>
    <row r="252" spans="1:4" ht="27.75" customHeight="1" x14ac:dyDescent="0.25">
      <c r="A252" s="246" t="s">
        <v>4838</v>
      </c>
      <c r="B252" s="247" t="s">
        <v>4820</v>
      </c>
      <c r="C252" s="248">
        <v>1.95892324487</v>
      </c>
      <c r="D252" s="248">
        <v>1.21234935857</v>
      </c>
    </row>
    <row r="253" spans="1:4" ht="27.75" customHeight="1" x14ac:dyDescent="0.25">
      <c r="A253" s="246" t="s">
        <v>4839</v>
      </c>
      <c r="B253" s="247" t="s">
        <v>4820</v>
      </c>
      <c r="C253" s="248">
        <v>3.3651880161599999E-2</v>
      </c>
      <c r="D253" s="248">
        <v>2.08767257954</v>
      </c>
    </row>
    <row r="254" spans="1:4" ht="27.75" customHeight="1" x14ac:dyDescent="0.25">
      <c r="A254" s="246" t="s">
        <v>4840</v>
      </c>
      <c r="B254" s="247" t="s">
        <v>4820</v>
      </c>
      <c r="C254" s="248">
        <v>0.394938859955</v>
      </c>
      <c r="D254" s="248">
        <v>0.112419490506</v>
      </c>
    </row>
    <row r="255" spans="1:4" ht="27.75" customHeight="1" x14ac:dyDescent="0.25">
      <c r="A255" s="246" t="s">
        <v>4841</v>
      </c>
      <c r="B255" s="247" t="s">
        <v>4820</v>
      </c>
      <c r="C255" s="248">
        <v>0.30052272756000004</v>
      </c>
      <c r="D255" s="248">
        <v>0.24667369408299999</v>
      </c>
    </row>
    <row r="256" spans="1:4" ht="27.75" customHeight="1" x14ac:dyDescent="0.25">
      <c r="A256" s="246" t="s">
        <v>4842</v>
      </c>
      <c r="B256" s="247" t="s">
        <v>4820</v>
      </c>
      <c r="C256" s="248">
        <v>0</v>
      </c>
      <c r="D256" s="248">
        <v>2.1627566216599999E-2</v>
      </c>
    </row>
    <row r="257" spans="1:4" ht="27.75" customHeight="1" x14ac:dyDescent="0.25">
      <c r="A257" s="246" t="s">
        <v>4843</v>
      </c>
      <c r="B257" s="247" t="s">
        <v>4820</v>
      </c>
      <c r="C257" s="248">
        <v>0.168939429497</v>
      </c>
      <c r="D257" s="248">
        <v>0.96579507206000004</v>
      </c>
    </row>
    <row r="258" spans="1:4" ht="27.75" customHeight="1" x14ac:dyDescent="0.25">
      <c r="A258" s="246" t="s">
        <v>4844</v>
      </c>
      <c r="B258" s="247" t="s">
        <v>4820</v>
      </c>
      <c r="C258" s="248">
        <v>0.13874607505200001</v>
      </c>
      <c r="D258" s="248">
        <v>0.90226376867699998</v>
      </c>
    </row>
    <row r="259" spans="1:4" ht="27.75" customHeight="1" x14ac:dyDescent="0.25">
      <c r="A259" s="246" t="s">
        <v>4845</v>
      </c>
      <c r="B259" s="247" t="s">
        <v>4820</v>
      </c>
      <c r="C259" s="248">
        <v>6.0427455688899998E-2</v>
      </c>
      <c r="D259" s="248">
        <v>0.192611755331</v>
      </c>
    </row>
  </sheetData>
  <sheetProtection selectLockedCells="1" selectUnlockedCells="1"/>
  <mergeCells count="1">
    <mergeCell ref="A2:D2"/>
  </mergeCells>
  <hyperlinks>
    <hyperlink ref="A1" location="Overview!A1" display="Back to Overview" xr:uid="{CA4B2F1E-BC57-4BEA-B01C-5B3E606E36FA}"/>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7E05-BF0C-4012-A2CA-976AFAD89B45}">
  <sheetPr>
    <pageSetUpPr fitToPage="1"/>
  </sheetPr>
  <dimension ref="A1:G2204"/>
  <sheetViews>
    <sheetView zoomScale="85" zoomScaleNormal="85" zoomScaleSheetLayoutView="100" workbookViewId="0">
      <selection activeCell="O6" sqref="O6"/>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SP Electricity North West Area (GSP Group _G)"</f>
        <v>Southern Electric Power Distribution plc - Effective from 1 April 2026 - Final Nodal/Zonal charges in SP Electricity North West Area (GSP Group _G)</v>
      </c>
      <c r="B2" s="429"/>
      <c r="C2" s="429"/>
      <c r="D2" s="430"/>
    </row>
    <row r="3" spans="1:7" ht="60.75" customHeight="1" x14ac:dyDescent="0.25">
      <c r="A3" s="21" t="s">
        <v>801</v>
      </c>
      <c r="B3" s="21" t="s">
        <v>802</v>
      </c>
      <c r="C3" s="21" t="s">
        <v>803</v>
      </c>
      <c r="D3" s="21" t="s">
        <v>804</v>
      </c>
    </row>
    <row r="4" spans="1:7" ht="21.75" customHeight="1" x14ac:dyDescent="0.25">
      <c r="A4" s="246" t="s">
        <v>7455</v>
      </c>
      <c r="B4" s="247" t="s">
        <v>7456</v>
      </c>
      <c r="C4" s="248">
        <v>2.0954039642565925E-2</v>
      </c>
      <c r="D4" s="248">
        <v>1.7601393299755377</v>
      </c>
    </row>
    <row r="5" spans="1:7" ht="21.75" customHeight="1" x14ac:dyDescent="0.25">
      <c r="A5" s="246" t="s">
        <v>7457</v>
      </c>
      <c r="B5" s="247" t="s">
        <v>7456</v>
      </c>
      <c r="C5" s="248">
        <v>3.1431059463848887E-2</v>
      </c>
      <c r="D5" s="248">
        <v>1.8544325083670843</v>
      </c>
    </row>
    <row r="6" spans="1:7" ht="21.75" customHeight="1" x14ac:dyDescent="0.25">
      <c r="A6" s="246" t="s">
        <v>7458</v>
      </c>
      <c r="B6" s="247" t="s">
        <v>7459</v>
      </c>
      <c r="C6" s="248">
        <v>0.89</v>
      </c>
      <c r="D6" s="248">
        <v>1.59</v>
      </c>
    </row>
    <row r="7" spans="1:7" ht="21.75" customHeight="1" x14ac:dyDescent="0.25">
      <c r="A7" s="246" t="s">
        <v>7460</v>
      </c>
      <c r="B7" s="247" t="s">
        <v>7459</v>
      </c>
      <c r="C7" s="248">
        <v>0.9</v>
      </c>
      <c r="D7" s="248">
        <v>1.59</v>
      </c>
    </row>
    <row r="8" spans="1:7" ht="21.75" customHeight="1" x14ac:dyDescent="0.25">
      <c r="A8" s="246" t="s">
        <v>7461</v>
      </c>
      <c r="B8" s="247" t="s">
        <v>7459</v>
      </c>
      <c r="C8" s="248">
        <v>0.89</v>
      </c>
      <c r="D8" s="248">
        <v>1.59</v>
      </c>
    </row>
    <row r="9" spans="1:7" ht="21.75" customHeight="1" x14ac:dyDescent="0.25">
      <c r="A9" s="246" t="s">
        <v>7462</v>
      </c>
      <c r="B9" s="247" t="s">
        <v>7459</v>
      </c>
      <c r="C9" s="248">
        <v>0.9</v>
      </c>
      <c r="D9" s="248">
        <v>1.59</v>
      </c>
    </row>
    <row r="10" spans="1:7" ht="21.75" customHeight="1" x14ac:dyDescent="0.25">
      <c r="A10" s="246" t="s">
        <v>7463</v>
      </c>
      <c r="B10" s="247" t="s">
        <v>7464</v>
      </c>
      <c r="C10" s="248">
        <v>2.84</v>
      </c>
      <c r="D10" s="248">
        <v>0.38</v>
      </c>
    </row>
    <row r="11" spans="1:7" ht="21.75" customHeight="1" x14ac:dyDescent="0.25">
      <c r="A11" s="246" t="s">
        <v>7465</v>
      </c>
      <c r="B11" s="247" t="s">
        <v>7464</v>
      </c>
      <c r="C11" s="248">
        <v>2.84</v>
      </c>
      <c r="D11" s="248">
        <v>0.38</v>
      </c>
    </row>
    <row r="12" spans="1:7" ht="21.75" customHeight="1" x14ac:dyDescent="0.25">
      <c r="A12" s="246" t="s">
        <v>7466</v>
      </c>
      <c r="B12" s="247" t="s">
        <v>7464</v>
      </c>
      <c r="C12" s="248">
        <v>0</v>
      </c>
      <c r="D12" s="248">
        <v>0.05</v>
      </c>
    </row>
    <row r="13" spans="1:7" ht="21.75" customHeight="1" x14ac:dyDescent="0.25">
      <c r="A13" s="246" t="s">
        <v>7467</v>
      </c>
      <c r="B13" s="247" t="s">
        <v>7464</v>
      </c>
      <c r="C13" s="248">
        <v>0</v>
      </c>
      <c r="D13" s="248">
        <v>0.05</v>
      </c>
    </row>
    <row r="14" spans="1:7" ht="21.75" customHeight="1" x14ac:dyDescent="0.25">
      <c r="A14" s="246" t="s">
        <v>7468</v>
      </c>
      <c r="B14" s="247" t="s">
        <v>7469</v>
      </c>
      <c r="C14" s="248">
        <v>0</v>
      </c>
      <c r="D14" s="248">
        <v>0.05</v>
      </c>
    </row>
    <row r="15" spans="1:7" ht="21.75" customHeight="1" x14ac:dyDescent="0.25">
      <c r="A15" s="246" t="s">
        <v>7470</v>
      </c>
      <c r="B15" s="247" t="s">
        <v>7469</v>
      </c>
      <c r="C15" s="248">
        <v>0</v>
      </c>
      <c r="D15" s="248">
        <v>0.05</v>
      </c>
    </row>
    <row r="16" spans="1:7" ht="21.75" customHeight="1" x14ac:dyDescent="0.25">
      <c r="A16" s="246" t="s">
        <v>7471</v>
      </c>
      <c r="B16" s="247" t="s">
        <v>7469</v>
      </c>
      <c r="C16" s="248">
        <v>0</v>
      </c>
      <c r="D16" s="248">
        <v>0</v>
      </c>
    </row>
    <row r="17" spans="1:4" ht="21.75" customHeight="1" x14ac:dyDescent="0.25">
      <c r="A17" s="246" t="s">
        <v>7472</v>
      </c>
      <c r="B17" s="247" t="s">
        <v>7469</v>
      </c>
      <c r="C17" s="248">
        <v>0</v>
      </c>
      <c r="D17" s="248">
        <v>0</v>
      </c>
    </row>
    <row r="18" spans="1:4" ht="21.75" customHeight="1" x14ac:dyDescent="0.25">
      <c r="A18" s="246" t="s">
        <v>7473</v>
      </c>
      <c r="B18" s="247" t="s">
        <v>7469</v>
      </c>
      <c r="C18" s="248">
        <v>0</v>
      </c>
      <c r="D18" s="248">
        <v>0</v>
      </c>
    </row>
    <row r="19" spans="1:4" ht="21.75" customHeight="1" x14ac:dyDescent="0.25">
      <c r="A19" s="246" t="s">
        <v>7474</v>
      </c>
      <c r="B19" s="247" t="s">
        <v>7469</v>
      </c>
      <c r="C19" s="248">
        <v>0</v>
      </c>
      <c r="D19" s="248">
        <v>0</v>
      </c>
    </row>
    <row r="20" spans="1:4" ht="21.75" customHeight="1" x14ac:dyDescent="0.25">
      <c r="A20" s="246" t="s">
        <v>7475</v>
      </c>
      <c r="B20" s="247" t="s">
        <v>7476</v>
      </c>
      <c r="C20" s="248">
        <v>2.84</v>
      </c>
      <c r="D20" s="248">
        <v>0.38</v>
      </c>
    </row>
    <row r="21" spans="1:4" ht="21.75" customHeight="1" x14ac:dyDescent="0.25">
      <c r="A21" s="246" t="s">
        <v>7477</v>
      </c>
      <c r="B21" s="247" t="s">
        <v>7478</v>
      </c>
      <c r="C21" s="248">
        <v>1.1419951605198431</v>
      </c>
      <c r="D21" s="248">
        <v>2.3363754201461004</v>
      </c>
    </row>
    <row r="22" spans="1:4" ht="21.75" customHeight="1" x14ac:dyDescent="0.25">
      <c r="A22" s="246" t="s">
        <v>7479</v>
      </c>
      <c r="B22" s="247" t="s">
        <v>7478</v>
      </c>
      <c r="C22" s="248">
        <v>1.1419951605198431</v>
      </c>
      <c r="D22" s="248">
        <v>2.3363754201461004</v>
      </c>
    </row>
    <row r="23" spans="1:4" ht="21.75" customHeight="1" x14ac:dyDescent="0.25">
      <c r="A23" s="246" t="s">
        <v>7480</v>
      </c>
      <c r="B23" s="247" t="s">
        <v>7481</v>
      </c>
      <c r="C23" s="248">
        <v>0</v>
      </c>
      <c r="D23" s="248">
        <v>0</v>
      </c>
    </row>
    <row r="24" spans="1:4" ht="21.75" customHeight="1" x14ac:dyDescent="0.25">
      <c r="A24" s="246" t="s">
        <v>7482</v>
      </c>
      <c r="B24" s="247" t="s">
        <v>7481</v>
      </c>
      <c r="C24" s="248">
        <v>0</v>
      </c>
      <c r="D24" s="248">
        <v>0</v>
      </c>
    </row>
    <row r="25" spans="1:4" ht="21.75" customHeight="1" x14ac:dyDescent="0.25">
      <c r="A25" s="246" t="s">
        <v>7483</v>
      </c>
      <c r="B25" s="247" t="s">
        <v>7484</v>
      </c>
      <c r="C25" s="248">
        <v>1.7496623101542546</v>
      </c>
      <c r="D25" s="248">
        <v>7.7634716875706751</v>
      </c>
    </row>
    <row r="26" spans="1:4" ht="21.75" customHeight="1" x14ac:dyDescent="0.25">
      <c r="A26" s="246" t="s">
        <v>7485</v>
      </c>
      <c r="B26" s="247" t="s">
        <v>7484</v>
      </c>
      <c r="C26" s="248">
        <v>1.7496623101542546</v>
      </c>
      <c r="D26" s="248">
        <v>7.7634716875706751</v>
      </c>
    </row>
    <row r="27" spans="1:4" ht="27.75" customHeight="1" x14ac:dyDescent="0.25">
      <c r="A27" s="246" t="s">
        <v>7486</v>
      </c>
      <c r="B27" s="247" t="s">
        <v>7487</v>
      </c>
      <c r="C27" s="248">
        <v>1.62</v>
      </c>
      <c r="D27" s="248">
        <v>7.54</v>
      </c>
    </row>
    <row r="28" spans="1:4" ht="27.75" customHeight="1" x14ac:dyDescent="0.25">
      <c r="A28" s="246" t="s">
        <v>7488</v>
      </c>
      <c r="B28" s="247" t="s">
        <v>7487</v>
      </c>
      <c r="C28" s="248">
        <v>1.62</v>
      </c>
      <c r="D28" s="248">
        <v>7.54</v>
      </c>
    </row>
    <row r="29" spans="1:4" ht="27.75" customHeight="1" x14ac:dyDescent="0.25">
      <c r="A29" s="246" t="s">
        <v>7489</v>
      </c>
      <c r="B29" s="247" t="s">
        <v>7490</v>
      </c>
      <c r="C29" s="248">
        <v>1.7182312506904058</v>
      </c>
      <c r="D29" s="248">
        <v>8.0673052623878814</v>
      </c>
    </row>
    <row r="30" spans="1:4" ht="27.75" customHeight="1" x14ac:dyDescent="0.25">
      <c r="A30" s="246" t="s">
        <v>7491</v>
      </c>
      <c r="B30" s="247" t="s">
        <v>7490</v>
      </c>
      <c r="C30" s="248">
        <v>1.7182312506904058</v>
      </c>
      <c r="D30" s="248">
        <v>8.0673052623878814</v>
      </c>
    </row>
    <row r="31" spans="1:4" ht="27.75" customHeight="1" x14ac:dyDescent="0.25">
      <c r="A31" s="246" t="s">
        <v>7492</v>
      </c>
      <c r="B31" s="247" t="s">
        <v>7490</v>
      </c>
      <c r="C31" s="248">
        <v>6.22</v>
      </c>
      <c r="D31" s="248">
        <v>1.04</v>
      </c>
    </row>
    <row r="32" spans="1:4" ht="27.75" customHeight="1" x14ac:dyDescent="0.25">
      <c r="A32" s="246" t="s">
        <v>7493</v>
      </c>
      <c r="B32" s="247" t="s">
        <v>7490</v>
      </c>
      <c r="C32" s="248">
        <v>6.22</v>
      </c>
      <c r="D32" s="248">
        <v>1.04</v>
      </c>
    </row>
    <row r="33" spans="1:4" ht="27.75" customHeight="1" x14ac:dyDescent="0.25">
      <c r="A33" s="246" t="s">
        <v>7494</v>
      </c>
      <c r="B33" s="247" t="s">
        <v>7495</v>
      </c>
      <c r="C33" s="248">
        <v>0</v>
      </c>
      <c r="D33" s="248">
        <v>0</v>
      </c>
    </row>
    <row r="34" spans="1:4" ht="27.75" customHeight="1" x14ac:dyDescent="0.25">
      <c r="A34" s="246" t="s">
        <v>7496</v>
      </c>
      <c r="B34" s="247" t="s">
        <v>7497</v>
      </c>
      <c r="C34" s="248">
        <v>0</v>
      </c>
      <c r="D34" s="248">
        <v>0</v>
      </c>
    </row>
    <row r="35" spans="1:4" ht="27.75" customHeight="1" x14ac:dyDescent="0.25">
      <c r="A35" s="246" t="s">
        <v>7498</v>
      </c>
      <c r="B35" s="247" t="s">
        <v>7499</v>
      </c>
      <c r="C35" s="248">
        <v>8.34</v>
      </c>
      <c r="D35" s="248">
        <v>7.0000000000000007E-2</v>
      </c>
    </row>
    <row r="36" spans="1:4" ht="27.75" customHeight="1" x14ac:dyDescent="0.25">
      <c r="A36" s="246" t="s">
        <v>7500</v>
      </c>
      <c r="B36" s="247" t="s">
        <v>7501</v>
      </c>
      <c r="C36" s="248">
        <v>5.8252230206333264</v>
      </c>
      <c r="D36" s="248">
        <v>8.4025698966689362</v>
      </c>
    </row>
    <row r="37" spans="1:4" ht="27.75" customHeight="1" x14ac:dyDescent="0.25">
      <c r="A37" s="246" t="s">
        <v>7502</v>
      </c>
      <c r="B37" s="247" t="s">
        <v>7503</v>
      </c>
      <c r="C37" s="248">
        <v>0.37</v>
      </c>
      <c r="D37" s="248">
        <v>0.56000000000000005</v>
      </c>
    </row>
    <row r="38" spans="1:4" ht="27.75" customHeight="1" x14ac:dyDescent="0.25">
      <c r="A38" s="246" t="s">
        <v>7504</v>
      </c>
      <c r="B38" s="247" t="s">
        <v>7503</v>
      </c>
      <c r="C38" s="248">
        <v>0.37</v>
      </c>
      <c r="D38" s="248">
        <v>0.56000000000000005</v>
      </c>
    </row>
    <row r="39" spans="1:4" ht="27.75" customHeight="1" x14ac:dyDescent="0.25">
      <c r="A39" s="246" t="s">
        <v>7505</v>
      </c>
      <c r="B39" s="247" t="s">
        <v>7506</v>
      </c>
      <c r="C39" s="248">
        <v>0.27240251535335702</v>
      </c>
      <c r="D39" s="248">
        <v>25.123893531436543</v>
      </c>
    </row>
    <row r="40" spans="1:4" ht="27.75" customHeight="1" x14ac:dyDescent="0.25">
      <c r="A40" s="246" t="s">
        <v>7507</v>
      </c>
      <c r="B40" s="247" t="s">
        <v>7506</v>
      </c>
      <c r="C40" s="248">
        <v>0.27240251535335702</v>
      </c>
      <c r="D40" s="248">
        <v>25.123893531436543</v>
      </c>
    </row>
    <row r="41" spans="1:4" ht="27.75" customHeight="1" x14ac:dyDescent="0.25">
      <c r="A41" s="246" t="s">
        <v>7508</v>
      </c>
      <c r="B41" s="247" t="s">
        <v>7509</v>
      </c>
      <c r="C41" s="248">
        <v>5.97</v>
      </c>
      <c r="D41" s="248">
        <v>6.22</v>
      </c>
    </row>
    <row r="42" spans="1:4" ht="27.75" customHeight="1" x14ac:dyDescent="0.25">
      <c r="A42" s="246" t="s">
        <v>7510</v>
      </c>
      <c r="B42" s="247" t="s">
        <v>7509</v>
      </c>
      <c r="C42" s="248">
        <v>5.95</v>
      </c>
      <c r="D42" s="248">
        <v>6.22</v>
      </c>
    </row>
    <row r="43" spans="1:4" ht="27.75" customHeight="1" x14ac:dyDescent="0.25">
      <c r="A43" s="246" t="s">
        <v>7511</v>
      </c>
      <c r="B43" s="247" t="s">
        <v>7509</v>
      </c>
      <c r="C43" s="248">
        <v>5.7937919611694788</v>
      </c>
      <c r="D43" s="248">
        <v>11.430428625019712</v>
      </c>
    </row>
    <row r="44" spans="1:4" ht="27.75" customHeight="1" x14ac:dyDescent="0.25">
      <c r="A44" s="246" t="s">
        <v>7512</v>
      </c>
      <c r="B44" s="247" t="s">
        <v>7509</v>
      </c>
      <c r="C44" s="248">
        <v>5.7937919611694788</v>
      </c>
      <c r="D44" s="248">
        <v>11.430428625019712</v>
      </c>
    </row>
    <row r="45" spans="1:4" ht="27.75" customHeight="1" x14ac:dyDescent="0.25">
      <c r="A45" s="246" t="s">
        <v>7513</v>
      </c>
      <c r="B45" s="247" t="s">
        <v>7509</v>
      </c>
      <c r="C45" s="248">
        <v>0.32478761445977183</v>
      </c>
      <c r="D45" s="248">
        <v>11.503767763768693</v>
      </c>
    </row>
    <row r="46" spans="1:4" ht="27.75" customHeight="1" x14ac:dyDescent="0.25">
      <c r="A46" s="246" t="s">
        <v>7514</v>
      </c>
      <c r="B46" s="247" t="s">
        <v>7515</v>
      </c>
      <c r="C46" s="248">
        <v>2.4620996580014962</v>
      </c>
      <c r="D46" s="248">
        <v>2.6611630346058726</v>
      </c>
    </row>
    <row r="47" spans="1:4" ht="27.75" customHeight="1" x14ac:dyDescent="0.25">
      <c r="A47" s="246" t="s">
        <v>7516</v>
      </c>
      <c r="B47" s="247" t="s">
        <v>7515</v>
      </c>
      <c r="C47" s="248">
        <v>2.4620996580014962</v>
      </c>
      <c r="D47" s="248">
        <v>2.6611630346058726</v>
      </c>
    </row>
    <row r="48" spans="1:4" ht="27.75" customHeight="1" x14ac:dyDescent="0.25">
      <c r="A48" s="246" t="s">
        <v>7517</v>
      </c>
      <c r="B48" s="247" t="s">
        <v>7518</v>
      </c>
      <c r="C48" s="248">
        <v>1.85</v>
      </c>
      <c r="D48" s="248">
        <v>1.01</v>
      </c>
    </row>
    <row r="49" spans="1:4" ht="27.75" customHeight="1" x14ac:dyDescent="0.25">
      <c r="A49" s="246" t="s">
        <v>7519</v>
      </c>
      <c r="B49" s="247" t="s">
        <v>7518</v>
      </c>
      <c r="C49" s="248">
        <v>1.85</v>
      </c>
      <c r="D49" s="248">
        <v>1.01</v>
      </c>
    </row>
    <row r="50" spans="1:4" ht="27.75" customHeight="1" x14ac:dyDescent="0.25">
      <c r="A50" s="246" t="s">
        <v>7520</v>
      </c>
      <c r="B50" s="247" t="s">
        <v>7518</v>
      </c>
      <c r="C50" s="248">
        <v>0.35621867392362072</v>
      </c>
      <c r="D50" s="248">
        <v>3.0907208472784742</v>
      </c>
    </row>
    <row r="51" spans="1:4" ht="27.75" customHeight="1" x14ac:dyDescent="0.25">
      <c r="A51" s="246" t="s">
        <v>7521</v>
      </c>
      <c r="B51" s="247" t="s">
        <v>7518</v>
      </c>
      <c r="C51" s="248">
        <v>0.35621867392362072</v>
      </c>
      <c r="D51" s="248">
        <v>3.0907208472784742</v>
      </c>
    </row>
    <row r="52" spans="1:4" ht="27.75" customHeight="1" x14ac:dyDescent="0.25">
      <c r="A52" s="246" t="s">
        <v>7522</v>
      </c>
      <c r="B52" s="247" t="s">
        <v>7523</v>
      </c>
      <c r="C52" s="248">
        <v>5.9823783179525716</v>
      </c>
      <c r="D52" s="248">
        <v>4.9137222961817102</v>
      </c>
    </row>
    <row r="53" spans="1:4" ht="27.75" customHeight="1" x14ac:dyDescent="0.25">
      <c r="A53" s="246" t="s">
        <v>7524</v>
      </c>
      <c r="B53" s="247" t="s">
        <v>7523</v>
      </c>
      <c r="C53" s="248">
        <v>5.9823783179525716</v>
      </c>
      <c r="D53" s="248">
        <v>4.9137222961817102</v>
      </c>
    </row>
    <row r="54" spans="1:4" ht="27.75" customHeight="1" x14ac:dyDescent="0.25">
      <c r="A54" s="246" t="s">
        <v>7525</v>
      </c>
      <c r="B54" s="247" t="s">
        <v>7526</v>
      </c>
      <c r="C54" s="248">
        <v>7.553931291145016</v>
      </c>
      <c r="D54" s="248">
        <v>3.2793072040615669</v>
      </c>
    </row>
    <row r="55" spans="1:4" ht="27.75" customHeight="1" x14ac:dyDescent="0.25">
      <c r="A55" s="246" t="s">
        <v>7527</v>
      </c>
      <c r="B55" s="247" t="s">
        <v>7528</v>
      </c>
      <c r="C55" s="248">
        <v>0.13620125767667851</v>
      </c>
      <c r="D55" s="248">
        <v>16.469875159056819</v>
      </c>
    </row>
    <row r="56" spans="1:4" ht="27.75" customHeight="1" x14ac:dyDescent="0.25">
      <c r="A56" s="246" t="s">
        <v>7529</v>
      </c>
      <c r="B56" s="247" t="s">
        <v>7528</v>
      </c>
      <c r="C56" s="248">
        <v>0.13620125767667851</v>
      </c>
      <c r="D56" s="248">
        <v>16.469875159056819</v>
      </c>
    </row>
    <row r="57" spans="1:4" ht="27.75" customHeight="1" x14ac:dyDescent="0.25">
      <c r="A57" s="246" t="s">
        <v>7530</v>
      </c>
      <c r="B57" s="247" t="s">
        <v>7528</v>
      </c>
      <c r="C57" s="248">
        <v>14.05</v>
      </c>
      <c r="D57" s="248">
        <v>3.25</v>
      </c>
    </row>
    <row r="58" spans="1:4" ht="27.75" customHeight="1" x14ac:dyDescent="0.25">
      <c r="A58" s="246" t="s">
        <v>7531</v>
      </c>
      <c r="B58" s="247" t="s">
        <v>7528</v>
      </c>
      <c r="C58" s="248">
        <v>14.05</v>
      </c>
      <c r="D58" s="248">
        <v>3.25</v>
      </c>
    </row>
    <row r="59" spans="1:4" ht="27.75" customHeight="1" x14ac:dyDescent="0.25">
      <c r="A59" s="246" t="s">
        <v>7532</v>
      </c>
      <c r="B59" s="247" t="s">
        <v>7533</v>
      </c>
      <c r="C59" s="248">
        <v>1.27</v>
      </c>
      <c r="D59" s="248">
        <v>1.57</v>
      </c>
    </row>
    <row r="60" spans="1:4" ht="27.75" customHeight="1" x14ac:dyDescent="0.25">
      <c r="A60" s="246" t="s">
        <v>7534</v>
      </c>
      <c r="B60" s="247" t="s">
        <v>7535</v>
      </c>
      <c r="C60" s="248">
        <v>2.2000000000000002</v>
      </c>
      <c r="D60" s="248">
        <v>0.06</v>
      </c>
    </row>
    <row r="61" spans="1:4" ht="27.75" customHeight="1" x14ac:dyDescent="0.25">
      <c r="A61" s="246" t="s">
        <v>7536</v>
      </c>
      <c r="B61" s="247" t="s">
        <v>7535</v>
      </c>
      <c r="C61" s="248">
        <v>2.2000000000000002</v>
      </c>
      <c r="D61" s="248">
        <v>0.06</v>
      </c>
    </row>
    <row r="62" spans="1:4" ht="27.75" customHeight="1" x14ac:dyDescent="0.25">
      <c r="A62" s="246" t="s">
        <v>7537</v>
      </c>
      <c r="B62" s="247" t="s">
        <v>7535</v>
      </c>
      <c r="C62" s="248">
        <v>0.83816158570263699</v>
      </c>
      <c r="D62" s="248">
        <v>2.4516226381802131</v>
      </c>
    </row>
    <row r="63" spans="1:4" ht="27.75" customHeight="1" x14ac:dyDescent="0.25">
      <c r="A63" s="246" t="s">
        <v>7538</v>
      </c>
      <c r="B63" s="247" t="s">
        <v>7535</v>
      </c>
      <c r="C63" s="248">
        <v>0.83816158570263699</v>
      </c>
      <c r="D63" s="248">
        <v>2.4516226381802131</v>
      </c>
    </row>
    <row r="64" spans="1:4" ht="27.75" customHeight="1" x14ac:dyDescent="0.25">
      <c r="A64" s="246" t="s">
        <v>7539</v>
      </c>
      <c r="B64" s="247" t="s">
        <v>7540</v>
      </c>
      <c r="C64" s="248">
        <v>4.6399999999999997</v>
      </c>
      <c r="D64" s="248">
        <v>1.67</v>
      </c>
    </row>
    <row r="65" spans="1:4" ht="27.75" customHeight="1" x14ac:dyDescent="0.25">
      <c r="A65" s="246" t="s">
        <v>7541</v>
      </c>
      <c r="B65" s="247" t="s">
        <v>7540</v>
      </c>
      <c r="C65" s="248">
        <v>4.6399999999999997</v>
      </c>
      <c r="D65" s="248">
        <v>1.67</v>
      </c>
    </row>
    <row r="66" spans="1:4" ht="27.75" customHeight="1" x14ac:dyDescent="0.25">
      <c r="A66" s="246" t="s">
        <v>7542</v>
      </c>
      <c r="B66" s="247" t="s">
        <v>7540</v>
      </c>
      <c r="C66" s="248">
        <v>4.6399999999999997</v>
      </c>
      <c r="D66" s="248">
        <v>1.67</v>
      </c>
    </row>
    <row r="67" spans="1:4" ht="27.75" customHeight="1" x14ac:dyDescent="0.25">
      <c r="A67" s="246" t="s">
        <v>7543</v>
      </c>
      <c r="B67" s="247" t="s">
        <v>7540</v>
      </c>
      <c r="C67" s="248">
        <v>3.5936177987000564</v>
      </c>
      <c r="D67" s="248">
        <v>7.6587014893578447</v>
      </c>
    </row>
    <row r="68" spans="1:4" ht="27.75" customHeight="1" x14ac:dyDescent="0.25">
      <c r="A68" s="246" t="s">
        <v>7544</v>
      </c>
      <c r="B68" s="247" t="s">
        <v>7540</v>
      </c>
      <c r="C68" s="248">
        <v>3.5936177987000564</v>
      </c>
      <c r="D68" s="248">
        <v>7.6587014893578447</v>
      </c>
    </row>
    <row r="69" spans="1:4" ht="27.75" customHeight="1" x14ac:dyDescent="0.25">
      <c r="A69" s="246" t="s">
        <v>7545</v>
      </c>
      <c r="B69" s="247" t="s">
        <v>7540</v>
      </c>
      <c r="C69" s="248">
        <v>6.2862118927697774E-2</v>
      </c>
      <c r="D69" s="248">
        <v>6.8310169234764908</v>
      </c>
    </row>
    <row r="70" spans="1:4" ht="27.75" customHeight="1" x14ac:dyDescent="0.25">
      <c r="A70" s="246" t="s">
        <v>7546</v>
      </c>
      <c r="B70" s="247" t="s">
        <v>7547</v>
      </c>
      <c r="C70" s="248">
        <v>3.5517097194149243</v>
      </c>
      <c r="D70" s="248">
        <v>5.0604005736796713</v>
      </c>
    </row>
    <row r="71" spans="1:4" ht="27.75" customHeight="1" x14ac:dyDescent="0.25">
      <c r="A71" s="246" t="s">
        <v>7548</v>
      </c>
      <c r="B71" s="247" t="s">
        <v>7547</v>
      </c>
      <c r="C71" s="248">
        <v>3.5517097194149243</v>
      </c>
      <c r="D71" s="248">
        <v>5.0604005736796713</v>
      </c>
    </row>
    <row r="72" spans="1:4" ht="27.75" customHeight="1" x14ac:dyDescent="0.25">
      <c r="A72" s="246" t="s">
        <v>7549</v>
      </c>
      <c r="B72" s="247" t="s">
        <v>7550</v>
      </c>
      <c r="C72" s="248">
        <v>1.2991504578390873</v>
      </c>
      <c r="D72" s="248">
        <v>3.3631233626318311</v>
      </c>
    </row>
    <row r="73" spans="1:4" ht="27.75" customHeight="1" x14ac:dyDescent="0.25">
      <c r="A73" s="246" t="s">
        <v>7551</v>
      </c>
      <c r="B73" s="247" t="s">
        <v>7552</v>
      </c>
      <c r="C73" s="248">
        <v>2.0849269444353093</v>
      </c>
      <c r="D73" s="248">
        <v>12.226682131437217</v>
      </c>
    </row>
    <row r="74" spans="1:4" ht="27.75" customHeight="1" x14ac:dyDescent="0.25">
      <c r="A74" s="246" t="s">
        <v>7553</v>
      </c>
      <c r="B74" s="247" t="s">
        <v>7552</v>
      </c>
      <c r="C74" s="248">
        <v>2.0849269444353093</v>
      </c>
      <c r="D74" s="248">
        <v>12.226682131437217</v>
      </c>
    </row>
    <row r="75" spans="1:4" ht="27.75" customHeight="1" x14ac:dyDescent="0.25">
      <c r="A75" s="246" t="s">
        <v>7554</v>
      </c>
      <c r="B75" s="247" t="s">
        <v>7555</v>
      </c>
      <c r="C75" s="248">
        <v>0.50289695142158219</v>
      </c>
      <c r="D75" s="248">
        <v>-0.31431059463848887</v>
      </c>
    </row>
    <row r="76" spans="1:4" ht="27.75" customHeight="1" x14ac:dyDescent="0.25">
      <c r="A76" s="246" t="s">
        <v>7556</v>
      </c>
      <c r="B76" s="247" t="s">
        <v>7555</v>
      </c>
      <c r="C76" s="248">
        <v>2.7030711138910042</v>
      </c>
      <c r="D76" s="248">
        <v>0.91150072445161767</v>
      </c>
    </row>
    <row r="77" spans="1:4" ht="27.75" customHeight="1" x14ac:dyDescent="0.25">
      <c r="A77" s="246" t="s">
        <v>7557</v>
      </c>
      <c r="B77" s="247" t="s">
        <v>7555</v>
      </c>
      <c r="C77" s="248">
        <v>2.48</v>
      </c>
      <c r="D77" s="248">
        <v>0.88</v>
      </c>
    </row>
    <row r="78" spans="1:4" ht="27.75" customHeight="1" x14ac:dyDescent="0.25">
      <c r="A78" s="246" t="s">
        <v>7558</v>
      </c>
      <c r="B78" s="247" t="s">
        <v>7555</v>
      </c>
      <c r="C78" s="248">
        <v>0.53432801088543114</v>
      </c>
      <c r="D78" s="248">
        <v>-0.40860377303003553</v>
      </c>
    </row>
    <row r="79" spans="1:4" ht="27.75" customHeight="1" x14ac:dyDescent="0.25">
      <c r="A79" s="246" t="s">
        <v>7559</v>
      </c>
      <c r="B79" s="247" t="s">
        <v>7560</v>
      </c>
      <c r="C79" s="248">
        <v>0.81720754606007107</v>
      </c>
      <c r="D79" s="248">
        <v>0.586713109991846</v>
      </c>
    </row>
    <row r="80" spans="1:4" ht="27.75" customHeight="1" x14ac:dyDescent="0.25">
      <c r="A80" s="246" t="s">
        <v>7561</v>
      </c>
      <c r="B80" s="247" t="s">
        <v>7562</v>
      </c>
      <c r="C80" s="248">
        <v>1.9277716471160651</v>
      </c>
      <c r="D80" s="248">
        <v>2.5249617769291941</v>
      </c>
    </row>
    <row r="81" spans="1:4" ht="27.75" customHeight="1" x14ac:dyDescent="0.25">
      <c r="A81" s="246" t="s">
        <v>7563</v>
      </c>
      <c r="B81" s="247" t="s">
        <v>7562</v>
      </c>
      <c r="C81" s="248">
        <v>1.9277716471160651</v>
      </c>
      <c r="D81" s="248">
        <v>2.5249617769291941</v>
      </c>
    </row>
    <row r="82" spans="1:4" ht="27.75" customHeight="1" x14ac:dyDescent="0.25">
      <c r="A82" s="246" t="s">
        <v>7564</v>
      </c>
      <c r="B82" s="247" t="s">
        <v>7562</v>
      </c>
      <c r="C82" s="248">
        <v>1.64</v>
      </c>
      <c r="D82" s="248">
        <v>0.51</v>
      </c>
    </row>
    <row r="83" spans="1:4" ht="27.75" customHeight="1" x14ac:dyDescent="0.25">
      <c r="A83" s="246" t="s">
        <v>7565</v>
      </c>
      <c r="B83" s="247" t="s">
        <v>7562</v>
      </c>
      <c r="C83" s="248">
        <v>1.64</v>
      </c>
      <c r="D83" s="248">
        <v>0.51</v>
      </c>
    </row>
    <row r="84" spans="1:4" ht="27.75" customHeight="1" x14ac:dyDescent="0.25">
      <c r="A84" s="246" t="s">
        <v>7566</v>
      </c>
      <c r="B84" s="247" t="s">
        <v>7567</v>
      </c>
      <c r="C84" s="248">
        <v>0</v>
      </c>
      <c r="D84" s="248">
        <v>0</v>
      </c>
    </row>
    <row r="85" spans="1:4" ht="27.75" customHeight="1" x14ac:dyDescent="0.25">
      <c r="A85" s="246" t="s">
        <v>7568</v>
      </c>
      <c r="B85" s="247" t="s">
        <v>7567</v>
      </c>
      <c r="C85" s="248">
        <v>0</v>
      </c>
      <c r="D85" s="248">
        <v>0</v>
      </c>
    </row>
    <row r="86" spans="1:4" ht="27.75" customHeight="1" x14ac:dyDescent="0.25">
      <c r="A86" s="246" t="s">
        <v>7569</v>
      </c>
      <c r="B86" s="247" t="s">
        <v>7570</v>
      </c>
      <c r="C86" s="248">
        <v>0</v>
      </c>
      <c r="D86" s="248">
        <v>0</v>
      </c>
    </row>
    <row r="87" spans="1:4" ht="27.75" customHeight="1" x14ac:dyDescent="0.25">
      <c r="A87" s="246" t="s">
        <v>7571</v>
      </c>
      <c r="B87" s="247" t="s">
        <v>7570</v>
      </c>
      <c r="C87" s="248">
        <v>0</v>
      </c>
      <c r="D87" s="248">
        <v>0</v>
      </c>
    </row>
    <row r="88" spans="1:4" ht="27.75" customHeight="1" x14ac:dyDescent="0.25">
      <c r="A88" s="246" t="s">
        <v>7572</v>
      </c>
      <c r="B88" s="247" t="s">
        <v>7573</v>
      </c>
      <c r="C88" s="248">
        <v>0</v>
      </c>
      <c r="D88" s="248">
        <v>0</v>
      </c>
    </row>
    <row r="89" spans="1:4" ht="27.75" customHeight="1" x14ac:dyDescent="0.25">
      <c r="A89" s="246" t="s">
        <v>7574</v>
      </c>
      <c r="B89" s="247" t="s">
        <v>7575</v>
      </c>
      <c r="C89" s="248">
        <v>0</v>
      </c>
      <c r="D89" s="248">
        <v>0</v>
      </c>
    </row>
    <row r="90" spans="1:4" ht="27.75" customHeight="1" x14ac:dyDescent="0.25">
      <c r="A90" s="246" t="s">
        <v>7576</v>
      </c>
      <c r="B90" s="247" t="s">
        <v>7575</v>
      </c>
      <c r="C90" s="248">
        <v>0</v>
      </c>
      <c r="D90" s="248">
        <v>0</v>
      </c>
    </row>
    <row r="91" spans="1:4" ht="27.75" customHeight="1" x14ac:dyDescent="0.25">
      <c r="A91" s="246" t="s">
        <v>7577</v>
      </c>
      <c r="B91" s="247" t="s">
        <v>7575</v>
      </c>
      <c r="C91" s="248">
        <v>0</v>
      </c>
      <c r="D91" s="248">
        <v>0</v>
      </c>
    </row>
    <row r="92" spans="1:4" ht="27.75" customHeight="1" x14ac:dyDescent="0.25">
      <c r="A92" s="246" t="s">
        <v>7578</v>
      </c>
      <c r="B92" s="247" t="s">
        <v>7579</v>
      </c>
      <c r="C92" s="248">
        <v>4.05</v>
      </c>
      <c r="D92" s="248">
        <v>0.67</v>
      </c>
    </row>
    <row r="93" spans="1:4" ht="27.75" customHeight="1" x14ac:dyDescent="0.25">
      <c r="A93" s="246" t="s">
        <v>7580</v>
      </c>
      <c r="B93" s="247" t="s">
        <v>7579</v>
      </c>
      <c r="C93" s="248">
        <v>4.05</v>
      </c>
      <c r="D93" s="248">
        <v>0.67</v>
      </c>
    </row>
    <row r="94" spans="1:4" ht="27.75" customHeight="1" x14ac:dyDescent="0.25">
      <c r="A94" s="246" t="s">
        <v>7581</v>
      </c>
      <c r="B94" s="247" t="s">
        <v>7582</v>
      </c>
      <c r="C94" s="248">
        <v>2.409714558895081</v>
      </c>
      <c r="D94" s="248">
        <v>6.8414939432977748</v>
      </c>
    </row>
    <row r="95" spans="1:4" ht="27.75" customHeight="1" x14ac:dyDescent="0.25">
      <c r="A95" s="246" t="s">
        <v>7583</v>
      </c>
      <c r="B95" s="247" t="s">
        <v>7582</v>
      </c>
      <c r="C95" s="248">
        <v>2.409714558895081</v>
      </c>
      <c r="D95" s="248">
        <v>6.8414939432977748</v>
      </c>
    </row>
    <row r="96" spans="1:4" ht="27.75" customHeight="1" x14ac:dyDescent="0.25">
      <c r="A96" s="246" t="s">
        <v>7584</v>
      </c>
      <c r="B96" s="247" t="s">
        <v>7585</v>
      </c>
      <c r="C96" s="248">
        <v>5.5737745449225367</v>
      </c>
      <c r="D96" s="248">
        <v>11.042778891632242</v>
      </c>
    </row>
    <row r="97" spans="1:4" ht="27.75" customHeight="1" x14ac:dyDescent="0.25">
      <c r="A97" s="246" t="s">
        <v>7586</v>
      </c>
      <c r="B97" s="247" t="s">
        <v>7585</v>
      </c>
      <c r="C97" s="248">
        <v>5.5737745449225367</v>
      </c>
      <c r="D97" s="248">
        <v>11.042778891632242</v>
      </c>
    </row>
    <row r="98" spans="1:4" ht="27.75" customHeight="1" x14ac:dyDescent="0.25">
      <c r="A98" s="246" t="s">
        <v>7587</v>
      </c>
      <c r="B98" s="247" t="s">
        <v>7588</v>
      </c>
      <c r="C98" s="248">
        <v>6.48</v>
      </c>
      <c r="D98" s="248">
        <v>7.41</v>
      </c>
    </row>
    <row r="99" spans="1:4" ht="27.75" customHeight="1" x14ac:dyDescent="0.25">
      <c r="A99" s="246" t="s">
        <v>7589</v>
      </c>
      <c r="B99" s="247" t="s">
        <v>7588</v>
      </c>
      <c r="C99" s="248">
        <v>6.48</v>
      </c>
      <c r="D99" s="248">
        <v>7.41</v>
      </c>
    </row>
    <row r="100" spans="1:4" ht="27.75" customHeight="1" x14ac:dyDescent="0.25">
      <c r="A100" s="246" t="s">
        <v>7590</v>
      </c>
      <c r="B100" s="247" t="s">
        <v>7591</v>
      </c>
      <c r="C100" s="248">
        <v>-0.2</v>
      </c>
      <c r="D100" s="248">
        <v>-0.42</v>
      </c>
    </row>
    <row r="101" spans="1:4" ht="27.75" customHeight="1" x14ac:dyDescent="0.25">
      <c r="A101" s="246" t="s">
        <v>7592</v>
      </c>
      <c r="B101" s="247" t="s">
        <v>7591</v>
      </c>
      <c r="C101" s="248">
        <v>-0.2</v>
      </c>
      <c r="D101" s="248">
        <v>-0.42</v>
      </c>
    </row>
    <row r="102" spans="1:4" ht="27.75" customHeight="1" x14ac:dyDescent="0.25">
      <c r="A102" s="246" t="s">
        <v>7593</v>
      </c>
      <c r="B102" s="247" t="s">
        <v>7591</v>
      </c>
      <c r="C102" s="248">
        <v>0.66005224874082669</v>
      </c>
      <c r="D102" s="248">
        <v>-0.64957522891954367</v>
      </c>
    </row>
    <row r="103" spans="1:4" ht="27.75" customHeight="1" x14ac:dyDescent="0.25">
      <c r="A103" s="246" t="s">
        <v>7594</v>
      </c>
      <c r="B103" s="247" t="s">
        <v>7591</v>
      </c>
      <c r="C103" s="248">
        <v>0.66005224874082669</v>
      </c>
      <c r="D103" s="248">
        <v>-0.64957522891954367</v>
      </c>
    </row>
    <row r="104" spans="1:4" ht="27.75" customHeight="1" x14ac:dyDescent="0.25">
      <c r="A104" s="246" t="s">
        <v>7595</v>
      </c>
      <c r="B104" s="247" t="s">
        <v>7596</v>
      </c>
      <c r="C104" s="248">
        <v>0</v>
      </c>
      <c r="D104" s="248">
        <v>0.42955781267260146</v>
      </c>
    </row>
    <row r="105" spans="1:4" ht="27.75" customHeight="1" x14ac:dyDescent="0.25">
      <c r="A105" s="246" t="s">
        <v>7597</v>
      </c>
      <c r="B105" s="247" t="s">
        <v>7596</v>
      </c>
      <c r="C105" s="248">
        <v>0</v>
      </c>
      <c r="D105" s="248">
        <v>0.42955781267260146</v>
      </c>
    </row>
    <row r="106" spans="1:4" ht="27.75" customHeight="1" x14ac:dyDescent="0.25">
      <c r="A106" s="246" t="s">
        <v>7598</v>
      </c>
      <c r="B106" s="247" t="s">
        <v>7599</v>
      </c>
      <c r="C106" s="248">
        <v>1.2258113190901065</v>
      </c>
      <c r="D106" s="248">
        <v>8.0568282425665991</v>
      </c>
    </row>
    <row r="107" spans="1:4" ht="27.75" customHeight="1" x14ac:dyDescent="0.25">
      <c r="A107" s="246" t="s">
        <v>7600</v>
      </c>
      <c r="B107" s="247" t="s">
        <v>7599</v>
      </c>
      <c r="C107" s="248">
        <v>1.2258113190901065</v>
      </c>
      <c r="D107" s="248">
        <v>8.0568282425665991</v>
      </c>
    </row>
    <row r="108" spans="1:4" ht="27.75" customHeight="1" x14ac:dyDescent="0.25">
      <c r="A108" s="246" t="s">
        <v>7601</v>
      </c>
      <c r="B108" s="247" t="s">
        <v>7602</v>
      </c>
      <c r="C108" s="248">
        <v>3.0173817085294932</v>
      </c>
      <c r="D108" s="248">
        <v>2.8392723715676826</v>
      </c>
    </row>
    <row r="109" spans="1:4" ht="27.75" customHeight="1" x14ac:dyDescent="0.25">
      <c r="A109" s="246" t="s">
        <v>7603</v>
      </c>
      <c r="B109" s="247" t="s">
        <v>7602</v>
      </c>
      <c r="C109" s="248">
        <v>3.0173817085294932</v>
      </c>
      <c r="D109" s="248">
        <v>2.8392723715676826</v>
      </c>
    </row>
    <row r="110" spans="1:4" ht="27.75" customHeight="1" x14ac:dyDescent="0.25">
      <c r="A110" s="246" t="s">
        <v>7604</v>
      </c>
      <c r="B110" s="247" t="s">
        <v>7602</v>
      </c>
      <c r="C110" s="248">
        <v>2.56</v>
      </c>
      <c r="D110" s="248">
        <v>0.06</v>
      </c>
    </row>
    <row r="111" spans="1:4" ht="27.75" customHeight="1" x14ac:dyDescent="0.25">
      <c r="A111" s="246" t="s">
        <v>7605</v>
      </c>
      <c r="B111" s="247" t="s">
        <v>7602</v>
      </c>
      <c r="C111" s="248">
        <v>2.56</v>
      </c>
      <c r="D111" s="248">
        <v>0.06</v>
      </c>
    </row>
    <row r="112" spans="1:4" ht="27.75" customHeight="1" x14ac:dyDescent="0.25">
      <c r="A112" s="246" t="s">
        <v>7606</v>
      </c>
      <c r="B112" s="247" t="s">
        <v>7607</v>
      </c>
      <c r="C112" s="248">
        <v>1.8753865480096503</v>
      </c>
      <c r="D112" s="248">
        <v>2.9859506490656442</v>
      </c>
    </row>
    <row r="113" spans="1:4" ht="27.75" customHeight="1" x14ac:dyDescent="0.25">
      <c r="A113" s="246" t="s">
        <v>7608</v>
      </c>
      <c r="B113" s="247" t="s">
        <v>7607</v>
      </c>
      <c r="C113" s="248">
        <v>1.8753865480096503</v>
      </c>
      <c r="D113" s="248">
        <v>2.9859506490656442</v>
      </c>
    </row>
    <row r="114" spans="1:4" ht="27.75" customHeight="1" x14ac:dyDescent="0.25">
      <c r="A114" s="246" t="s">
        <v>7609</v>
      </c>
      <c r="B114" s="247" t="s">
        <v>7610</v>
      </c>
      <c r="C114" s="248">
        <v>6.4538442099103053</v>
      </c>
      <c r="D114" s="248">
        <v>7.7320406281068257</v>
      </c>
    </row>
    <row r="115" spans="1:4" ht="27.75" customHeight="1" x14ac:dyDescent="0.25">
      <c r="A115" s="246" t="s">
        <v>7611</v>
      </c>
      <c r="B115" s="247" t="s">
        <v>7610</v>
      </c>
      <c r="C115" s="248">
        <v>6.16</v>
      </c>
      <c r="D115" s="248">
        <v>7.38</v>
      </c>
    </row>
    <row r="116" spans="1:4" ht="27.75" customHeight="1" x14ac:dyDescent="0.25">
      <c r="A116" s="246" t="s">
        <v>7612</v>
      </c>
      <c r="B116" s="247" t="s">
        <v>7613</v>
      </c>
      <c r="C116" s="248">
        <v>5.7937919611694788</v>
      </c>
      <c r="D116" s="248">
        <v>5.594728584565102</v>
      </c>
    </row>
    <row r="117" spans="1:4" ht="27.75" customHeight="1" x14ac:dyDescent="0.25">
      <c r="A117" s="246" t="s">
        <v>7614</v>
      </c>
      <c r="B117" s="247" t="s">
        <v>7613</v>
      </c>
      <c r="C117" s="248">
        <v>5.7937919611694788</v>
      </c>
      <c r="D117" s="248">
        <v>5.594728584565102</v>
      </c>
    </row>
    <row r="118" spans="1:4" ht="27.75" customHeight="1" x14ac:dyDescent="0.25">
      <c r="A118" s="246" t="s">
        <v>7615</v>
      </c>
      <c r="B118" s="247" t="s">
        <v>7616</v>
      </c>
      <c r="C118" s="248">
        <v>0</v>
      </c>
      <c r="D118" s="248">
        <v>0</v>
      </c>
    </row>
    <row r="119" spans="1:4" ht="27.75" customHeight="1" x14ac:dyDescent="0.25">
      <c r="A119" s="246" t="s">
        <v>7617</v>
      </c>
      <c r="B119" s="247" t="s">
        <v>7618</v>
      </c>
      <c r="C119" s="248">
        <v>0.63909820909826065</v>
      </c>
      <c r="D119" s="248">
        <v>0.39812675320875257</v>
      </c>
    </row>
    <row r="120" spans="1:4" ht="27.75" customHeight="1" x14ac:dyDescent="0.25">
      <c r="A120" s="246" t="s">
        <v>7619</v>
      </c>
      <c r="B120" s="247" t="s">
        <v>7618</v>
      </c>
      <c r="C120" s="248">
        <v>0.63909820909826065</v>
      </c>
      <c r="D120" s="248">
        <v>0.39812675320875257</v>
      </c>
    </row>
    <row r="121" spans="1:4" ht="27.75" customHeight="1" x14ac:dyDescent="0.25">
      <c r="A121" s="246" t="s">
        <v>7620</v>
      </c>
      <c r="B121" s="247" t="s">
        <v>7618</v>
      </c>
      <c r="C121" s="248">
        <v>0.35</v>
      </c>
      <c r="D121" s="248">
        <v>0</v>
      </c>
    </row>
    <row r="122" spans="1:4" ht="27.75" customHeight="1" x14ac:dyDescent="0.25">
      <c r="A122" s="246" t="s">
        <v>7621</v>
      </c>
      <c r="B122" s="247" t="s">
        <v>7618</v>
      </c>
      <c r="C122" s="248">
        <v>0.35</v>
      </c>
      <c r="D122" s="248">
        <v>0</v>
      </c>
    </row>
    <row r="123" spans="1:4" ht="27.75" customHeight="1" x14ac:dyDescent="0.25">
      <c r="A123" s="246" t="s">
        <v>7622</v>
      </c>
      <c r="B123" s="247" t="s">
        <v>7623</v>
      </c>
      <c r="C123" s="248">
        <v>0</v>
      </c>
      <c r="D123" s="248">
        <v>0</v>
      </c>
    </row>
    <row r="124" spans="1:4" ht="27.75" customHeight="1" x14ac:dyDescent="0.25">
      <c r="A124" s="246" t="s">
        <v>7624</v>
      </c>
      <c r="B124" s="247" t="s">
        <v>7625</v>
      </c>
      <c r="C124" s="248">
        <v>0.96</v>
      </c>
      <c r="D124" s="248">
        <v>0.02</v>
      </c>
    </row>
    <row r="125" spans="1:4" ht="27.75" customHeight="1" x14ac:dyDescent="0.25">
      <c r="A125" s="246" t="s">
        <v>7626</v>
      </c>
      <c r="B125" s="247" t="s">
        <v>7625</v>
      </c>
      <c r="C125" s="248">
        <v>0.96</v>
      </c>
      <c r="D125" s="248">
        <v>0.02</v>
      </c>
    </row>
    <row r="126" spans="1:4" ht="27.75" customHeight="1" x14ac:dyDescent="0.25">
      <c r="A126" s="246" t="s">
        <v>7627</v>
      </c>
      <c r="B126" s="247" t="s">
        <v>7625</v>
      </c>
      <c r="C126" s="248">
        <v>0.96</v>
      </c>
      <c r="D126" s="248">
        <v>0.02</v>
      </c>
    </row>
    <row r="127" spans="1:4" ht="27.75" customHeight="1" x14ac:dyDescent="0.25">
      <c r="A127" s="246" t="s">
        <v>7628</v>
      </c>
      <c r="B127" s="247" t="s">
        <v>7629</v>
      </c>
      <c r="C127" s="248">
        <v>0.72291436766852435</v>
      </c>
      <c r="D127" s="248">
        <v>1.4248746956944829</v>
      </c>
    </row>
    <row r="128" spans="1:4" ht="27.75" customHeight="1" x14ac:dyDescent="0.25">
      <c r="A128" s="246" t="s">
        <v>7630</v>
      </c>
      <c r="B128" s="247" t="s">
        <v>7629</v>
      </c>
      <c r="C128" s="248">
        <v>0.72291436766852435</v>
      </c>
      <c r="D128" s="248">
        <v>1.4248746956944829</v>
      </c>
    </row>
    <row r="129" spans="1:4" ht="27.75" customHeight="1" x14ac:dyDescent="0.25">
      <c r="A129" s="246" t="s">
        <v>7631</v>
      </c>
      <c r="B129" s="247" t="s">
        <v>7632</v>
      </c>
      <c r="C129" s="248">
        <v>0</v>
      </c>
      <c r="D129" s="248">
        <v>0.98</v>
      </c>
    </row>
    <row r="130" spans="1:4" ht="27.75" customHeight="1" x14ac:dyDescent="0.25">
      <c r="A130" s="246" t="s">
        <v>7633</v>
      </c>
      <c r="B130" s="247" t="s">
        <v>7632</v>
      </c>
      <c r="C130" s="248">
        <v>0</v>
      </c>
      <c r="D130" s="248">
        <v>0.98</v>
      </c>
    </row>
    <row r="131" spans="1:4" ht="27.75" customHeight="1" x14ac:dyDescent="0.25">
      <c r="A131" s="246" t="s">
        <v>7634</v>
      </c>
      <c r="B131" s="247" t="s">
        <v>7635</v>
      </c>
      <c r="C131" s="248">
        <v>4.2117619681557503</v>
      </c>
      <c r="D131" s="248">
        <v>1.100087081234711</v>
      </c>
    </row>
    <row r="132" spans="1:4" ht="27.75" customHeight="1" x14ac:dyDescent="0.25">
      <c r="A132" s="246" t="s">
        <v>7636</v>
      </c>
      <c r="B132" s="247" t="s">
        <v>7637</v>
      </c>
      <c r="C132" s="248">
        <v>0</v>
      </c>
      <c r="D132" s="248">
        <v>0.36669569374490368</v>
      </c>
    </row>
    <row r="133" spans="1:4" ht="27.75" customHeight="1" x14ac:dyDescent="0.25">
      <c r="A133" s="246" t="s">
        <v>7638</v>
      </c>
      <c r="B133" s="247" t="s">
        <v>7639</v>
      </c>
      <c r="C133" s="248">
        <v>5.5109124259948379</v>
      </c>
      <c r="D133" s="248">
        <v>6.9043560622254718</v>
      </c>
    </row>
    <row r="134" spans="1:4" ht="27.75" customHeight="1" x14ac:dyDescent="0.25">
      <c r="A134" s="246" t="s">
        <v>7640</v>
      </c>
      <c r="B134" s="247" t="s">
        <v>7639</v>
      </c>
      <c r="C134" s="248">
        <v>5.5109124259948379</v>
      </c>
      <c r="D134" s="248">
        <v>6.9043560622254718</v>
      </c>
    </row>
    <row r="135" spans="1:4" ht="27.75" customHeight="1" x14ac:dyDescent="0.25">
      <c r="A135" s="246" t="s">
        <v>7641</v>
      </c>
      <c r="B135" s="247" t="s">
        <v>7642</v>
      </c>
      <c r="C135" s="248">
        <v>0.73</v>
      </c>
      <c r="D135" s="248">
        <v>0.32</v>
      </c>
    </row>
    <row r="136" spans="1:4" ht="27.75" customHeight="1" x14ac:dyDescent="0.25">
      <c r="A136" s="246" t="s">
        <v>7643</v>
      </c>
      <c r="B136" s="247" t="s">
        <v>7642</v>
      </c>
      <c r="C136" s="248">
        <v>0.73</v>
      </c>
      <c r="D136" s="248">
        <v>0.32</v>
      </c>
    </row>
    <row r="137" spans="1:4" ht="27.75" customHeight="1" x14ac:dyDescent="0.25">
      <c r="A137" s="246" t="s">
        <v>7644</v>
      </c>
      <c r="B137" s="247" t="s">
        <v>7645</v>
      </c>
      <c r="C137" s="248">
        <v>1.6029840326562932</v>
      </c>
      <c r="D137" s="248">
        <v>5.5528205052799695</v>
      </c>
    </row>
    <row r="138" spans="1:4" ht="27.75" customHeight="1" x14ac:dyDescent="0.25">
      <c r="A138" s="246" t="s">
        <v>7646</v>
      </c>
      <c r="B138" s="247" t="s">
        <v>7645</v>
      </c>
      <c r="C138" s="248">
        <v>1.6029840326562932</v>
      </c>
      <c r="D138" s="248">
        <v>5.5528205052799695</v>
      </c>
    </row>
    <row r="139" spans="1:4" ht="27.75" customHeight="1" x14ac:dyDescent="0.25">
      <c r="A139" s="246" t="s">
        <v>7647</v>
      </c>
      <c r="B139" s="247" t="s">
        <v>7648</v>
      </c>
      <c r="C139" s="248">
        <v>4.190807928513185E-2</v>
      </c>
      <c r="D139" s="248">
        <v>7.6587014893578447</v>
      </c>
    </row>
    <row r="140" spans="1:4" ht="27.75" customHeight="1" x14ac:dyDescent="0.25">
      <c r="A140" s="246" t="s">
        <v>7649</v>
      </c>
      <c r="B140" s="247" t="s">
        <v>7650</v>
      </c>
      <c r="C140" s="248">
        <v>0.73339138748980737</v>
      </c>
      <c r="D140" s="248">
        <v>14.384948214621508</v>
      </c>
    </row>
    <row r="141" spans="1:4" ht="27.75" customHeight="1" x14ac:dyDescent="0.25">
      <c r="A141" s="246" t="s">
        <v>7651</v>
      </c>
      <c r="B141" s="247" t="s">
        <v>7650</v>
      </c>
      <c r="C141" s="248">
        <v>11.88</v>
      </c>
      <c r="D141" s="248">
        <v>3.47</v>
      </c>
    </row>
    <row r="142" spans="1:4" ht="27.75" customHeight="1" x14ac:dyDescent="0.25">
      <c r="A142" s="246" t="s">
        <v>7652</v>
      </c>
      <c r="B142" s="247" t="s">
        <v>7653</v>
      </c>
      <c r="C142" s="248">
        <v>0</v>
      </c>
      <c r="D142" s="248">
        <v>0.40860377303003553</v>
      </c>
    </row>
    <row r="143" spans="1:4" ht="27.75" customHeight="1" x14ac:dyDescent="0.25">
      <c r="A143" s="246" t="s">
        <v>7654</v>
      </c>
      <c r="B143" s="247" t="s">
        <v>7653</v>
      </c>
      <c r="C143" s="248">
        <v>0</v>
      </c>
      <c r="D143" s="248">
        <v>0.40860377303003553</v>
      </c>
    </row>
    <row r="144" spans="1:4" ht="27.75" customHeight="1" x14ac:dyDescent="0.25">
      <c r="A144" s="246" t="s">
        <v>7655</v>
      </c>
      <c r="B144" s="247" t="s">
        <v>7656</v>
      </c>
      <c r="C144" s="248">
        <v>11.46185968448356</v>
      </c>
      <c r="D144" s="248">
        <v>0.36669569374490368</v>
      </c>
    </row>
    <row r="145" spans="1:4" ht="27.75" customHeight="1" x14ac:dyDescent="0.25">
      <c r="A145" s="246" t="s">
        <v>7657</v>
      </c>
      <c r="B145" s="247" t="s">
        <v>7658</v>
      </c>
      <c r="C145" s="248">
        <v>0.06</v>
      </c>
      <c r="D145" s="248">
        <v>0</v>
      </c>
    </row>
    <row r="146" spans="1:4" ht="27.75" customHeight="1" x14ac:dyDescent="0.25">
      <c r="A146" s="246" t="s">
        <v>7659</v>
      </c>
      <c r="B146" s="247" t="s">
        <v>7658</v>
      </c>
      <c r="C146" s="248">
        <v>0.06</v>
      </c>
      <c r="D146" s="248">
        <v>0</v>
      </c>
    </row>
    <row r="147" spans="1:4" ht="27.75" customHeight="1" x14ac:dyDescent="0.25">
      <c r="A147" s="246" t="s">
        <v>7660</v>
      </c>
      <c r="B147" s="247" t="s">
        <v>7658</v>
      </c>
      <c r="C147" s="248">
        <v>0</v>
      </c>
      <c r="D147" s="248">
        <v>0</v>
      </c>
    </row>
    <row r="148" spans="1:4" ht="27.75" customHeight="1" x14ac:dyDescent="0.25">
      <c r="A148" s="246" t="s">
        <v>7661</v>
      </c>
      <c r="B148" s="247" t="s">
        <v>7658</v>
      </c>
      <c r="C148" s="248">
        <v>0</v>
      </c>
      <c r="D148" s="248">
        <v>0</v>
      </c>
    </row>
    <row r="149" spans="1:4" ht="27.75" customHeight="1" x14ac:dyDescent="0.25">
      <c r="A149" s="246" t="s">
        <v>7662</v>
      </c>
      <c r="B149" s="247" t="s">
        <v>7658</v>
      </c>
      <c r="C149" s="248">
        <v>8.2200000000000006</v>
      </c>
      <c r="D149" s="248">
        <v>7.0000000000000007E-2</v>
      </c>
    </row>
    <row r="150" spans="1:4" ht="27.75" customHeight="1" x14ac:dyDescent="0.25">
      <c r="A150" s="246" t="s">
        <v>7663</v>
      </c>
      <c r="B150" s="247" t="s">
        <v>7658</v>
      </c>
      <c r="C150" s="248">
        <v>8.2200000000000006</v>
      </c>
      <c r="D150" s="248">
        <v>7.0000000000000007E-2</v>
      </c>
    </row>
    <row r="151" spans="1:4" ht="27.75" customHeight="1" x14ac:dyDescent="0.25">
      <c r="A151" s="246" t="s">
        <v>7664</v>
      </c>
      <c r="B151" s="247" t="s">
        <v>7658</v>
      </c>
      <c r="C151" s="248">
        <v>3.7507730960193006</v>
      </c>
      <c r="D151" s="248">
        <v>3.4155084617382454</v>
      </c>
    </row>
    <row r="152" spans="1:4" ht="27.75" customHeight="1" x14ac:dyDescent="0.25">
      <c r="A152" s="246" t="s">
        <v>7665</v>
      </c>
      <c r="B152" s="247" t="s">
        <v>7658</v>
      </c>
      <c r="C152" s="248">
        <v>3.7507730960193006</v>
      </c>
      <c r="D152" s="248">
        <v>3.4155084617382454</v>
      </c>
    </row>
    <row r="153" spans="1:4" ht="27.75" customHeight="1" x14ac:dyDescent="0.25">
      <c r="A153" s="246" t="s">
        <v>7666</v>
      </c>
      <c r="B153" s="247" t="s">
        <v>7658</v>
      </c>
      <c r="C153" s="248">
        <v>0</v>
      </c>
      <c r="D153" s="248">
        <v>0</v>
      </c>
    </row>
    <row r="154" spans="1:4" ht="27.75" customHeight="1" x14ac:dyDescent="0.25">
      <c r="A154" s="246" t="s">
        <v>7667</v>
      </c>
      <c r="B154" s="247" t="s">
        <v>7668</v>
      </c>
      <c r="C154" s="248">
        <v>2.6297319751420232</v>
      </c>
      <c r="D154" s="248">
        <v>4.8089520979688798</v>
      </c>
    </row>
    <row r="155" spans="1:4" ht="27.75" customHeight="1" x14ac:dyDescent="0.25">
      <c r="A155" s="246" t="s">
        <v>7669</v>
      </c>
      <c r="B155" s="247" t="s">
        <v>7668</v>
      </c>
      <c r="C155" s="248">
        <v>2.6297319751420232</v>
      </c>
      <c r="D155" s="248">
        <v>4.8089520979688798</v>
      </c>
    </row>
    <row r="156" spans="1:4" ht="27.75" customHeight="1" x14ac:dyDescent="0.25">
      <c r="A156" s="246" t="s">
        <v>7670</v>
      </c>
      <c r="B156" s="247" t="s">
        <v>7671</v>
      </c>
      <c r="C156" s="248">
        <v>3.85</v>
      </c>
      <c r="D156" s="248">
        <v>-0.4</v>
      </c>
    </row>
    <row r="157" spans="1:4" ht="27.75" customHeight="1" x14ac:dyDescent="0.25">
      <c r="A157" s="246" t="s">
        <v>7672</v>
      </c>
      <c r="B157" s="247" t="s">
        <v>7671</v>
      </c>
      <c r="C157" s="248">
        <v>3.85</v>
      </c>
      <c r="D157" s="248">
        <v>-0.4</v>
      </c>
    </row>
    <row r="158" spans="1:4" ht="27.75" customHeight="1" x14ac:dyDescent="0.25">
      <c r="A158" s="246" t="s">
        <v>7673</v>
      </c>
      <c r="B158" s="247" t="s">
        <v>7671</v>
      </c>
      <c r="C158" s="248">
        <v>3.85</v>
      </c>
      <c r="D158" s="248">
        <v>-0.4</v>
      </c>
    </row>
    <row r="159" spans="1:4" ht="27.75" customHeight="1" x14ac:dyDescent="0.25">
      <c r="A159" s="246" t="s">
        <v>7674</v>
      </c>
      <c r="B159" s="247" t="s">
        <v>7671</v>
      </c>
      <c r="C159" s="248">
        <v>0.35</v>
      </c>
      <c r="D159" s="248">
        <v>3.96</v>
      </c>
    </row>
    <row r="160" spans="1:4" ht="27.75" customHeight="1" x14ac:dyDescent="0.25">
      <c r="A160" s="246" t="s">
        <v>7675</v>
      </c>
      <c r="B160" s="247" t="s">
        <v>7671</v>
      </c>
      <c r="C160" s="248">
        <v>0.35</v>
      </c>
      <c r="D160" s="248">
        <v>3.96</v>
      </c>
    </row>
    <row r="161" spans="1:4" ht="27.75" customHeight="1" x14ac:dyDescent="0.25">
      <c r="A161" s="246" t="s">
        <v>7676</v>
      </c>
      <c r="B161" s="247" t="s">
        <v>7671</v>
      </c>
      <c r="C161" s="248">
        <v>1.4248746956944829</v>
      </c>
      <c r="D161" s="248">
        <v>4.4841644835091081</v>
      </c>
    </row>
    <row r="162" spans="1:4" ht="27.75" customHeight="1" x14ac:dyDescent="0.25">
      <c r="A162" s="246" t="s">
        <v>7677</v>
      </c>
      <c r="B162" s="247" t="s">
        <v>7671</v>
      </c>
      <c r="C162" s="248">
        <v>1.4248746956944829</v>
      </c>
      <c r="D162" s="248">
        <v>4.4841644835091081</v>
      </c>
    </row>
    <row r="163" spans="1:4" ht="27.75" customHeight="1" x14ac:dyDescent="0.25">
      <c r="A163" s="246" t="s">
        <v>7678</v>
      </c>
      <c r="B163" s="247" t="s">
        <v>7679</v>
      </c>
      <c r="C163" s="248">
        <v>0.3352646342810548</v>
      </c>
      <c r="D163" s="248">
        <v>7.4491610929321865</v>
      </c>
    </row>
    <row r="164" spans="1:4" ht="27.75" customHeight="1" x14ac:dyDescent="0.25">
      <c r="A164" s="246" t="s">
        <v>7680</v>
      </c>
      <c r="B164" s="247" t="s">
        <v>7679</v>
      </c>
      <c r="C164" s="248">
        <v>0.3352646342810548</v>
      </c>
      <c r="D164" s="248">
        <v>7.4491610929321865</v>
      </c>
    </row>
    <row r="165" spans="1:4" ht="27.75" customHeight="1" x14ac:dyDescent="0.25">
      <c r="A165" s="246" t="s">
        <v>7681</v>
      </c>
      <c r="B165" s="247" t="s">
        <v>7682</v>
      </c>
      <c r="C165" s="248">
        <v>1.676323171405274</v>
      </c>
      <c r="D165" s="248">
        <v>5.3642341484968767</v>
      </c>
    </row>
    <row r="166" spans="1:4" ht="27.75" customHeight="1" x14ac:dyDescent="0.25">
      <c r="A166" s="246" t="s">
        <v>7683</v>
      </c>
      <c r="B166" s="247" t="s">
        <v>7682</v>
      </c>
      <c r="C166" s="248">
        <v>1.676323171405274</v>
      </c>
      <c r="D166" s="248">
        <v>5.3642341484968767</v>
      </c>
    </row>
    <row r="167" spans="1:4" ht="27.75" customHeight="1" x14ac:dyDescent="0.25">
      <c r="A167" s="246" t="s">
        <v>7684</v>
      </c>
      <c r="B167" s="247" t="s">
        <v>7685</v>
      </c>
      <c r="C167" s="248">
        <v>10.85</v>
      </c>
      <c r="D167" s="248">
        <v>0.14000000000000001</v>
      </c>
    </row>
    <row r="168" spans="1:4" ht="27.75" customHeight="1" x14ac:dyDescent="0.25">
      <c r="A168" s="246" t="s">
        <v>7686</v>
      </c>
      <c r="B168" s="247" t="s">
        <v>7687</v>
      </c>
      <c r="C168" s="248">
        <v>10.85</v>
      </c>
      <c r="D168" s="248">
        <v>0.14000000000000001</v>
      </c>
    </row>
    <row r="169" spans="1:4" ht="27.75" customHeight="1" x14ac:dyDescent="0.25">
      <c r="A169" s="246" t="s">
        <v>7688</v>
      </c>
      <c r="B169" s="247" t="s">
        <v>7689</v>
      </c>
      <c r="C169" s="248">
        <v>1.152472180341126</v>
      </c>
      <c r="D169" s="248">
        <v>15.327879998536975</v>
      </c>
    </row>
    <row r="170" spans="1:4" ht="27.75" customHeight="1" x14ac:dyDescent="0.25">
      <c r="A170" s="246" t="s">
        <v>7690</v>
      </c>
      <c r="B170" s="247" t="s">
        <v>7689</v>
      </c>
      <c r="C170" s="248">
        <v>1.152472180341126</v>
      </c>
      <c r="D170" s="248">
        <v>15.327879998536975</v>
      </c>
    </row>
    <row r="171" spans="1:4" ht="27.75" customHeight="1" x14ac:dyDescent="0.25">
      <c r="A171" s="246" t="s">
        <v>7691</v>
      </c>
      <c r="B171" s="247" t="s">
        <v>7692</v>
      </c>
      <c r="C171" s="248">
        <v>2.78</v>
      </c>
      <c r="D171" s="248">
        <v>5.53</v>
      </c>
    </row>
    <row r="172" spans="1:4" ht="27.75" customHeight="1" x14ac:dyDescent="0.25">
      <c r="A172" s="246" t="s">
        <v>7693</v>
      </c>
      <c r="B172" s="247" t="s">
        <v>7692</v>
      </c>
      <c r="C172" s="248">
        <v>2.78</v>
      </c>
      <c r="D172" s="248">
        <v>5.53</v>
      </c>
    </row>
    <row r="173" spans="1:4" ht="27.75" customHeight="1" x14ac:dyDescent="0.25">
      <c r="A173" s="246" t="s">
        <v>7694</v>
      </c>
      <c r="B173" s="247" t="s">
        <v>7692</v>
      </c>
      <c r="C173" s="248">
        <v>0.44003483249388442</v>
      </c>
      <c r="D173" s="248">
        <v>9.2093004229077238</v>
      </c>
    </row>
    <row r="174" spans="1:4" ht="27.75" customHeight="1" x14ac:dyDescent="0.25">
      <c r="A174" s="246" t="s">
        <v>7695</v>
      </c>
      <c r="B174" s="247" t="s">
        <v>7692</v>
      </c>
      <c r="C174" s="248">
        <v>0.44003483249388442</v>
      </c>
      <c r="D174" s="248">
        <v>9.2093004229077238</v>
      </c>
    </row>
    <row r="175" spans="1:4" ht="27.75" customHeight="1" x14ac:dyDescent="0.25">
      <c r="A175" s="246" t="s">
        <v>7696</v>
      </c>
      <c r="B175" s="247" t="s">
        <v>7697</v>
      </c>
      <c r="C175" s="248">
        <v>0.96</v>
      </c>
      <c r="D175" s="248">
        <v>2.81</v>
      </c>
    </row>
    <row r="176" spans="1:4" ht="27.75" customHeight="1" x14ac:dyDescent="0.25">
      <c r="A176" s="246" t="s">
        <v>7698</v>
      </c>
      <c r="B176" s="247" t="s">
        <v>7697</v>
      </c>
      <c r="C176" s="248">
        <v>0.96</v>
      </c>
      <c r="D176" s="248">
        <v>2.81</v>
      </c>
    </row>
    <row r="177" spans="1:4" ht="27.75" customHeight="1" x14ac:dyDescent="0.25">
      <c r="A177" s="246" t="s">
        <v>7699</v>
      </c>
      <c r="B177" s="247" t="s">
        <v>7700</v>
      </c>
      <c r="C177" s="248">
        <v>5.2385099106414812E-2</v>
      </c>
      <c r="D177" s="248">
        <v>0</v>
      </c>
    </row>
    <row r="178" spans="1:4" ht="27.75" customHeight="1" x14ac:dyDescent="0.25">
      <c r="A178" s="246" t="s">
        <v>7701</v>
      </c>
      <c r="B178" s="247" t="s">
        <v>7700</v>
      </c>
      <c r="C178" s="248">
        <v>5.2385099106414812E-2</v>
      </c>
      <c r="D178" s="248">
        <v>0</v>
      </c>
    </row>
    <row r="179" spans="1:4" ht="27.75" customHeight="1" x14ac:dyDescent="0.25">
      <c r="A179" s="246" t="s">
        <v>7702</v>
      </c>
      <c r="B179" s="247" t="s">
        <v>7700</v>
      </c>
      <c r="C179" s="248">
        <v>5.2385099106414812E-2</v>
      </c>
      <c r="D179" s="248">
        <v>0</v>
      </c>
    </row>
    <row r="180" spans="1:4" ht="27.75" customHeight="1" x14ac:dyDescent="0.25">
      <c r="A180" s="246" t="s">
        <v>7703</v>
      </c>
      <c r="B180" s="247" t="s">
        <v>7700</v>
      </c>
      <c r="C180" s="248">
        <v>5.2385099106414812E-2</v>
      </c>
      <c r="D180" s="248">
        <v>0</v>
      </c>
    </row>
    <row r="181" spans="1:4" ht="27.75" customHeight="1" x14ac:dyDescent="0.25">
      <c r="A181" s="246" t="s">
        <v>7704</v>
      </c>
      <c r="B181" s="247" t="s">
        <v>7705</v>
      </c>
      <c r="C181" s="248">
        <v>0.26192549553207406</v>
      </c>
      <c r="D181" s="248">
        <v>0</v>
      </c>
    </row>
    <row r="182" spans="1:4" ht="27.75" customHeight="1" x14ac:dyDescent="0.25">
      <c r="A182" s="246" t="s">
        <v>7706</v>
      </c>
      <c r="B182" s="247" t="s">
        <v>7707</v>
      </c>
      <c r="C182" s="248">
        <v>0.26192549553207406</v>
      </c>
      <c r="D182" s="248">
        <v>0</v>
      </c>
    </row>
    <row r="183" spans="1:4" ht="27.75" customHeight="1" x14ac:dyDescent="0.25">
      <c r="A183" s="246" t="s">
        <v>7708</v>
      </c>
      <c r="B183" s="247" t="s">
        <v>7709</v>
      </c>
      <c r="C183" s="248">
        <v>26.82</v>
      </c>
      <c r="D183" s="248">
        <v>5.05</v>
      </c>
    </row>
    <row r="184" spans="1:4" ht="27.75" customHeight="1" x14ac:dyDescent="0.25">
      <c r="A184" s="246" t="s">
        <v>7710</v>
      </c>
      <c r="B184" s="247" t="s">
        <v>7711</v>
      </c>
      <c r="C184" s="248">
        <v>0</v>
      </c>
      <c r="D184" s="248">
        <v>0</v>
      </c>
    </row>
    <row r="185" spans="1:4" ht="27.75" customHeight="1" x14ac:dyDescent="0.25">
      <c r="A185" s="246" t="s">
        <v>7712</v>
      </c>
      <c r="B185" s="247" t="s">
        <v>7711</v>
      </c>
      <c r="C185" s="248">
        <v>0</v>
      </c>
      <c r="D185" s="248">
        <v>0</v>
      </c>
    </row>
    <row r="186" spans="1:4" ht="27.75" customHeight="1" x14ac:dyDescent="0.25">
      <c r="A186" s="246" t="s">
        <v>7713</v>
      </c>
      <c r="B186" s="247" t="s">
        <v>7714</v>
      </c>
      <c r="C186" s="248">
        <v>7.6901325488216941</v>
      </c>
      <c r="D186" s="248">
        <v>9.4293178391546661E-2</v>
      </c>
    </row>
    <row r="187" spans="1:4" ht="27.75" customHeight="1" x14ac:dyDescent="0.25">
      <c r="A187" s="246" t="s">
        <v>7715</v>
      </c>
      <c r="B187" s="247" t="s">
        <v>7714</v>
      </c>
      <c r="C187" s="248">
        <v>7.6901325488216941</v>
      </c>
      <c r="D187" s="248">
        <v>9.4293178391546661E-2</v>
      </c>
    </row>
    <row r="188" spans="1:4" ht="27.75" customHeight="1" x14ac:dyDescent="0.25">
      <c r="A188" s="246" t="s">
        <v>7716</v>
      </c>
      <c r="B188" s="247" t="s">
        <v>7714</v>
      </c>
      <c r="C188" s="248">
        <v>0.08</v>
      </c>
      <c r="D188" s="248">
        <v>0</v>
      </c>
    </row>
    <row r="189" spans="1:4" ht="27.75" customHeight="1" x14ac:dyDescent="0.25">
      <c r="A189" s="246" t="s">
        <v>7717</v>
      </c>
      <c r="B189" s="247" t="s">
        <v>7714</v>
      </c>
      <c r="C189" s="248">
        <v>0.08</v>
      </c>
      <c r="D189" s="248">
        <v>0</v>
      </c>
    </row>
    <row r="190" spans="1:4" ht="27.75" customHeight="1" x14ac:dyDescent="0.25">
      <c r="A190" s="246" t="s">
        <v>7718</v>
      </c>
      <c r="B190" s="247" t="s">
        <v>7719</v>
      </c>
      <c r="C190" s="248">
        <v>0.73</v>
      </c>
      <c r="D190" s="248">
        <v>0</v>
      </c>
    </row>
    <row r="191" spans="1:4" ht="27.75" customHeight="1" x14ac:dyDescent="0.25">
      <c r="A191" s="246" t="s">
        <v>7720</v>
      </c>
      <c r="B191" s="247" t="s">
        <v>7719</v>
      </c>
      <c r="C191" s="248">
        <v>0.73</v>
      </c>
      <c r="D191" s="248">
        <v>0</v>
      </c>
    </row>
    <row r="192" spans="1:4" ht="27.75" customHeight="1" x14ac:dyDescent="0.25">
      <c r="A192" s="246" t="s">
        <v>7721</v>
      </c>
      <c r="B192" s="247" t="s">
        <v>7719</v>
      </c>
      <c r="C192" s="248">
        <v>0.73</v>
      </c>
      <c r="D192" s="248">
        <v>0</v>
      </c>
    </row>
    <row r="193" spans="1:4" ht="27.75" customHeight="1" x14ac:dyDescent="0.25">
      <c r="A193" s="246" t="s">
        <v>7722</v>
      </c>
      <c r="B193" s="247" t="s">
        <v>7719</v>
      </c>
      <c r="C193" s="248">
        <v>4.78</v>
      </c>
      <c r="D193" s="248">
        <v>0.78</v>
      </c>
    </row>
    <row r="194" spans="1:4" ht="27.75" customHeight="1" x14ac:dyDescent="0.25">
      <c r="A194" s="246" t="s">
        <v>7723</v>
      </c>
      <c r="B194" s="247" t="s">
        <v>7719</v>
      </c>
      <c r="C194" s="248">
        <v>4.78</v>
      </c>
      <c r="D194" s="248">
        <v>0.78</v>
      </c>
    </row>
    <row r="195" spans="1:4" ht="27.75" customHeight="1" x14ac:dyDescent="0.25">
      <c r="A195" s="246" t="s">
        <v>7724</v>
      </c>
      <c r="B195" s="247" t="s">
        <v>7719</v>
      </c>
      <c r="C195" s="248">
        <v>4.78</v>
      </c>
      <c r="D195" s="248">
        <v>0.78</v>
      </c>
    </row>
    <row r="196" spans="1:4" ht="27.75" customHeight="1" x14ac:dyDescent="0.25">
      <c r="A196" s="246" t="s">
        <v>7725</v>
      </c>
      <c r="B196" s="247" t="s">
        <v>7719</v>
      </c>
      <c r="C196" s="248">
        <v>4.78</v>
      </c>
      <c r="D196" s="248">
        <v>0.78</v>
      </c>
    </row>
    <row r="197" spans="1:4" ht="27.75" customHeight="1" x14ac:dyDescent="0.25">
      <c r="A197" s="246" t="s">
        <v>7726</v>
      </c>
      <c r="B197" s="247" t="s">
        <v>7727</v>
      </c>
      <c r="C197" s="248">
        <v>0.31431059463848887</v>
      </c>
      <c r="D197" s="248">
        <v>21.048332820957473</v>
      </c>
    </row>
    <row r="198" spans="1:4" ht="27.75" customHeight="1" x14ac:dyDescent="0.25">
      <c r="A198" s="246" t="s">
        <v>7728</v>
      </c>
      <c r="B198" s="247" t="s">
        <v>7729</v>
      </c>
      <c r="C198" s="248">
        <v>5.3223260692117451</v>
      </c>
      <c r="D198" s="248">
        <v>6.6109995072295487</v>
      </c>
    </row>
    <row r="199" spans="1:4" ht="27.75" customHeight="1" x14ac:dyDescent="0.25">
      <c r="A199" s="246" t="s">
        <v>7730</v>
      </c>
      <c r="B199" s="247" t="s">
        <v>7729</v>
      </c>
      <c r="C199" s="248">
        <v>5.3223260692117451</v>
      </c>
      <c r="D199" s="248">
        <v>6.6109995072295487</v>
      </c>
    </row>
    <row r="200" spans="1:4" ht="27.75" customHeight="1" x14ac:dyDescent="0.25">
      <c r="A200" s="246" t="s">
        <v>7731</v>
      </c>
      <c r="B200" s="247" t="s">
        <v>7732</v>
      </c>
      <c r="C200" s="248">
        <v>0.50289695142158219</v>
      </c>
      <c r="D200" s="248">
        <v>8.3816158570263699E-2</v>
      </c>
    </row>
    <row r="201" spans="1:4" ht="27.75" customHeight="1" x14ac:dyDescent="0.25">
      <c r="A201" s="246" t="s">
        <v>7733</v>
      </c>
      <c r="B201" s="247" t="s">
        <v>7734</v>
      </c>
      <c r="C201" s="248">
        <v>18.010000000000002</v>
      </c>
      <c r="D201" s="248">
        <v>0.33</v>
      </c>
    </row>
    <row r="202" spans="1:4" ht="27.75" customHeight="1" x14ac:dyDescent="0.25">
      <c r="A202" s="246" t="s">
        <v>7735</v>
      </c>
      <c r="B202" s="247" t="s">
        <v>7734</v>
      </c>
      <c r="C202" s="248">
        <v>18.02</v>
      </c>
      <c r="D202" s="248">
        <v>0.33</v>
      </c>
    </row>
    <row r="203" spans="1:4" ht="27.75" customHeight="1" x14ac:dyDescent="0.25">
      <c r="A203" s="246" t="s">
        <v>7736</v>
      </c>
      <c r="B203" s="247" t="s">
        <v>7737</v>
      </c>
      <c r="C203" s="248">
        <v>0.5971901298131288</v>
      </c>
      <c r="D203" s="248">
        <v>-0.1466782774979615</v>
      </c>
    </row>
    <row r="204" spans="1:4" ht="27.75" customHeight="1" x14ac:dyDescent="0.25">
      <c r="A204" s="246" t="s">
        <v>7738</v>
      </c>
      <c r="B204" s="247" t="s">
        <v>7739</v>
      </c>
      <c r="C204" s="248">
        <v>0.11524721803411259</v>
      </c>
      <c r="D204" s="248">
        <v>20.744499246140265</v>
      </c>
    </row>
    <row r="205" spans="1:4" ht="27.75" customHeight="1" x14ac:dyDescent="0.25">
      <c r="A205" s="246" t="s">
        <v>7740</v>
      </c>
      <c r="B205" s="247" t="s">
        <v>7739</v>
      </c>
      <c r="C205" s="248">
        <v>16.600000000000001</v>
      </c>
      <c r="D205" s="248">
        <v>1.8</v>
      </c>
    </row>
    <row r="206" spans="1:4" ht="27.75" customHeight="1" x14ac:dyDescent="0.25">
      <c r="A206" s="246" t="s">
        <v>7741</v>
      </c>
      <c r="B206" s="247" t="s">
        <v>7742</v>
      </c>
      <c r="C206" s="248">
        <v>4.4736874636878241</v>
      </c>
      <c r="D206" s="248">
        <v>12.960073518927024</v>
      </c>
    </row>
    <row r="207" spans="1:4" ht="27.75" customHeight="1" x14ac:dyDescent="0.25">
      <c r="A207" s="246" t="s">
        <v>7743</v>
      </c>
      <c r="B207" s="247" t="s">
        <v>7742</v>
      </c>
      <c r="C207" s="248">
        <v>4.4736874636878241</v>
      </c>
      <c r="D207" s="248">
        <v>12.960073518927024</v>
      </c>
    </row>
    <row r="208" spans="1:4" ht="27.75" customHeight="1" x14ac:dyDescent="0.25">
      <c r="A208" s="246" t="s">
        <v>7744</v>
      </c>
      <c r="B208" s="247" t="s">
        <v>7745</v>
      </c>
      <c r="C208" s="248">
        <v>0.2</v>
      </c>
      <c r="D208" s="248">
        <v>0.41</v>
      </c>
    </row>
    <row r="209" spans="1:4" ht="27.75" customHeight="1" x14ac:dyDescent="0.25">
      <c r="A209" s="246" t="s">
        <v>7746</v>
      </c>
      <c r="B209" s="247" t="s">
        <v>7747</v>
      </c>
      <c r="C209" s="248">
        <v>0.23049443606822517</v>
      </c>
      <c r="D209" s="248">
        <v>0.46098887213645034</v>
      </c>
    </row>
    <row r="210" spans="1:4" ht="27.75" customHeight="1" x14ac:dyDescent="0.25">
      <c r="A210" s="246" t="s">
        <v>7748</v>
      </c>
      <c r="B210" s="247" t="s">
        <v>7749</v>
      </c>
      <c r="C210" s="248">
        <v>6.2862118927697774E-2</v>
      </c>
      <c r="D210" s="248">
        <v>1.0686560217708623</v>
      </c>
    </row>
    <row r="211" spans="1:4" ht="27.75" customHeight="1" x14ac:dyDescent="0.25">
      <c r="A211" s="246" t="s">
        <v>7750</v>
      </c>
      <c r="B211" s="247" t="s">
        <v>7749</v>
      </c>
      <c r="C211" s="248">
        <v>6.2862118927697774E-2</v>
      </c>
      <c r="D211" s="248">
        <v>1.0686560217708623</v>
      </c>
    </row>
    <row r="212" spans="1:4" ht="27.75" customHeight="1" x14ac:dyDescent="0.25">
      <c r="A212" s="246" t="s">
        <v>7751</v>
      </c>
      <c r="B212" s="247" t="s">
        <v>7749</v>
      </c>
      <c r="C212" s="248">
        <v>0.06</v>
      </c>
      <c r="D212" s="248">
        <v>0.98</v>
      </c>
    </row>
    <row r="213" spans="1:4" ht="27.75" customHeight="1" x14ac:dyDescent="0.25">
      <c r="A213" s="246" t="s">
        <v>7752</v>
      </c>
      <c r="B213" s="247" t="s">
        <v>7753</v>
      </c>
      <c r="C213" s="248">
        <v>2.6506860147845894</v>
      </c>
      <c r="D213" s="248">
        <v>3.1011978670997569</v>
      </c>
    </row>
    <row r="214" spans="1:4" ht="27.75" customHeight="1" x14ac:dyDescent="0.25">
      <c r="A214" s="246" t="s">
        <v>7754</v>
      </c>
      <c r="B214" s="247" t="s">
        <v>7753</v>
      </c>
      <c r="C214" s="248">
        <v>2.6506860147845894</v>
      </c>
      <c r="D214" s="248">
        <v>3.1011978670997569</v>
      </c>
    </row>
    <row r="215" spans="1:4" ht="27.75" customHeight="1" x14ac:dyDescent="0.25">
      <c r="A215" s="246" t="s">
        <v>7755</v>
      </c>
      <c r="B215" s="247" t="s">
        <v>7756</v>
      </c>
      <c r="C215" s="248">
        <v>5.51</v>
      </c>
      <c r="D215" s="248">
        <v>0.88</v>
      </c>
    </row>
    <row r="216" spans="1:4" ht="27.75" customHeight="1" x14ac:dyDescent="0.25">
      <c r="A216" s="246" t="s">
        <v>7757</v>
      </c>
      <c r="B216" s="247" t="s">
        <v>7758</v>
      </c>
      <c r="C216" s="248">
        <v>0.26192549553207406</v>
      </c>
      <c r="D216" s="248">
        <v>5.0080154745732566</v>
      </c>
    </row>
    <row r="217" spans="1:4" ht="27.75" customHeight="1" x14ac:dyDescent="0.25">
      <c r="A217" s="246" t="s">
        <v>7759</v>
      </c>
      <c r="B217" s="247" t="s">
        <v>7758</v>
      </c>
      <c r="C217" s="248">
        <v>0.26192549553207406</v>
      </c>
      <c r="D217" s="248">
        <v>5.0080154745732566</v>
      </c>
    </row>
    <row r="218" spans="1:4" ht="27.75" customHeight="1" x14ac:dyDescent="0.25">
      <c r="A218" s="246" t="s">
        <v>7760</v>
      </c>
      <c r="B218" s="247" t="s">
        <v>7761</v>
      </c>
      <c r="C218" s="248">
        <v>4.5365495826155229</v>
      </c>
      <c r="D218" s="248">
        <v>6.8100628838339254</v>
      </c>
    </row>
    <row r="219" spans="1:4" ht="27.75" customHeight="1" x14ac:dyDescent="0.25">
      <c r="A219" s="246" t="s">
        <v>7762</v>
      </c>
      <c r="B219" s="247" t="s">
        <v>7761</v>
      </c>
      <c r="C219" s="248">
        <v>4.5365495826155229</v>
      </c>
      <c r="D219" s="248">
        <v>6.8100628838339254</v>
      </c>
    </row>
    <row r="220" spans="1:4" ht="27.75" customHeight="1" x14ac:dyDescent="0.25">
      <c r="A220" s="246" t="s">
        <v>7763</v>
      </c>
      <c r="B220" s="247" t="s">
        <v>7761</v>
      </c>
      <c r="C220" s="248">
        <v>1.55</v>
      </c>
      <c r="D220" s="248">
        <v>4.34</v>
      </c>
    </row>
    <row r="221" spans="1:4" ht="27.75" customHeight="1" x14ac:dyDescent="0.25">
      <c r="A221" s="246" t="s">
        <v>7764</v>
      </c>
      <c r="B221" s="247" t="s">
        <v>7761</v>
      </c>
      <c r="C221" s="248">
        <v>1.55</v>
      </c>
      <c r="D221" s="248">
        <v>4.34</v>
      </c>
    </row>
    <row r="222" spans="1:4" ht="27.75" customHeight="1" x14ac:dyDescent="0.25">
      <c r="A222" s="246" t="s">
        <v>7765</v>
      </c>
      <c r="B222" s="247" t="s">
        <v>7766</v>
      </c>
      <c r="C222" s="248">
        <v>0</v>
      </c>
      <c r="D222" s="248">
        <v>0</v>
      </c>
    </row>
    <row r="223" spans="1:4" ht="27.75" customHeight="1" x14ac:dyDescent="0.25">
      <c r="A223" s="246" t="s">
        <v>7767</v>
      </c>
      <c r="B223" s="247" t="s">
        <v>7766</v>
      </c>
      <c r="C223" s="248">
        <v>0</v>
      </c>
      <c r="D223" s="248">
        <v>0</v>
      </c>
    </row>
    <row r="224" spans="1:4" ht="27.75" customHeight="1" x14ac:dyDescent="0.25">
      <c r="A224" s="246" t="s">
        <v>7768</v>
      </c>
      <c r="B224" s="247" t="s">
        <v>7766</v>
      </c>
      <c r="C224" s="248">
        <v>0</v>
      </c>
      <c r="D224" s="248">
        <v>0</v>
      </c>
    </row>
    <row r="225" spans="1:4" ht="27.75" customHeight="1" x14ac:dyDescent="0.25">
      <c r="A225" s="246" t="s">
        <v>7769</v>
      </c>
      <c r="B225" s="247" t="s">
        <v>7766</v>
      </c>
      <c r="C225" s="248">
        <v>0</v>
      </c>
      <c r="D225" s="248">
        <v>0</v>
      </c>
    </row>
    <row r="226" spans="1:4" ht="27.75" customHeight="1" x14ac:dyDescent="0.25">
      <c r="A226" s="246" t="s">
        <v>7770</v>
      </c>
      <c r="B226" s="247" t="s">
        <v>7771</v>
      </c>
      <c r="C226" s="248">
        <v>2.5563928363930426</v>
      </c>
      <c r="D226" s="248">
        <v>3.6669569374490369</v>
      </c>
    </row>
    <row r="227" spans="1:4" ht="27.75" customHeight="1" x14ac:dyDescent="0.25">
      <c r="A227" s="246" t="s">
        <v>7772</v>
      </c>
      <c r="B227" s="247" t="s">
        <v>7771</v>
      </c>
      <c r="C227" s="248">
        <v>2.5563928363930426</v>
      </c>
      <c r="D227" s="248">
        <v>3.6669569374490369</v>
      </c>
    </row>
    <row r="228" spans="1:4" ht="27.75" customHeight="1" x14ac:dyDescent="0.25">
      <c r="A228" s="246" t="s">
        <v>7773</v>
      </c>
      <c r="B228" s="247" t="s">
        <v>7774</v>
      </c>
      <c r="C228" s="248">
        <v>3.54</v>
      </c>
      <c r="D228" s="248">
        <v>1.6</v>
      </c>
    </row>
    <row r="229" spans="1:4" ht="27.75" customHeight="1" x14ac:dyDescent="0.25">
      <c r="A229" s="246" t="s">
        <v>7775</v>
      </c>
      <c r="B229" s="247" t="s">
        <v>7774</v>
      </c>
      <c r="C229" s="248">
        <v>3.53</v>
      </c>
      <c r="D229" s="248">
        <v>1.6</v>
      </c>
    </row>
    <row r="230" spans="1:4" ht="27.75" customHeight="1" x14ac:dyDescent="0.25">
      <c r="A230" s="246" t="s">
        <v>7776</v>
      </c>
      <c r="B230" s="247" t="s">
        <v>7774</v>
      </c>
      <c r="C230" s="248">
        <v>0.72291436766852435</v>
      </c>
      <c r="D230" s="248">
        <v>5.5423434854586873</v>
      </c>
    </row>
    <row r="231" spans="1:4" ht="27.75" customHeight="1" x14ac:dyDescent="0.25">
      <c r="A231" s="246" t="s">
        <v>7777</v>
      </c>
      <c r="B231" s="247" t="s">
        <v>7774</v>
      </c>
      <c r="C231" s="248">
        <v>0.72291436766852435</v>
      </c>
      <c r="D231" s="248">
        <v>5.5423434854586873</v>
      </c>
    </row>
    <row r="232" spans="1:4" ht="27.75" customHeight="1" x14ac:dyDescent="0.25">
      <c r="A232" s="246" t="s">
        <v>7778</v>
      </c>
      <c r="B232" s="247" t="s">
        <v>7779</v>
      </c>
      <c r="C232" s="248">
        <v>8.6121102930945952</v>
      </c>
      <c r="D232" s="248">
        <v>7.3339138748980751E-2</v>
      </c>
    </row>
    <row r="233" spans="1:4" ht="27.75" customHeight="1" x14ac:dyDescent="0.25">
      <c r="A233" s="246" t="s">
        <v>7780</v>
      </c>
      <c r="B233" s="247" t="s">
        <v>7781</v>
      </c>
      <c r="C233" s="248">
        <v>7.3339138748980751E-2</v>
      </c>
      <c r="D233" s="248">
        <v>1.0477019821282962E-2</v>
      </c>
    </row>
    <row r="234" spans="1:4" ht="27.75" customHeight="1" x14ac:dyDescent="0.25">
      <c r="A234" s="246" t="s">
        <v>7782</v>
      </c>
      <c r="B234" s="247" t="s">
        <v>7781</v>
      </c>
      <c r="C234" s="248">
        <v>7.3339138748980751E-2</v>
      </c>
      <c r="D234" s="248">
        <v>1.0477019821282962E-2</v>
      </c>
    </row>
    <row r="235" spans="1:4" ht="27.75" customHeight="1" x14ac:dyDescent="0.25">
      <c r="A235" s="246" t="s">
        <v>7783</v>
      </c>
      <c r="B235" s="247" t="s">
        <v>7784</v>
      </c>
      <c r="C235" s="248">
        <v>0.66005224874082669</v>
      </c>
      <c r="D235" s="248">
        <v>12.352406369292611</v>
      </c>
    </row>
    <row r="236" spans="1:4" ht="27.75" customHeight="1" x14ac:dyDescent="0.25">
      <c r="A236" s="246" t="s">
        <v>7785</v>
      </c>
      <c r="B236" s="247" t="s">
        <v>7784</v>
      </c>
      <c r="C236" s="248">
        <v>0.66005224874082669</v>
      </c>
      <c r="D236" s="248">
        <v>12.352406369292611</v>
      </c>
    </row>
    <row r="237" spans="1:4" ht="27.75" customHeight="1" x14ac:dyDescent="0.25">
      <c r="A237" s="246" t="s">
        <v>7786</v>
      </c>
      <c r="B237" s="247" t="s">
        <v>7787</v>
      </c>
      <c r="C237" s="248">
        <v>4.1803309086919018</v>
      </c>
      <c r="D237" s="248">
        <v>0.37717271356618665</v>
      </c>
    </row>
    <row r="238" spans="1:4" ht="27.75" customHeight="1" x14ac:dyDescent="0.25">
      <c r="A238" s="246" t="s">
        <v>7788</v>
      </c>
      <c r="B238" s="247" t="s">
        <v>7787</v>
      </c>
      <c r="C238" s="248">
        <v>3.98</v>
      </c>
      <c r="D238" s="248">
        <v>0.36</v>
      </c>
    </row>
    <row r="239" spans="1:4" ht="27.75" customHeight="1" x14ac:dyDescent="0.25">
      <c r="A239" s="246" t="s">
        <v>7789</v>
      </c>
      <c r="B239" s="247" t="s">
        <v>7790</v>
      </c>
      <c r="C239" s="248">
        <v>0.99531688302188137</v>
      </c>
      <c r="D239" s="248">
        <v>1.121041120877277</v>
      </c>
    </row>
    <row r="240" spans="1:4" ht="27.75" customHeight="1" x14ac:dyDescent="0.25">
      <c r="A240" s="246" t="s">
        <v>7791</v>
      </c>
      <c r="B240" s="247" t="s">
        <v>7790</v>
      </c>
      <c r="C240" s="248">
        <v>0.99531688302188137</v>
      </c>
      <c r="D240" s="248">
        <v>1.121041120877277</v>
      </c>
    </row>
    <row r="241" spans="1:4" ht="27.75" customHeight="1" x14ac:dyDescent="0.25">
      <c r="A241" s="246" t="s">
        <v>7792</v>
      </c>
      <c r="B241" s="247" t="s">
        <v>7793</v>
      </c>
      <c r="C241" s="248">
        <v>11.39</v>
      </c>
      <c r="D241" s="248">
        <v>0.33</v>
      </c>
    </row>
    <row r="242" spans="1:4" ht="27.75" customHeight="1" x14ac:dyDescent="0.25">
      <c r="A242" s="246" t="s">
        <v>7794</v>
      </c>
      <c r="B242" s="247" t="s">
        <v>7793</v>
      </c>
      <c r="C242" s="248">
        <v>11.4</v>
      </c>
      <c r="D242" s="248">
        <v>0.33</v>
      </c>
    </row>
    <row r="243" spans="1:4" ht="27.75" customHeight="1" x14ac:dyDescent="0.25">
      <c r="A243" s="246" t="s">
        <v>7795</v>
      </c>
      <c r="B243" s="247" t="s">
        <v>7793</v>
      </c>
      <c r="C243" s="248">
        <v>1.4039206560519171</v>
      </c>
      <c r="D243" s="248">
        <v>2.3887605192525152</v>
      </c>
    </row>
    <row r="244" spans="1:4" ht="27.75" customHeight="1" x14ac:dyDescent="0.25">
      <c r="A244" s="246" t="s">
        <v>7796</v>
      </c>
      <c r="B244" s="247" t="s">
        <v>7793</v>
      </c>
      <c r="C244" s="248">
        <v>1.4039206560519171</v>
      </c>
      <c r="D244" s="248">
        <v>2.3887605192525152</v>
      </c>
    </row>
    <row r="245" spans="1:4" ht="27.75" customHeight="1" x14ac:dyDescent="0.25">
      <c r="A245" s="246" t="s">
        <v>7797</v>
      </c>
      <c r="B245" s="247" t="s">
        <v>7798</v>
      </c>
      <c r="C245" s="248">
        <v>3.57</v>
      </c>
      <c r="D245" s="248">
        <v>1.76</v>
      </c>
    </row>
    <row r="246" spans="1:4" ht="27.75" customHeight="1" x14ac:dyDescent="0.25">
      <c r="A246" s="246" t="s">
        <v>7799</v>
      </c>
      <c r="B246" s="247" t="s">
        <v>7800</v>
      </c>
      <c r="C246" s="248">
        <v>0.69148330820467552</v>
      </c>
      <c r="D246" s="248">
        <v>6.9776952009744528</v>
      </c>
    </row>
    <row r="247" spans="1:4" ht="27.75" customHeight="1" x14ac:dyDescent="0.25">
      <c r="A247" s="246" t="s">
        <v>7801</v>
      </c>
      <c r="B247" s="247" t="s">
        <v>7800</v>
      </c>
      <c r="C247" s="248">
        <v>0.69148330820467552</v>
      </c>
      <c r="D247" s="248">
        <v>6.9776952009744528</v>
      </c>
    </row>
    <row r="248" spans="1:4" ht="27.75" customHeight="1" x14ac:dyDescent="0.25">
      <c r="A248" s="246" t="s">
        <v>7802</v>
      </c>
      <c r="B248" s="247" t="s">
        <v>7803</v>
      </c>
      <c r="C248" s="248">
        <v>1.03</v>
      </c>
      <c r="D248" s="248">
        <v>7.37</v>
      </c>
    </row>
    <row r="249" spans="1:4" ht="27.75" customHeight="1" x14ac:dyDescent="0.25">
      <c r="A249" s="246" t="s">
        <v>7804</v>
      </c>
      <c r="B249" s="247" t="s">
        <v>7803</v>
      </c>
      <c r="C249" s="248">
        <v>1.03</v>
      </c>
      <c r="D249" s="248">
        <v>7.37</v>
      </c>
    </row>
    <row r="250" spans="1:4" ht="27.75" customHeight="1" x14ac:dyDescent="0.25">
      <c r="A250" s="246" t="s">
        <v>7805</v>
      </c>
      <c r="B250" s="247" t="s">
        <v>7803</v>
      </c>
      <c r="C250" s="248">
        <v>1.3410585371242192</v>
      </c>
      <c r="D250" s="248">
        <v>6.6948156657998128</v>
      </c>
    </row>
    <row r="251" spans="1:4" ht="27.75" customHeight="1" x14ac:dyDescent="0.25">
      <c r="A251" s="246" t="s">
        <v>7806</v>
      </c>
      <c r="B251" s="247" t="s">
        <v>7803</v>
      </c>
      <c r="C251" s="248">
        <v>1.3410585371242192</v>
      </c>
      <c r="D251" s="248">
        <v>6.6948156657998128</v>
      </c>
    </row>
    <row r="252" spans="1:4" ht="27.75" customHeight="1" x14ac:dyDescent="0.25">
      <c r="A252" s="246" t="s">
        <v>7807</v>
      </c>
      <c r="B252" s="247" t="s">
        <v>7808</v>
      </c>
      <c r="C252" s="248">
        <v>7.07</v>
      </c>
      <c r="D252" s="248">
        <v>7.41</v>
      </c>
    </row>
    <row r="253" spans="1:4" ht="27.75" customHeight="1" x14ac:dyDescent="0.25">
      <c r="A253" s="246" t="s">
        <v>7809</v>
      </c>
      <c r="B253" s="247" t="s">
        <v>7808</v>
      </c>
      <c r="C253" s="248">
        <v>7.07</v>
      </c>
      <c r="D253" s="248">
        <v>7.41</v>
      </c>
    </row>
    <row r="254" spans="1:4" ht="27.75" customHeight="1" x14ac:dyDescent="0.25">
      <c r="A254" s="246" t="s">
        <v>7810</v>
      </c>
      <c r="B254" s="247" t="s">
        <v>7808</v>
      </c>
      <c r="C254" s="248">
        <v>1.676323171405274</v>
      </c>
      <c r="D254" s="248">
        <v>10.885623594312998</v>
      </c>
    </row>
    <row r="255" spans="1:4" ht="27.75" customHeight="1" x14ac:dyDescent="0.25">
      <c r="A255" s="246" t="s">
        <v>7811</v>
      </c>
      <c r="B255" s="247" t="s">
        <v>7808</v>
      </c>
      <c r="C255" s="248">
        <v>1.676323171405274</v>
      </c>
      <c r="D255" s="248">
        <v>10.885623594312998</v>
      </c>
    </row>
    <row r="256" spans="1:4" ht="27.75" customHeight="1" x14ac:dyDescent="0.25">
      <c r="A256" s="246" t="s">
        <v>7812</v>
      </c>
      <c r="B256" s="247" t="s">
        <v>7813</v>
      </c>
      <c r="C256" s="248">
        <v>9.4293178391546661E-2</v>
      </c>
      <c r="D256" s="248">
        <v>6.7576777847275107</v>
      </c>
    </row>
    <row r="257" spans="1:4" ht="27.75" customHeight="1" x14ac:dyDescent="0.25">
      <c r="A257" s="246" t="s">
        <v>7814</v>
      </c>
      <c r="B257" s="247" t="s">
        <v>7815</v>
      </c>
      <c r="C257" s="248">
        <v>6.3176429522336264</v>
      </c>
      <c r="D257" s="248">
        <v>8.7483115507712732</v>
      </c>
    </row>
    <row r="258" spans="1:4" ht="27.75" customHeight="1" x14ac:dyDescent="0.25">
      <c r="A258" s="246" t="s">
        <v>7816</v>
      </c>
      <c r="B258" s="247" t="s">
        <v>7815</v>
      </c>
      <c r="C258" s="248">
        <v>6.3176429522336264</v>
      </c>
      <c r="D258" s="248">
        <v>8.7483115507712732</v>
      </c>
    </row>
    <row r="259" spans="1:4" ht="27.75" customHeight="1" x14ac:dyDescent="0.25">
      <c r="A259" s="246" t="s">
        <v>7817</v>
      </c>
      <c r="B259" s="247" t="s">
        <v>7818</v>
      </c>
      <c r="C259" s="248">
        <v>3.05</v>
      </c>
      <c r="D259" s="248">
        <v>21.3</v>
      </c>
    </row>
    <row r="260" spans="1:4" ht="27.75" customHeight="1" x14ac:dyDescent="0.25">
      <c r="A260" s="246" t="s">
        <v>7819</v>
      </c>
      <c r="B260" s="247" t="s">
        <v>7820</v>
      </c>
      <c r="C260" s="248">
        <v>3.2269221049551526</v>
      </c>
      <c r="D260" s="248">
        <v>21.844586327374977</v>
      </c>
    </row>
    <row r="261" spans="1:4" ht="27.75" customHeight="1" x14ac:dyDescent="0.25">
      <c r="A261" s="246" t="s">
        <v>7821</v>
      </c>
      <c r="B261" s="247" t="s">
        <v>7820</v>
      </c>
      <c r="C261" s="248">
        <v>3.2269221049551526</v>
      </c>
      <c r="D261" s="248">
        <v>21.844586327374977</v>
      </c>
    </row>
    <row r="262" spans="1:4" ht="27.75" customHeight="1" x14ac:dyDescent="0.25">
      <c r="A262" s="246" t="s">
        <v>7822</v>
      </c>
      <c r="B262" s="247" t="s">
        <v>7820</v>
      </c>
      <c r="C262" s="248">
        <v>8.52</v>
      </c>
      <c r="D262" s="248">
        <v>12.09</v>
      </c>
    </row>
    <row r="263" spans="1:4" ht="27.75" customHeight="1" x14ac:dyDescent="0.25">
      <c r="A263" s="246" t="s">
        <v>7823</v>
      </c>
      <c r="B263" s="247" t="s">
        <v>7824</v>
      </c>
      <c r="C263" s="248">
        <v>5.88</v>
      </c>
      <c r="D263" s="248">
        <v>0.77</v>
      </c>
    </row>
    <row r="264" spans="1:4" ht="27.75" customHeight="1" x14ac:dyDescent="0.25">
      <c r="A264" s="246" t="s">
        <v>7825</v>
      </c>
      <c r="B264" s="247" t="s">
        <v>7824</v>
      </c>
      <c r="C264" s="248">
        <v>5.88</v>
      </c>
      <c r="D264" s="248">
        <v>0.77</v>
      </c>
    </row>
    <row r="265" spans="1:4" ht="27.75" customHeight="1" x14ac:dyDescent="0.25">
      <c r="A265" s="246" t="s">
        <v>7826</v>
      </c>
      <c r="B265" s="247" t="s">
        <v>7827</v>
      </c>
      <c r="C265" s="248">
        <v>6.1604876549143821</v>
      </c>
      <c r="D265" s="248">
        <v>0.80673052623878816</v>
      </c>
    </row>
    <row r="266" spans="1:4" ht="27.75" customHeight="1" x14ac:dyDescent="0.25">
      <c r="A266" s="246" t="s">
        <v>7828</v>
      </c>
      <c r="B266" s="247" t="s">
        <v>7829</v>
      </c>
      <c r="C266" s="248">
        <v>8.59</v>
      </c>
      <c r="D266" s="248">
        <v>0.77</v>
      </c>
    </row>
    <row r="267" spans="1:4" ht="27.75" customHeight="1" x14ac:dyDescent="0.25">
      <c r="A267" s="246" t="s">
        <v>7830</v>
      </c>
      <c r="B267" s="247" t="s">
        <v>7829</v>
      </c>
      <c r="C267" s="248">
        <v>8.58</v>
      </c>
      <c r="D267" s="248">
        <v>0.77</v>
      </c>
    </row>
    <row r="268" spans="1:4" ht="27.75" customHeight="1" x14ac:dyDescent="0.25">
      <c r="A268" s="246" t="s">
        <v>7831</v>
      </c>
      <c r="B268" s="247" t="s">
        <v>7829</v>
      </c>
      <c r="C268" s="248">
        <v>1.9172946272947822</v>
      </c>
      <c r="D268" s="248">
        <v>8.601633273273313</v>
      </c>
    </row>
    <row r="269" spans="1:4" ht="27.75" customHeight="1" x14ac:dyDescent="0.25">
      <c r="A269" s="246" t="s">
        <v>7832</v>
      </c>
      <c r="B269" s="247" t="s">
        <v>7829</v>
      </c>
      <c r="C269" s="248">
        <v>1.9172946272947822</v>
      </c>
      <c r="D269" s="248">
        <v>8.601633273273313</v>
      </c>
    </row>
    <row r="270" spans="1:4" ht="27.75" customHeight="1" x14ac:dyDescent="0.25">
      <c r="A270" s="246" t="s">
        <v>7833</v>
      </c>
      <c r="B270" s="247" t="s">
        <v>7834</v>
      </c>
      <c r="C270" s="248">
        <v>4.1279458095854871</v>
      </c>
      <c r="D270" s="248">
        <v>2.9545195896017953</v>
      </c>
    </row>
    <row r="271" spans="1:4" ht="27.75" customHeight="1" x14ac:dyDescent="0.25">
      <c r="A271" s="246" t="s">
        <v>7835</v>
      </c>
      <c r="B271" s="247" t="s">
        <v>7836</v>
      </c>
      <c r="C271" s="248">
        <v>1.01</v>
      </c>
      <c r="D271" s="248">
        <v>8.61</v>
      </c>
    </row>
    <row r="272" spans="1:4" ht="27.75" customHeight="1" x14ac:dyDescent="0.25">
      <c r="A272" s="246" t="s">
        <v>7837</v>
      </c>
      <c r="B272" s="247" t="s">
        <v>7836</v>
      </c>
      <c r="C272" s="248">
        <v>1.01</v>
      </c>
      <c r="D272" s="248">
        <v>8.61</v>
      </c>
    </row>
    <row r="273" spans="1:4" ht="27.75" customHeight="1" x14ac:dyDescent="0.25">
      <c r="A273" s="246" t="s">
        <v>7838</v>
      </c>
      <c r="B273" s="247" t="s">
        <v>7839</v>
      </c>
      <c r="C273" s="248">
        <v>0</v>
      </c>
      <c r="D273" s="248">
        <v>24.03</v>
      </c>
    </row>
    <row r="274" spans="1:4" ht="27.75" customHeight="1" x14ac:dyDescent="0.25">
      <c r="A274" s="246" t="s">
        <v>7840</v>
      </c>
      <c r="B274" s="247" t="s">
        <v>7839</v>
      </c>
      <c r="C274" s="248">
        <v>0</v>
      </c>
      <c r="D274" s="248">
        <v>24.03</v>
      </c>
    </row>
    <row r="275" spans="1:4" ht="27.75" customHeight="1" x14ac:dyDescent="0.25">
      <c r="A275" s="246" t="s">
        <v>7841</v>
      </c>
      <c r="B275" s="247" t="s">
        <v>7839</v>
      </c>
      <c r="C275" s="248">
        <v>20.44066567132306</v>
      </c>
      <c r="D275" s="248">
        <v>3.3002612437041332</v>
      </c>
    </row>
    <row r="276" spans="1:4" ht="27.75" customHeight="1" x14ac:dyDescent="0.25">
      <c r="A276" s="246" t="s">
        <v>7842</v>
      </c>
      <c r="B276" s="247" t="s">
        <v>7839</v>
      </c>
      <c r="C276" s="248">
        <v>20.44066567132306</v>
      </c>
      <c r="D276" s="248">
        <v>3.3002612437041332</v>
      </c>
    </row>
    <row r="277" spans="1:4" ht="27.75" customHeight="1" x14ac:dyDescent="0.25">
      <c r="A277" s="246" t="s">
        <v>7843</v>
      </c>
      <c r="B277" s="247" t="s">
        <v>7844</v>
      </c>
      <c r="C277" s="248">
        <v>3.0488127679933421</v>
      </c>
      <c r="D277" s="248">
        <v>4.3793942852962777</v>
      </c>
    </row>
    <row r="278" spans="1:4" ht="27.75" customHeight="1" x14ac:dyDescent="0.25">
      <c r="A278" s="246" t="s">
        <v>7845</v>
      </c>
      <c r="B278" s="247" t="s">
        <v>7844</v>
      </c>
      <c r="C278" s="248">
        <v>3.0488127679933421</v>
      </c>
      <c r="D278" s="248">
        <v>4.3793942852962777</v>
      </c>
    </row>
    <row r="279" spans="1:4" ht="27.75" customHeight="1" x14ac:dyDescent="0.25">
      <c r="A279" s="246" t="s">
        <v>7846</v>
      </c>
      <c r="B279" s="247" t="s">
        <v>7847</v>
      </c>
      <c r="C279" s="248">
        <v>1.0057939028431644</v>
      </c>
      <c r="D279" s="248">
        <v>11.409474585377147</v>
      </c>
    </row>
    <row r="280" spans="1:4" ht="27.75" customHeight="1" x14ac:dyDescent="0.25">
      <c r="A280" s="246" t="s">
        <v>7848</v>
      </c>
      <c r="B280" s="247" t="s">
        <v>7847</v>
      </c>
      <c r="C280" s="248">
        <v>1.0057939028431644</v>
      </c>
      <c r="D280" s="248">
        <v>11.409474585377147</v>
      </c>
    </row>
    <row r="281" spans="1:4" ht="27.75" customHeight="1" x14ac:dyDescent="0.25">
      <c r="A281" s="246" t="s">
        <v>7849</v>
      </c>
      <c r="B281" s="247" t="s">
        <v>7847</v>
      </c>
      <c r="C281" s="248">
        <v>1.0057939028431644</v>
      </c>
      <c r="D281" s="248">
        <v>11.409474585377147</v>
      </c>
    </row>
    <row r="282" spans="1:4" ht="27.75" customHeight="1" x14ac:dyDescent="0.25">
      <c r="A282" s="246" t="s">
        <v>7850</v>
      </c>
      <c r="B282" s="247" t="s">
        <v>7851</v>
      </c>
      <c r="C282" s="248">
        <v>0.1466782774979615</v>
      </c>
      <c r="D282" s="248">
        <v>6.1290565954505327</v>
      </c>
    </row>
    <row r="283" spans="1:4" ht="27.75" customHeight="1" x14ac:dyDescent="0.25">
      <c r="A283" s="246" t="s">
        <v>7852</v>
      </c>
      <c r="B283" s="247" t="s">
        <v>7851</v>
      </c>
      <c r="C283" s="248">
        <v>0.1466782774979615</v>
      </c>
      <c r="D283" s="248">
        <v>6.1290565954505327</v>
      </c>
    </row>
    <row r="284" spans="1:4" ht="27.75" customHeight="1" x14ac:dyDescent="0.25">
      <c r="A284" s="246" t="s">
        <v>7853</v>
      </c>
      <c r="B284" s="247" t="s">
        <v>7851</v>
      </c>
      <c r="C284" s="248">
        <v>5.54</v>
      </c>
      <c r="D284" s="248">
        <v>1.1299999999999999</v>
      </c>
    </row>
    <row r="285" spans="1:4" ht="27.75" customHeight="1" x14ac:dyDescent="0.25">
      <c r="A285" s="246" t="s">
        <v>7854</v>
      </c>
      <c r="B285" s="247" t="s">
        <v>7851</v>
      </c>
      <c r="C285" s="248">
        <v>5.54</v>
      </c>
      <c r="D285" s="248">
        <v>1.1299999999999999</v>
      </c>
    </row>
    <row r="286" spans="1:4" ht="27.75" customHeight="1" x14ac:dyDescent="0.25">
      <c r="A286" s="246" t="s">
        <v>7855</v>
      </c>
      <c r="B286" s="247" t="s">
        <v>7856</v>
      </c>
      <c r="C286" s="248">
        <v>4.190807928513185E-2</v>
      </c>
      <c r="D286" s="248">
        <v>0.38764973338746961</v>
      </c>
    </row>
    <row r="287" spans="1:4" ht="27.75" customHeight="1" x14ac:dyDescent="0.25">
      <c r="A287" s="246" t="s">
        <v>7857</v>
      </c>
      <c r="B287" s="247" t="s">
        <v>7858</v>
      </c>
      <c r="C287" s="248">
        <v>4.01</v>
      </c>
      <c r="D287" s="248">
        <v>1.05</v>
      </c>
    </row>
    <row r="288" spans="1:4" ht="27.75" customHeight="1" x14ac:dyDescent="0.25">
      <c r="A288" s="246" t="s">
        <v>7859</v>
      </c>
      <c r="B288" s="247" t="s">
        <v>7858</v>
      </c>
      <c r="C288" s="248">
        <v>4.01</v>
      </c>
      <c r="D288" s="248">
        <v>1.05</v>
      </c>
    </row>
    <row r="289" spans="1:4" ht="27.75" customHeight="1" x14ac:dyDescent="0.25">
      <c r="A289" s="246" t="s">
        <v>7860</v>
      </c>
      <c r="B289" s="247" t="s">
        <v>7858</v>
      </c>
      <c r="C289" s="248">
        <v>4.0199999999999996</v>
      </c>
      <c r="D289" s="248">
        <v>1.05</v>
      </c>
    </row>
    <row r="290" spans="1:4" ht="27.75" customHeight="1" x14ac:dyDescent="0.25">
      <c r="A290" s="246" t="s">
        <v>7861</v>
      </c>
      <c r="B290" s="247" t="s">
        <v>7862</v>
      </c>
      <c r="C290" s="248">
        <v>0.67052926856210959</v>
      </c>
      <c r="D290" s="248">
        <v>0.96388582355803254</v>
      </c>
    </row>
    <row r="291" spans="1:4" ht="27.75" customHeight="1" x14ac:dyDescent="0.25">
      <c r="A291" s="246" t="s">
        <v>7863</v>
      </c>
      <c r="B291" s="247" t="s">
        <v>7862</v>
      </c>
      <c r="C291" s="248">
        <v>0.67052926856210959</v>
      </c>
      <c r="D291" s="248">
        <v>0.96388582355803254</v>
      </c>
    </row>
    <row r="292" spans="1:4" ht="27.75" customHeight="1" x14ac:dyDescent="0.25">
      <c r="A292" s="246" t="s">
        <v>7864</v>
      </c>
      <c r="B292" s="247" t="s">
        <v>7865</v>
      </c>
      <c r="C292" s="248">
        <v>1.2572423785539555</v>
      </c>
      <c r="D292" s="248">
        <v>2.6716400544271552</v>
      </c>
    </row>
    <row r="293" spans="1:4" ht="27.75" customHeight="1" x14ac:dyDescent="0.25">
      <c r="A293" s="246" t="s">
        <v>7866</v>
      </c>
      <c r="B293" s="247" t="s">
        <v>7865</v>
      </c>
      <c r="C293" s="248">
        <v>1.2572423785539555</v>
      </c>
      <c r="D293" s="248">
        <v>2.6716400544271552</v>
      </c>
    </row>
    <row r="294" spans="1:4" ht="27.75" customHeight="1" x14ac:dyDescent="0.25">
      <c r="A294" s="246" t="s">
        <v>7867</v>
      </c>
      <c r="B294" s="247" t="s">
        <v>7868</v>
      </c>
      <c r="C294" s="248">
        <v>0</v>
      </c>
      <c r="D294" s="248">
        <v>0</v>
      </c>
    </row>
    <row r="295" spans="1:4" ht="27.75" customHeight="1" x14ac:dyDescent="0.25">
      <c r="A295" s="246" t="s">
        <v>7869</v>
      </c>
      <c r="B295" s="247" t="s">
        <v>7868</v>
      </c>
      <c r="C295" s="248">
        <v>0</v>
      </c>
      <c r="D295" s="248">
        <v>0</v>
      </c>
    </row>
    <row r="296" spans="1:4" ht="27.75" customHeight="1" x14ac:dyDescent="0.25">
      <c r="A296" s="246" t="s">
        <v>7870</v>
      </c>
      <c r="B296" s="247" t="s">
        <v>7868</v>
      </c>
      <c r="C296" s="248">
        <v>0</v>
      </c>
      <c r="D296" s="248">
        <v>0</v>
      </c>
    </row>
    <row r="297" spans="1:4" ht="27.75" customHeight="1" x14ac:dyDescent="0.25">
      <c r="A297" s="246" t="s">
        <v>7871</v>
      </c>
      <c r="B297" s="247" t="s">
        <v>7868</v>
      </c>
      <c r="C297" s="248">
        <v>0</v>
      </c>
      <c r="D297" s="248">
        <v>0</v>
      </c>
    </row>
    <row r="298" spans="1:4" ht="27.75" customHeight="1" x14ac:dyDescent="0.25">
      <c r="A298" s="246" t="s">
        <v>7872</v>
      </c>
      <c r="B298" s="247" t="s">
        <v>7868</v>
      </c>
      <c r="C298" s="248">
        <v>0</v>
      </c>
      <c r="D298" s="248">
        <v>0</v>
      </c>
    </row>
    <row r="299" spans="1:4" ht="27.75" customHeight="1" x14ac:dyDescent="0.25">
      <c r="A299" s="246" t="s">
        <v>7873</v>
      </c>
      <c r="B299" s="247" t="s">
        <v>7868</v>
      </c>
      <c r="C299" s="248">
        <v>0</v>
      </c>
      <c r="D299" s="248">
        <v>0</v>
      </c>
    </row>
    <row r="300" spans="1:4" ht="27.75" customHeight="1" x14ac:dyDescent="0.25">
      <c r="A300" s="246" t="s">
        <v>7874</v>
      </c>
      <c r="B300" s="247" t="s">
        <v>7875</v>
      </c>
      <c r="C300" s="248">
        <v>0</v>
      </c>
      <c r="D300" s="248">
        <v>0</v>
      </c>
    </row>
    <row r="301" spans="1:4" ht="27.75" customHeight="1" x14ac:dyDescent="0.25">
      <c r="A301" s="246" t="s">
        <v>7876</v>
      </c>
      <c r="B301" s="247" t="s">
        <v>7877</v>
      </c>
      <c r="C301" s="248">
        <v>4.0336526311939407</v>
      </c>
      <c r="D301" s="248">
        <v>1.959202706579914</v>
      </c>
    </row>
    <row r="302" spans="1:4" ht="27.75" customHeight="1" x14ac:dyDescent="0.25">
      <c r="A302" s="246" t="s">
        <v>7878</v>
      </c>
      <c r="B302" s="247" t="s">
        <v>7877</v>
      </c>
      <c r="C302" s="248">
        <v>4.0336526311939407</v>
      </c>
      <c r="D302" s="248">
        <v>1.959202706579914</v>
      </c>
    </row>
    <row r="303" spans="1:4" ht="27.75" customHeight="1" x14ac:dyDescent="0.25">
      <c r="A303" s="246" t="s">
        <v>7879</v>
      </c>
      <c r="B303" s="247" t="s">
        <v>7880</v>
      </c>
      <c r="C303" s="248">
        <v>0</v>
      </c>
      <c r="D303" s="248">
        <v>0</v>
      </c>
    </row>
    <row r="304" spans="1:4" ht="27.75" customHeight="1" x14ac:dyDescent="0.25">
      <c r="A304" s="246" t="s">
        <v>7881</v>
      </c>
      <c r="B304" s="247" t="s">
        <v>7880</v>
      </c>
      <c r="C304" s="248">
        <v>0</v>
      </c>
      <c r="D304" s="248">
        <v>0</v>
      </c>
    </row>
    <row r="305" spans="1:4" ht="27.75" customHeight="1" x14ac:dyDescent="0.25">
      <c r="A305" s="246" t="s">
        <v>7882</v>
      </c>
      <c r="B305" s="247" t="s">
        <v>7883</v>
      </c>
      <c r="C305" s="248">
        <v>0</v>
      </c>
      <c r="D305" s="248">
        <v>0</v>
      </c>
    </row>
    <row r="306" spans="1:4" ht="27.75" customHeight="1" x14ac:dyDescent="0.25">
      <c r="A306" s="246" t="s">
        <v>7884</v>
      </c>
      <c r="B306" s="247" t="s">
        <v>7885</v>
      </c>
      <c r="C306" s="248">
        <v>11.922848556620012</v>
      </c>
      <c r="D306" s="248">
        <v>3.7612501158405833</v>
      </c>
    </row>
    <row r="307" spans="1:4" ht="27.75" customHeight="1" x14ac:dyDescent="0.25">
      <c r="A307" s="246" t="s">
        <v>7886</v>
      </c>
      <c r="B307" s="247" t="s">
        <v>7885</v>
      </c>
      <c r="C307" s="248">
        <v>11.922848556620012</v>
      </c>
      <c r="D307" s="248">
        <v>3.7612501158405833</v>
      </c>
    </row>
    <row r="308" spans="1:4" ht="27.75" customHeight="1" x14ac:dyDescent="0.25">
      <c r="A308" s="246" t="s">
        <v>7887</v>
      </c>
      <c r="B308" s="247" t="s">
        <v>7888</v>
      </c>
      <c r="C308" s="248">
        <v>2.52</v>
      </c>
      <c r="D308" s="248">
        <v>0.37</v>
      </c>
    </row>
    <row r="309" spans="1:4" ht="27.75" customHeight="1" x14ac:dyDescent="0.25">
      <c r="A309" s="246" t="s">
        <v>7889</v>
      </c>
      <c r="B309" s="247" t="s">
        <v>7888</v>
      </c>
      <c r="C309" s="248">
        <v>2.5099999999999998</v>
      </c>
      <c r="D309" s="248">
        <v>0.37</v>
      </c>
    </row>
    <row r="310" spans="1:4" ht="27.75" customHeight="1" x14ac:dyDescent="0.25">
      <c r="A310" s="246" t="s">
        <v>7890</v>
      </c>
      <c r="B310" s="247" t="s">
        <v>7888</v>
      </c>
      <c r="C310" s="248">
        <v>0.96</v>
      </c>
      <c r="D310" s="248">
        <v>2.4900000000000002</v>
      </c>
    </row>
    <row r="311" spans="1:4" ht="27.75" customHeight="1" x14ac:dyDescent="0.25">
      <c r="A311" s="246" t="s">
        <v>7891</v>
      </c>
      <c r="B311" s="247" t="s">
        <v>7888</v>
      </c>
      <c r="C311" s="248">
        <v>0.96</v>
      </c>
      <c r="D311" s="248">
        <v>2.4900000000000002</v>
      </c>
    </row>
    <row r="312" spans="1:4" ht="27.75" customHeight="1" x14ac:dyDescent="0.25">
      <c r="A312" s="246" t="s">
        <v>7892</v>
      </c>
      <c r="B312" s="247" t="s">
        <v>7888</v>
      </c>
      <c r="C312" s="248">
        <v>2.587823895856892</v>
      </c>
      <c r="D312" s="248">
        <v>2.0325418453288946</v>
      </c>
    </row>
    <row r="313" spans="1:4" ht="27.75" customHeight="1" x14ac:dyDescent="0.25">
      <c r="A313" s="246" t="s">
        <v>7893</v>
      </c>
      <c r="B313" s="247" t="s">
        <v>7888</v>
      </c>
      <c r="C313" s="248">
        <v>2.587823895856892</v>
      </c>
      <c r="D313" s="248">
        <v>2.0325418453288946</v>
      </c>
    </row>
    <row r="314" spans="1:4" ht="27.75" customHeight="1" x14ac:dyDescent="0.25">
      <c r="A314" s="246" t="s">
        <v>7894</v>
      </c>
      <c r="B314" s="247" t="s">
        <v>7895</v>
      </c>
      <c r="C314" s="248">
        <v>1.0057939028431644</v>
      </c>
      <c r="D314" s="248">
        <v>2.6087779354994578</v>
      </c>
    </row>
    <row r="315" spans="1:4" ht="27.75" customHeight="1" x14ac:dyDescent="0.25">
      <c r="A315" s="246" t="s">
        <v>7896</v>
      </c>
      <c r="B315" s="247" t="s">
        <v>7897</v>
      </c>
      <c r="C315" s="248">
        <v>10.550358960031943</v>
      </c>
      <c r="D315" s="248">
        <v>0.34574165410233776</v>
      </c>
    </row>
    <row r="316" spans="1:4" ht="27.75" customHeight="1" x14ac:dyDescent="0.25">
      <c r="A316" s="246" t="s">
        <v>7898</v>
      </c>
      <c r="B316" s="247" t="s">
        <v>7899</v>
      </c>
      <c r="C316" s="248">
        <v>3.2059680653125864</v>
      </c>
      <c r="D316" s="248">
        <v>0.36669569374490368</v>
      </c>
    </row>
    <row r="317" spans="1:4" ht="27.75" customHeight="1" x14ac:dyDescent="0.25">
      <c r="A317" s="246" t="s">
        <v>7900</v>
      </c>
      <c r="B317" s="247" t="s">
        <v>7901</v>
      </c>
      <c r="C317" s="248">
        <v>1.5086908542647466</v>
      </c>
      <c r="D317" s="248">
        <v>-0.26192549553207406</v>
      </c>
    </row>
    <row r="318" spans="1:4" ht="27.75" customHeight="1" x14ac:dyDescent="0.25">
      <c r="A318" s="246" t="s">
        <v>7902</v>
      </c>
      <c r="B318" s="247" t="s">
        <v>7901</v>
      </c>
      <c r="C318" s="248">
        <v>1.5191678740860295</v>
      </c>
      <c r="D318" s="248">
        <v>-0.26192549553207406</v>
      </c>
    </row>
    <row r="319" spans="1:4" ht="27.75" customHeight="1" x14ac:dyDescent="0.25">
      <c r="A319" s="246" t="s">
        <v>7903</v>
      </c>
      <c r="B319" s="247" t="s">
        <v>7904</v>
      </c>
      <c r="C319" s="248">
        <v>1.7810933696181035</v>
      </c>
      <c r="D319" s="248">
        <v>11.639969021445371</v>
      </c>
    </row>
    <row r="320" spans="1:4" ht="27.75" customHeight="1" x14ac:dyDescent="0.25">
      <c r="A320" s="246" t="s">
        <v>7905</v>
      </c>
      <c r="B320" s="247" t="s">
        <v>7906</v>
      </c>
      <c r="C320" s="248">
        <v>1.0477019821282962</v>
      </c>
      <c r="D320" s="248">
        <v>9.6702892950441743</v>
      </c>
    </row>
    <row r="321" spans="1:4" ht="27.75" customHeight="1" x14ac:dyDescent="0.25">
      <c r="A321" s="246" t="s">
        <v>7907</v>
      </c>
      <c r="B321" s="247" t="s">
        <v>7906</v>
      </c>
      <c r="C321" s="248">
        <v>1.0477019821282962</v>
      </c>
      <c r="D321" s="248">
        <v>9.6702892950441743</v>
      </c>
    </row>
    <row r="322" spans="1:4" ht="27.75" customHeight="1" x14ac:dyDescent="0.25">
      <c r="A322" s="246" t="s">
        <v>7908</v>
      </c>
      <c r="B322" s="247" t="s">
        <v>7909</v>
      </c>
      <c r="C322" s="248">
        <v>3.11</v>
      </c>
      <c r="D322" s="248">
        <v>5.57</v>
      </c>
    </row>
    <row r="323" spans="1:4" ht="27.75" customHeight="1" x14ac:dyDescent="0.25">
      <c r="A323" s="246" t="s">
        <v>7910</v>
      </c>
      <c r="B323" s="247" t="s">
        <v>7909</v>
      </c>
      <c r="C323" s="248">
        <v>3.11</v>
      </c>
      <c r="D323" s="248">
        <v>5.57</v>
      </c>
    </row>
    <row r="324" spans="1:4" ht="27.75" customHeight="1" x14ac:dyDescent="0.25">
      <c r="A324" s="246" t="s">
        <v>7911</v>
      </c>
      <c r="B324" s="247" t="s">
        <v>7912</v>
      </c>
      <c r="C324" s="248">
        <v>7.3548679145406393</v>
      </c>
      <c r="D324" s="248">
        <v>10.477019821282962</v>
      </c>
    </row>
    <row r="325" spans="1:4" ht="27.75" customHeight="1" x14ac:dyDescent="0.25">
      <c r="A325" s="246" t="s">
        <v>7913</v>
      </c>
      <c r="B325" s="247" t="s">
        <v>7912</v>
      </c>
      <c r="C325" s="248">
        <v>7.3548679145406393</v>
      </c>
      <c r="D325" s="248">
        <v>10.477019821282962</v>
      </c>
    </row>
    <row r="326" spans="1:4" ht="27.75" customHeight="1" x14ac:dyDescent="0.25">
      <c r="A326" s="246" t="s">
        <v>7914</v>
      </c>
      <c r="B326" s="247" t="s">
        <v>7915</v>
      </c>
      <c r="C326" s="248">
        <v>0.3352646342810548</v>
      </c>
      <c r="D326" s="248">
        <v>2.0325418453288946</v>
      </c>
    </row>
    <row r="327" spans="1:4" ht="27.75" customHeight="1" x14ac:dyDescent="0.25">
      <c r="A327" s="246" t="s">
        <v>7916</v>
      </c>
      <c r="B327" s="247" t="s">
        <v>7915</v>
      </c>
      <c r="C327" s="248">
        <v>0.3352646342810548</v>
      </c>
      <c r="D327" s="248">
        <v>2.0325418453288946</v>
      </c>
    </row>
    <row r="328" spans="1:4" ht="27.75" customHeight="1" x14ac:dyDescent="0.25">
      <c r="A328" s="246" t="s">
        <v>7917</v>
      </c>
      <c r="B328" s="247" t="s">
        <v>7918</v>
      </c>
      <c r="C328" s="248">
        <v>3.98</v>
      </c>
      <c r="D328" s="248">
        <v>0.36</v>
      </c>
    </row>
    <row r="329" spans="1:4" ht="27.75" customHeight="1" x14ac:dyDescent="0.25">
      <c r="A329" s="246" t="s">
        <v>7919</v>
      </c>
      <c r="B329" s="247" t="s">
        <v>7918</v>
      </c>
      <c r="C329" s="248">
        <v>3.98</v>
      </c>
      <c r="D329" s="248">
        <v>0.36</v>
      </c>
    </row>
    <row r="330" spans="1:4" ht="27.75" customHeight="1" x14ac:dyDescent="0.25">
      <c r="A330" s="246" t="s">
        <v>7920</v>
      </c>
      <c r="B330" s="247" t="s">
        <v>7918</v>
      </c>
      <c r="C330" s="248">
        <v>0.1676323171405274</v>
      </c>
      <c r="D330" s="248">
        <v>4.4632104438665419</v>
      </c>
    </row>
    <row r="331" spans="1:4" ht="27.75" customHeight="1" x14ac:dyDescent="0.25">
      <c r="A331" s="246" t="s">
        <v>7921</v>
      </c>
      <c r="B331" s="247" t="s">
        <v>7918</v>
      </c>
      <c r="C331" s="248">
        <v>0.1676323171405274</v>
      </c>
      <c r="D331" s="248">
        <v>4.4632104438665419</v>
      </c>
    </row>
    <row r="332" spans="1:4" ht="27.75" customHeight="1" x14ac:dyDescent="0.25">
      <c r="A332" s="246" t="s">
        <v>7922</v>
      </c>
      <c r="B332" s="247" t="s">
        <v>7918</v>
      </c>
      <c r="C332" s="248">
        <v>0.16</v>
      </c>
      <c r="D332" s="248">
        <v>4.49</v>
      </c>
    </row>
    <row r="333" spans="1:4" ht="27.75" customHeight="1" x14ac:dyDescent="0.25">
      <c r="A333" s="246" t="s">
        <v>7923</v>
      </c>
      <c r="B333" s="247" t="s">
        <v>7918</v>
      </c>
      <c r="C333" s="248">
        <v>0.16</v>
      </c>
      <c r="D333" s="248">
        <v>4.49</v>
      </c>
    </row>
    <row r="334" spans="1:4" ht="27.75" customHeight="1" x14ac:dyDescent="0.25">
      <c r="A334" s="246" t="s">
        <v>7924</v>
      </c>
      <c r="B334" s="247" t="s">
        <v>7925</v>
      </c>
      <c r="C334" s="248">
        <v>5.102308652964803</v>
      </c>
      <c r="D334" s="248">
        <v>5.8461770602758927</v>
      </c>
    </row>
    <row r="335" spans="1:4" ht="27.75" customHeight="1" x14ac:dyDescent="0.25">
      <c r="A335" s="246" t="s">
        <v>7926</v>
      </c>
      <c r="B335" s="247" t="s">
        <v>7925</v>
      </c>
      <c r="C335" s="248">
        <v>5.102308652964803</v>
      </c>
      <c r="D335" s="248">
        <v>5.8461770602758927</v>
      </c>
    </row>
    <row r="336" spans="1:4" ht="27.75" customHeight="1" x14ac:dyDescent="0.25">
      <c r="A336" s="246" t="s">
        <v>7927</v>
      </c>
      <c r="B336" s="247" t="s">
        <v>7928</v>
      </c>
      <c r="C336" s="248">
        <v>0.80673052623878816</v>
      </c>
      <c r="D336" s="248">
        <v>4.9975384547519726</v>
      </c>
    </row>
    <row r="337" spans="1:4" ht="27.75" customHeight="1" x14ac:dyDescent="0.25">
      <c r="A337" s="246" t="s">
        <v>7929</v>
      </c>
      <c r="B337" s="247" t="s">
        <v>7928</v>
      </c>
      <c r="C337" s="248">
        <v>0.80673052623878816</v>
      </c>
      <c r="D337" s="248">
        <v>4.9975384547519726</v>
      </c>
    </row>
    <row r="338" spans="1:4" ht="27.75" customHeight="1" x14ac:dyDescent="0.25">
      <c r="A338" s="246" t="s">
        <v>7930</v>
      </c>
      <c r="B338" s="247" t="s">
        <v>7931</v>
      </c>
      <c r="C338" s="248">
        <v>1.0686560217708623</v>
      </c>
      <c r="D338" s="248">
        <v>1.8439554885458014</v>
      </c>
    </row>
    <row r="339" spans="1:4" ht="27.75" customHeight="1" x14ac:dyDescent="0.25">
      <c r="A339" s="246" t="s">
        <v>7932</v>
      </c>
      <c r="B339" s="247" t="s">
        <v>7931</v>
      </c>
      <c r="C339" s="248">
        <v>1.0686560217708623</v>
      </c>
      <c r="D339" s="248">
        <v>1.8439554885458014</v>
      </c>
    </row>
    <row r="340" spans="1:4" ht="27.75" customHeight="1" x14ac:dyDescent="0.25">
      <c r="A340" s="246" t="s">
        <v>7933</v>
      </c>
      <c r="B340" s="247" t="s">
        <v>7934</v>
      </c>
      <c r="C340" s="248">
        <v>0.72291436766852435</v>
      </c>
      <c r="D340" s="248">
        <v>0.56575907034927997</v>
      </c>
    </row>
    <row r="341" spans="1:4" ht="27.75" customHeight="1" x14ac:dyDescent="0.25">
      <c r="A341" s="246" t="s">
        <v>7935</v>
      </c>
      <c r="B341" s="247" t="s">
        <v>7934</v>
      </c>
      <c r="C341" s="248">
        <v>0.72291436766852435</v>
      </c>
      <c r="D341" s="248">
        <v>0.56575907034927997</v>
      </c>
    </row>
    <row r="342" spans="1:4" ht="27.75" customHeight="1" x14ac:dyDescent="0.25">
      <c r="A342" s="246" t="s">
        <v>7936</v>
      </c>
      <c r="B342" s="247" t="s">
        <v>7937</v>
      </c>
      <c r="C342" s="248">
        <v>2.39</v>
      </c>
      <c r="D342" s="248">
        <v>1.6</v>
      </c>
    </row>
    <row r="343" spans="1:4" ht="27.75" customHeight="1" x14ac:dyDescent="0.25">
      <c r="A343" s="246" t="s">
        <v>7938</v>
      </c>
      <c r="B343" s="247" t="s">
        <v>7937</v>
      </c>
      <c r="C343" s="248">
        <v>2.39</v>
      </c>
      <c r="D343" s="248">
        <v>1.6</v>
      </c>
    </row>
    <row r="344" spans="1:4" ht="27.75" customHeight="1" x14ac:dyDescent="0.25">
      <c r="A344" s="246" t="s">
        <v>7939</v>
      </c>
      <c r="B344" s="247" t="s">
        <v>7937</v>
      </c>
      <c r="C344" s="248">
        <v>2.8183183319251168</v>
      </c>
      <c r="D344" s="248">
        <v>4.3898713051175617</v>
      </c>
    </row>
    <row r="345" spans="1:4" ht="27.75" customHeight="1" x14ac:dyDescent="0.25">
      <c r="A345" s="246" t="s">
        <v>7940</v>
      </c>
      <c r="B345" s="247" t="s">
        <v>7937</v>
      </c>
      <c r="C345" s="248">
        <v>2.8183183319251168</v>
      </c>
      <c r="D345" s="248">
        <v>4.3898713051175617</v>
      </c>
    </row>
    <row r="346" spans="1:4" ht="27.75" customHeight="1" x14ac:dyDescent="0.25">
      <c r="A346" s="246" t="s">
        <v>7941</v>
      </c>
      <c r="B346" s="247" t="s">
        <v>7942</v>
      </c>
      <c r="C346" s="248">
        <v>2.7345021733548531</v>
      </c>
      <c r="D346" s="248">
        <v>3.8031581951257154</v>
      </c>
    </row>
    <row r="347" spans="1:4" ht="27.75" customHeight="1" x14ac:dyDescent="0.25">
      <c r="A347" s="246" t="s">
        <v>7943</v>
      </c>
      <c r="B347" s="247" t="s">
        <v>7942</v>
      </c>
      <c r="C347" s="248">
        <v>2.7345021733548531</v>
      </c>
      <c r="D347" s="248">
        <v>3.8031581951257154</v>
      </c>
    </row>
    <row r="348" spans="1:4" ht="27.75" customHeight="1" x14ac:dyDescent="0.25">
      <c r="A348" s="246" t="s">
        <v>7944</v>
      </c>
      <c r="B348" s="247" t="s">
        <v>7942</v>
      </c>
      <c r="C348" s="248">
        <v>2.4900000000000002</v>
      </c>
      <c r="D348" s="248">
        <v>3.36</v>
      </c>
    </row>
    <row r="349" spans="1:4" ht="27.75" customHeight="1" x14ac:dyDescent="0.25">
      <c r="A349" s="246" t="s">
        <v>7945</v>
      </c>
      <c r="B349" s="247" t="s">
        <v>7946</v>
      </c>
      <c r="C349" s="248">
        <v>3.5726637590574901</v>
      </c>
      <c r="D349" s="248">
        <v>7.0929424190085655</v>
      </c>
    </row>
    <row r="350" spans="1:4" ht="27.75" customHeight="1" x14ac:dyDescent="0.25">
      <c r="A350" s="246" t="s">
        <v>7947</v>
      </c>
      <c r="B350" s="247" t="s">
        <v>7946</v>
      </c>
      <c r="C350" s="248">
        <v>3.5726637590574901</v>
      </c>
      <c r="D350" s="248">
        <v>7.0929424190085655</v>
      </c>
    </row>
    <row r="351" spans="1:4" ht="27.75" customHeight="1" x14ac:dyDescent="0.25">
      <c r="A351" s="246" t="s">
        <v>7948</v>
      </c>
      <c r="B351" s="247" t="s">
        <v>7949</v>
      </c>
      <c r="C351" s="248">
        <v>2.4306685985376473</v>
      </c>
      <c r="D351" s="248">
        <v>8.1511214209581446</v>
      </c>
    </row>
    <row r="352" spans="1:4" ht="27.75" customHeight="1" x14ac:dyDescent="0.25">
      <c r="A352" s="246" t="s">
        <v>7950</v>
      </c>
      <c r="B352" s="247" t="s">
        <v>7951</v>
      </c>
      <c r="C352" s="248">
        <v>2.346852439967384</v>
      </c>
      <c r="D352" s="248">
        <v>7.6063163902514308</v>
      </c>
    </row>
    <row r="353" spans="1:4" ht="27.75" customHeight="1" x14ac:dyDescent="0.25">
      <c r="A353" s="246" t="s">
        <v>7952</v>
      </c>
      <c r="B353" s="247" t="s">
        <v>7951</v>
      </c>
      <c r="C353" s="248">
        <v>2.346852439967384</v>
      </c>
      <c r="D353" s="248">
        <v>7.6063163902514308</v>
      </c>
    </row>
    <row r="354" spans="1:4" ht="27.75" customHeight="1" x14ac:dyDescent="0.25">
      <c r="A354" s="246" t="s">
        <v>7953</v>
      </c>
      <c r="B354" s="247" t="s">
        <v>7951</v>
      </c>
      <c r="C354" s="248">
        <v>1.0477019821282962E-2</v>
      </c>
      <c r="D354" s="248">
        <v>5.311849049390462</v>
      </c>
    </row>
    <row r="355" spans="1:4" ht="27.75" customHeight="1" x14ac:dyDescent="0.25">
      <c r="A355" s="246" t="s">
        <v>7954</v>
      </c>
      <c r="B355" s="247" t="s">
        <v>7955</v>
      </c>
      <c r="C355" s="248">
        <v>4.29</v>
      </c>
      <c r="D355" s="248">
        <v>2.5299999999999998</v>
      </c>
    </row>
    <row r="356" spans="1:4" ht="27.75" customHeight="1" x14ac:dyDescent="0.25">
      <c r="A356" s="246" t="s">
        <v>7956</v>
      </c>
      <c r="B356" s="247" t="s">
        <v>7955</v>
      </c>
      <c r="C356" s="248">
        <v>4.29</v>
      </c>
      <c r="D356" s="248">
        <v>2.5299999999999998</v>
      </c>
    </row>
    <row r="357" spans="1:4" ht="27.75" customHeight="1" x14ac:dyDescent="0.25">
      <c r="A357" s="246" t="s">
        <v>7957</v>
      </c>
      <c r="B357" s="247" t="s">
        <v>7958</v>
      </c>
      <c r="C357" s="248">
        <v>5.3642341484968767</v>
      </c>
      <c r="D357" s="248">
        <v>28.046982061574489</v>
      </c>
    </row>
    <row r="358" spans="1:4" ht="27.75" customHeight="1" x14ac:dyDescent="0.25">
      <c r="A358" s="246" t="s">
        <v>7959</v>
      </c>
      <c r="B358" s="247" t="s">
        <v>7958</v>
      </c>
      <c r="C358" s="248">
        <v>5.3642341484968767</v>
      </c>
      <c r="D358" s="248">
        <v>28.057459081395773</v>
      </c>
    </row>
    <row r="359" spans="1:4" ht="27.75" customHeight="1" x14ac:dyDescent="0.25">
      <c r="A359" s="246" t="s">
        <v>7960</v>
      </c>
      <c r="B359" s="247" t="s">
        <v>7961</v>
      </c>
      <c r="C359" s="248">
        <v>4.03</v>
      </c>
      <c r="D359" s="248">
        <v>4.71</v>
      </c>
    </row>
    <row r="360" spans="1:4" ht="27.75" customHeight="1" x14ac:dyDescent="0.25">
      <c r="A360" s="246" t="s">
        <v>7962</v>
      </c>
      <c r="B360" s="247" t="s">
        <v>7961</v>
      </c>
      <c r="C360" s="248">
        <v>4.03</v>
      </c>
      <c r="D360" s="248">
        <v>4.71</v>
      </c>
    </row>
    <row r="361" spans="1:4" ht="27.75" customHeight="1" x14ac:dyDescent="0.25">
      <c r="A361" s="246" t="s">
        <v>7963</v>
      </c>
      <c r="B361" s="247" t="s">
        <v>7961</v>
      </c>
      <c r="C361" s="248">
        <v>0.12572423785539555</v>
      </c>
      <c r="D361" s="248">
        <v>9.8798296914698334</v>
      </c>
    </row>
    <row r="362" spans="1:4" ht="27.75" customHeight="1" x14ac:dyDescent="0.25">
      <c r="A362" s="246" t="s">
        <v>7964</v>
      </c>
      <c r="B362" s="247" t="s">
        <v>7965</v>
      </c>
      <c r="C362" s="248">
        <v>0</v>
      </c>
      <c r="D362" s="248">
        <v>6.5481373883018517</v>
      </c>
    </row>
    <row r="363" spans="1:4" ht="27.75" customHeight="1" x14ac:dyDescent="0.25">
      <c r="A363" s="246" t="s">
        <v>7966</v>
      </c>
      <c r="B363" s="247" t="s">
        <v>7965</v>
      </c>
      <c r="C363" s="248">
        <v>0</v>
      </c>
      <c r="D363" s="248">
        <v>6.5481373883018517</v>
      </c>
    </row>
    <row r="364" spans="1:4" ht="27.75" customHeight="1" x14ac:dyDescent="0.25">
      <c r="A364" s="246" t="s">
        <v>7967</v>
      </c>
      <c r="B364" s="247" t="s">
        <v>7965</v>
      </c>
      <c r="C364" s="248">
        <v>0</v>
      </c>
      <c r="D364" s="248">
        <v>6.5481373883018517</v>
      </c>
    </row>
    <row r="365" spans="1:4" ht="27.75" customHeight="1" x14ac:dyDescent="0.25">
      <c r="A365" s="246" t="s">
        <v>7968</v>
      </c>
      <c r="B365" s="247" t="s">
        <v>7965</v>
      </c>
      <c r="C365" s="248">
        <v>0</v>
      </c>
      <c r="D365" s="248">
        <v>6.5481373883018517</v>
      </c>
    </row>
    <row r="366" spans="1:4" ht="27.75" customHeight="1" x14ac:dyDescent="0.25">
      <c r="A366" s="246" t="s">
        <v>7969</v>
      </c>
      <c r="B366" s="247" t="s">
        <v>7970</v>
      </c>
      <c r="C366" s="248">
        <v>9.19</v>
      </c>
      <c r="D366" s="248">
        <v>3.67</v>
      </c>
    </row>
    <row r="367" spans="1:4" ht="27.75" customHeight="1" x14ac:dyDescent="0.25">
      <c r="A367" s="246" t="s">
        <v>7971</v>
      </c>
      <c r="B367" s="247" t="s">
        <v>7970</v>
      </c>
      <c r="C367" s="248">
        <v>9.19</v>
      </c>
      <c r="D367" s="248">
        <v>3.67</v>
      </c>
    </row>
    <row r="368" spans="1:4" ht="27.75" customHeight="1" x14ac:dyDescent="0.25">
      <c r="A368" s="246" t="s">
        <v>7972</v>
      </c>
      <c r="B368" s="247" t="s">
        <v>7970</v>
      </c>
      <c r="C368" s="248">
        <v>6.2862118927697774E-2</v>
      </c>
      <c r="D368" s="248">
        <v>9.293116581477987</v>
      </c>
    </row>
    <row r="369" spans="1:4" ht="27.75" customHeight="1" x14ac:dyDescent="0.25">
      <c r="A369" s="246" t="s">
        <v>7973</v>
      </c>
      <c r="B369" s="247" t="s">
        <v>7974</v>
      </c>
      <c r="C369" s="248">
        <v>9.4293178391546661E-2</v>
      </c>
      <c r="D369" s="248">
        <v>8.3187537380986729</v>
      </c>
    </row>
    <row r="370" spans="1:4" ht="27.75" customHeight="1" x14ac:dyDescent="0.25">
      <c r="A370" s="246" t="s">
        <v>7975</v>
      </c>
      <c r="B370" s="247" t="s">
        <v>7974</v>
      </c>
      <c r="C370" s="248">
        <v>9.4293178391546661E-2</v>
      </c>
      <c r="D370" s="248">
        <v>8.3187537380986729</v>
      </c>
    </row>
    <row r="371" spans="1:4" ht="27.75" customHeight="1" x14ac:dyDescent="0.25">
      <c r="A371" s="246" t="s">
        <v>7976</v>
      </c>
      <c r="B371" s="247" t="s">
        <v>7977</v>
      </c>
      <c r="C371" s="248">
        <v>2.6297319751420232</v>
      </c>
      <c r="D371" s="248">
        <v>5.1651707718925</v>
      </c>
    </row>
    <row r="372" spans="1:4" ht="27.75" customHeight="1" x14ac:dyDescent="0.25">
      <c r="A372" s="246" t="s">
        <v>7978</v>
      </c>
      <c r="B372" s="247" t="s">
        <v>7977</v>
      </c>
      <c r="C372" s="248">
        <v>2.6297319751420232</v>
      </c>
      <c r="D372" s="248">
        <v>5.1651707718925</v>
      </c>
    </row>
    <row r="373" spans="1:4" ht="27.75" customHeight="1" x14ac:dyDescent="0.25">
      <c r="A373" s="246" t="s">
        <v>7979</v>
      </c>
      <c r="B373" s="247" t="s">
        <v>7980</v>
      </c>
      <c r="C373" s="248">
        <v>4.190807928513185E-2</v>
      </c>
      <c r="D373" s="248">
        <v>3.6983879969128854</v>
      </c>
    </row>
    <row r="374" spans="1:4" ht="27.75" customHeight="1" x14ac:dyDescent="0.25">
      <c r="A374" s="246" t="s">
        <v>7981</v>
      </c>
      <c r="B374" s="247" t="s">
        <v>7980</v>
      </c>
      <c r="C374" s="248">
        <v>10.1</v>
      </c>
      <c r="D374" s="248">
        <v>0.33</v>
      </c>
    </row>
    <row r="375" spans="1:4" ht="27.75" customHeight="1" x14ac:dyDescent="0.25">
      <c r="A375" s="246" t="s">
        <v>7982</v>
      </c>
      <c r="B375" s="247" t="s">
        <v>7983</v>
      </c>
      <c r="C375" s="248">
        <v>5.2385099106414812E-2</v>
      </c>
      <c r="D375" s="248">
        <v>0.27240251535335702</v>
      </c>
    </row>
    <row r="376" spans="1:4" ht="27.75" customHeight="1" x14ac:dyDescent="0.25">
      <c r="A376" s="246" t="s">
        <v>7984</v>
      </c>
      <c r="B376" s="247" t="s">
        <v>7985</v>
      </c>
      <c r="C376" s="248">
        <v>8.69</v>
      </c>
      <c r="D376" s="248">
        <v>7.0000000000000007E-2</v>
      </c>
    </row>
    <row r="377" spans="1:4" ht="27.75" customHeight="1" x14ac:dyDescent="0.25">
      <c r="A377" s="246" t="s">
        <v>7986</v>
      </c>
      <c r="B377" s="247" t="s">
        <v>7985</v>
      </c>
      <c r="C377" s="248">
        <v>9.27</v>
      </c>
      <c r="D377" s="248">
        <v>7.0000000000000007E-2</v>
      </c>
    </row>
    <row r="378" spans="1:4" ht="27.75" customHeight="1" x14ac:dyDescent="0.25">
      <c r="A378" s="246" t="s">
        <v>7987</v>
      </c>
      <c r="B378" s="247" t="s">
        <v>7988</v>
      </c>
      <c r="C378" s="248">
        <v>2.797364292282551</v>
      </c>
      <c r="D378" s="248">
        <v>4.5679806420793723</v>
      </c>
    </row>
    <row r="379" spans="1:4" ht="27.75" customHeight="1" x14ac:dyDescent="0.25">
      <c r="A379" s="246" t="s">
        <v>7989</v>
      </c>
      <c r="B379" s="247" t="s">
        <v>7988</v>
      </c>
      <c r="C379" s="248">
        <v>2.797364292282551</v>
      </c>
      <c r="D379" s="248">
        <v>4.5679806420793723</v>
      </c>
    </row>
    <row r="380" spans="1:4" ht="27.75" customHeight="1" x14ac:dyDescent="0.25">
      <c r="A380" s="246" t="s">
        <v>7990</v>
      </c>
      <c r="B380" s="247" t="s">
        <v>7991</v>
      </c>
      <c r="C380" s="248">
        <v>0</v>
      </c>
      <c r="D380" s="248">
        <v>6.58</v>
      </c>
    </row>
    <row r="381" spans="1:4" ht="27.75" customHeight="1" x14ac:dyDescent="0.25">
      <c r="A381" s="246" t="s">
        <v>7992</v>
      </c>
      <c r="B381" s="247" t="s">
        <v>7991</v>
      </c>
      <c r="C381" s="248">
        <v>6.1395336152718167</v>
      </c>
      <c r="D381" s="248">
        <v>1.0477019821282962</v>
      </c>
    </row>
    <row r="382" spans="1:4" ht="27.75" customHeight="1" x14ac:dyDescent="0.25">
      <c r="A382" s="246" t="s">
        <v>7993</v>
      </c>
      <c r="B382" s="247" t="s">
        <v>7991</v>
      </c>
      <c r="C382" s="248">
        <v>1.1419951605198431</v>
      </c>
      <c r="D382" s="248">
        <v>2.3363754201461004</v>
      </c>
    </row>
    <row r="383" spans="1:4" ht="27.75" customHeight="1" x14ac:dyDescent="0.25">
      <c r="A383" s="246" t="s">
        <v>7994</v>
      </c>
      <c r="B383" s="247" t="s">
        <v>7991</v>
      </c>
      <c r="C383" s="248">
        <v>1.1419951605198431</v>
      </c>
      <c r="D383" s="248">
        <v>2.3363754201461004</v>
      </c>
    </row>
    <row r="384" spans="1:4" ht="27.75" customHeight="1" x14ac:dyDescent="0.25">
      <c r="A384" s="246" t="s">
        <v>7995</v>
      </c>
      <c r="B384" s="247" t="s">
        <v>7996</v>
      </c>
      <c r="C384" s="248">
        <v>5.7623609017056294</v>
      </c>
      <c r="D384" s="248">
        <v>0.97436284337931556</v>
      </c>
    </row>
    <row r="385" spans="1:4" ht="27.75" customHeight="1" x14ac:dyDescent="0.25">
      <c r="A385" s="246" t="s">
        <v>7997</v>
      </c>
      <c r="B385" s="247" t="s">
        <v>7998</v>
      </c>
      <c r="C385" s="248">
        <v>1.9277716471160651</v>
      </c>
      <c r="D385" s="248">
        <v>-1.0791330415921452</v>
      </c>
    </row>
    <row r="386" spans="1:4" ht="27.75" customHeight="1" x14ac:dyDescent="0.25">
      <c r="A386" s="246" t="s">
        <v>7999</v>
      </c>
      <c r="B386" s="247" t="s">
        <v>8000</v>
      </c>
      <c r="C386" s="248">
        <v>1.8649095281883674</v>
      </c>
      <c r="D386" s="248">
        <v>0.42955781267260146</v>
      </c>
    </row>
    <row r="387" spans="1:4" ht="27.75" customHeight="1" x14ac:dyDescent="0.25">
      <c r="A387" s="246" t="s">
        <v>8001</v>
      </c>
      <c r="B387" s="247" t="s">
        <v>8002</v>
      </c>
      <c r="C387" s="248">
        <v>0.48194291177901627</v>
      </c>
      <c r="D387" s="248">
        <v>10.194140286108324</v>
      </c>
    </row>
    <row r="388" spans="1:4" ht="27.75" customHeight="1" x14ac:dyDescent="0.25">
      <c r="A388" s="246" t="s">
        <v>8003</v>
      </c>
      <c r="B388" s="247" t="s">
        <v>8002</v>
      </c>
      <c r="C388" s="248">
        <v>0.48194291177901627</v>
      </c>
      <c r="D388" s="248">
        <v>10.194140286108324</v>
      </c>
    </row>
    <row r="389" spans="1:4" ht="27.75" customHeight="1" x14ac:dyDescent="0.25">
      <c r="A389" s="246" t="s">
        <v>8004</v>
      </c>
      <c r="B389" s="247" t="s">
        <v>8005</v>
      </c>
      <c r="C389" s="248">
        <v>2.2525592615758367</v>
      </c>
      <c r="D389" s="248">
        <v>14.081114639804301</v>
      </c>
    </row>
    <row r="390" spans="1:4" ht="27.75" customHeight="1" x14ac:dyDescent="0.25">
      <c r="A390" s="246" t="s">
        <v>8006</v>
      </c>
      <c r="B390" s="247" t="s">
        <v>8005</v>
      </c>
      <c r="C390" s="248">
        <v>2.2525592615758367</v>
      </c>
      <c r="D390" s="248">
        <v>14.081114639804301</v>
      </c>
    </row>
    <row r="391" spans="1:4" ht="27.75" customHeight="1" x14ac:dyDescent="0.25">
      <c r="A391" s="246" t="s">
        <v>8007</v>
      </c>
      <c r="B391" s="247" t="s">
        <v>8008</v>
      </c>
      <c r="C391" s="248">
        <v>0.11524721803411259</v>
      </c>
      <c r="D391" s="248">
        <v>-0.12572423785539555</v>
      </c>
    </row>
    <row r="392" spans="1:4" ht="27.75" customHeight="1" x14ac:dyDescent="0.25">
      <c r="A392" s="246" t="s">
        <v>8009</v>
      </c>
      <c r="B392" s="247" t="s">
        <v>8010</v>
      </c>
      <c r="C392" s="248">
        <v>5.4061422277820084</v>
      </c>
      <c r="D392" s="248">
        <v>11.912371536798727</v>
      </c>
    </row>
    <row r="393" spans="1:4" ht="27.75" customHeight="1" x14ac:dyDescent="0.25">
      <c r="A393" s="246" t="s">
        <v>8011</v>
      </c>
      <c r="B393" s="247" t="s">
        <v>8010</v>
      </c>
      <c r="C393" s="248">
        <v>5.4061422277820084</v>
      </c>
      <c r="D393" s="248">
        <v>11.912371536798727</v>
      </c>
    </row>
    <row r="394" spans="1:4" ht="27.75" customHeight="1" x14ac:dyDescent="0.25">
      <c r="A394" s="246" t="s">
        <v>8012</v>
      </c>
      <c r="B394" s="247" t="s">
        <v>8013</v>
      </c>
      <c r="C394" s="248">
        <v>7.0719883793659992</v>
      </c>
      <c r="D394" s="248">
        <v>9.3455016805844018</v>
      </c>
    </row>
    <row r="395" spans="1:4" ht="27.75" customHeight="1" x14ac:dyDescent="0.25">
      <c r="A395" s="246" t="s">
        <v>8014</v>
      </c>
      <c r="B395" s="247" t="s">
        <v>8013</v>
      </c>
      <c r="C395" s="248">
        <v>7.0719883793659992</v>
      </c>
      <c r="D395" s="248">
        <v>9.3455016805844018</v>
      </c>
    </row>
    <row r="396" spans="1:4" ht="27.75" customHeight="1" x14ac:dyDescent="0.25">
      <c r="A396" s="246" t="s">
        <v>8015</v>
      </c>
      <c r="B396" s="247" t="s">
        <v>8016</v>
      </c>
      <c r="C396" s="248">
        <v>4.1279458095854871</v>
      </c>
      <c r="D396" s="248">
        <v>2.9545195896017953</v>
      </c>
    </row>
    <row r="397" spans="1:4" ht="27.75" customHeight="1" x14ac:dyDescent="0.25">
      <c r="A397" s="246" t="s">
        <v>8017</v>
      </c>
      <c r="B397" s="247" t="s">
        <v>8018</v>
      </c>
      <c r="C397" s="248">
        <v>0.7648224469536562</v>
      </c>
      <c r="D397" s="248">
        <v>0.3352646342810548</v>
      </c>
    </row>
    <row r="398" spans="1:4" ht="27.75" customHeight="1" x14ac:dyDescent="0.25">
      <c r="A398" s="246" t="s">
        <v>8019</v>
      </c>
      <c r="B398" s="247" t="s">
        <v>8018</v>
      </c>
      <c r="C398" s="248">
        <v>-0.22001741624694221</v>
      </c>
      <c r="D398" s="248">
        <v>0.27240251535335702</v>
      </c>
    </row>
    <row r="399" spans="1:4" ht="27.75" customHeight="1" x14ac:dyDescent="0.25">
      <c r="A399" s="246" t="s">
        <v>8020</v>
      </c>
      <c r="B399" s="247" t="s">
        <v>8021</v>
      </c>
      <c r="C399" s="248">
        <v>4.5784576619006545</v>
      </c>
      <c r="D399" s="248">
        <v>4.0546066708365069</v>
      </c>
    </row>
    <row r="400" spans="1:4" ht="27.75" customHeight="1" x14ac:dyDescent="0.25">
      <c r="A400" s="246" t="s">
        <v>8022</v>
      </c>
      <c r="B400" s="247" t="s">
        <v>8021</v>
      </c>
      <c r="C400" s="248">
        <v>4.5784576619006545</v>
      </c>
      <c r="D400" s="248">
        <v>4.0546066708365069</v>
      </c>
    </row>
    <row r="401" spans="1:4" ht="27.75" customHeight="1" x14ac:dyDescent="0.25">
      <c r="A401" s="246" t="s">
        <v>8023</v>
      </c>
      <c r="B401" s="247" t="s">
        <v>8024</v>
      </c>
      <c r="C401" s="248">
        <v>0.17810933696181036</v>
      </c>
      <c r="D401" s="248">
        <v>10.864669554670431</v>
      </c>
    </row>
    <row r="402" spans="1:4" ht="27.75" customHeight="1" x14ac:dyDescent="0.25">
      <c r="A402" s="246" t="s">
        <v>8025</v>
      </c>
      <c r="B402" s="247" t="s">
        <v>8024</v>
      </c>
      <c r="C402" s="248">
        <v>0.17810933696181036</v>
      </c>
      <c r="D402" s="248">
        <v>10.864669554670431</v>
      </c>
    </row>
    <row r="403" spans="1:4" ht="27.75" customHeight="1" x14ac:dyDescent="0.25">
      <c r="A403" s="246" t="s">
        <v>8026</v>
      </c>
      <c r="B403" s="247" t="s">
        <v>8027</v>
      </c>
      <c r="C403" s="248">
        <v>-8.3816158570263699E-2</v>
      </c>
      <c r="D403" s="248">
        <v>0.62862118927697774</v>
      </c>
    </row>
    <row r="404" spans="1:4" ht="27.75" customHeight="1" x14ac:dyDescent="0.25">
      <c r="A404" s="246" t="s">
        <v>8028</v>
      </c>
      <c r="B404" s="247" t="s">
        <v>8027</v>
      </c>
      <c r="C404" s="248">
        <v>-8.3816158570263699E-2</v>
      </c>
      <c r="D404" s="248">
        <v>0.62862118927697774</v>
      </c>
    </row>
    <row r="405" spans="1:4" ht="27.75" customHeight="1" x14ac:dyDescent="0.25">
      <c r="A405" s="246" t="s">
        <v>8029</v>
      </c>
      <c r="B405" s="247" t="s">
        <v>8030</v>
      </c>
      <c r="C405" s="248">
        <v>0.55000000000000004</v>
      </c>
      <c r="D405" s="248">
        <v>0.13</v>
      </c>
    </row>
    <row r="406" spans="1:4" ht="27.75" customHeight="1" x14ac:dyDescent="0.25">
      <c r="A406" s="246" t="s">
        <v>8031</v>
      </c>
      <c r="B406" s="247" t="s">
        <v>8030</v>
      </c>
      <c r="C406" s="248">
        <v>0.55000000000000004</v>
      </c>
      <c r="D406" s="248">
        <v>0.13</v>
      </c>
    </row>
    <row r="407" spans="1:4" ht="27.75" customHeight="1" x14ac:dyDescent="0.25">
      <c r="A407" s="246" t="s">
        <v>8032</v>
      </c>
      <c r="B407" s="247" t="s">
        <v>8033</v>
      </c>
      <c r="C407" s="248">
        <v>2.4</v>
      </c>
      <c r="D407" s="248">
        <v>0.97</v>
      </c>
    </row>
    <row r="408" spans="1:4" ht="27.75" customHeight="1" x14ac:dyDescent="0.25">
      <c r="A408" s="246" t="s">
        <v>8034</v>
      </c>
      <c r="B408" s="247" t="s">
        <v>8033</v>
      </c>
      <c r="C408" s="248">
        <v>2.6821170742484384</v>
      </c>
      <c r="D408" s="248">
        <v>0.99531688302188137</v>
      </c>
    </row>
    <row r="409" spans="1:4" ht="27.75" customHeight="1" x14ac:dyDescent="0.25">
      <c r="A409" s="246" t="s">
        <v>8035</v>
      </c>
      <c r="B409" s="247" t="s">
        <v>8036</v>
      </c>
      <c r="C409" s="248">
        <v>0</v>
      </c>
      <c r="D409" s="248">
        <v>1.0896100614134281</v>
      </c>
    </row>
    <row r="410" spans="1:4" ht="27.75" customHeight="1" x14ac:dyDescent="0.25">
      <c r="A410" s="246" t="s">
        <v>8037</v>
      </c>
      <c r="B410" s="247" t="s">
        <v>8036</v>
      </c>
      <c r="C410" s="248">
        <v>0</v>
      </c>
      <c r="D410" s="248">
        <v>1.0896100614134281</v>
      </c>
    </row>
    <row r="411" spans="1:4" ht="27.75" customHeight="1" x14ac:dyDescent="0.25">
      <c r="A411" s="246" t="s">
        <v>8038</v>
      </c>
      <c r="B411" s="247" t="s">
        <v>8036</v>
      </c>
      <c r="C411" s="248">
        <v>0</v>
      </c>
      <c r="D411" s="248">
        <v>1</v>
      </c>
    </row>
    <row r="412" spans="1:4" ht="27.75" customHeight="1" x14ac:dyDescent="0.25">
      <c r="A412" s="246" t="s">
        <v>8039</v>
      </c>
      <c r="B412" s="247" t="s">
        <v>8036</v>
      </c>
      <c r="C412" s="248">
        <v>0</v>
      </c>
      <c r="D412" s="248">
        <v>1</v>
      </c>
    </row>
    <row r="413" spans="1:4" ht="27.75" customHeight="1" x14ac:dyDescent="0.25">
      <c r="A413" s="246" t="s">
        <v>8040</v>
      </c>
      <c r="B413" s="247" t="s">
        <v>8036</v>
      </c>
      <c r="C413" s="248">
        <v>0</v>
      </c>
      <c r="D413" s="248">
        <v>1</v>
      </c>
    </row>
    <row r="414" spans="1:4" ht="27.75" customHeight="1" x14ac:dyDescent="0.25">
      <c r="A414" s="246" t="s">
        <v>8041</v>
      </c>
      <c r="B414" s="247" t="s">
        <v>8042</v>
      </c>
      <c r="C414" s="248">
        <v>1.1839032398049747</v>
      </c>
      <c r="D414" s="248">
        <v>8.1825524804219931</v>
      </c>
    </row>
    <row r="415" spans="1:4" ht="27.75" customHeight="1" x14ac:dyDescent="0.25">
      <c r="A415" s="246" t="s">
        <v>8043</v>
      </c>
      <c r="B415" s="247" t="s">
        <v>8042</v>
      </c>
      <c r="C415" s="248">
        <v>1.1839032398049747</v>
      </c>
      <c r="D415" s="248">
        <v>8.1825524804219931</v>
      </c>
    </row>
    <row r="416" spans="1:4" ht="27.75" customHeight="1" x14ac:dyDescent="0.25">
      <c r="A416" s="246" t="s">
        <v>8044</v>
      </c>
      <c r="B416" s="247" t="s">
        <v>8045</v>
      </c>
      <c r="C416" s="248">
        <v>2.17</v>
      </c>
      <c r="D416" s="248">
        <v>1.57</v>
      </c>
    </row>
    <row r="417" spans="1:4" ht="27.75" customHeight="1" x14ac:dyDescent="0.25">
      <c r="A417" s="246" t="s">
        <v>8046</v>
      </c>
      <c r="B417" s="247" t="s">
        <v>8045</v>
      </c>
      <c r="C417" s="248">
        <v>1.5715529731924445</v>
      </c>
      <c r="D417" s="248">
        <v>4.0126985915513744</v>
      </c>
    </row>
    <row r="418" spans="1:4" ht="27.75" customHeight="1" x14ac:dyDescent="0.25">
      <c r="A418" s="246" t="s">
        <v>8047</v>
      </c>
      <c r="B418" s="247" t="s">
        <v>8048</v>
      </c>
      <c r="C418" s="248">
        <v>2.17</v>
      </c>
      <c r="D418" s="248">
        <v>1.57</v>
      </c>
    </row>
    <row r="419" spans="1:4" ht="27.75" customHeight="1" x14ac:dyDescent="0.25">
      <c r="A419" s="246" t="s">
        <v>8049</v>
      </c>
      <c r="B419" s="247" t="s">
        <v>8048</v>
      </c>
      <c r="C419" s="248">
        <v>1.5715529731924445</v>
      </c>
      <c r="D419" s="248">
        <v>4.0126985915513744</v>
      </c>
    </row>
    <row r="420" spans="1:4" ht="27.75" customHeight="1" x14ac:dyDescent="0.25">
      <c r="A420" s="246" t="s">
        <v>8050</v>
      </c>
      <c r="B420" s="247" t="s">
        <v>8051</v>
      </c>
      <c r="C420" s="248">
        <v>2.5499999999999998</v>
      </c>
      <c r="D420" s="248">
        <v>1.57</v>
      </c>
    </row>
    <row r="421" spans="1:4" ht="27.75" customHeight="1" x14ac:dyDescent="0.25">
      <c r="A421" s="246" t="s">
        <v>8052</v>
      </c>
      <c r="B421" s="247" t="s">
        <v>8051</v>
      </c>
      <c r="C421" s="248">
        <v>2.5499999999999998</v>
      </c>
      <c r="D421" s="248">
        <v>1.57</v>
      </c>
    </row>
    <row r="422" spans="1:4" ht="27.75" customHeight="1" x14ac:dyDescent="0.25">
      <c r="A422" s="246" t="s">
        <v>8053</v>
      </c>
      <c r="B422" s="247" t="s">
        <v>8051</v>
      </c>
      <c r="C422" s="248">
        <v>1.6658461515839911</v>
      </c>
      <c r="D422" s="248">
        <v>4.4317793844026934</v>
      </c>
    </row>
    <row r="423" spans="1:4" ht="27.75" customHeight="1" x14ac:dyDescent="0.25">
      <c r="A423" s="246" t="s">
        <v>8054</v>
      </c>
      <c r="B423" s="247" t="s">
        <v>8051</v>
      </c>
      <c r="C423" s="248">
        <v>1.6658461515839911</v>
      </c>
      <c r="D423" s="248">
        <v>4.4317793844026934</v>
      </c>
    </row>
    <row r="424" spans="1:4" ht="27.75" customHeight="1" x14ac:dyDescent="0.25">
      <c r="A424" s="246" t="s">
        <v>8055</v>
      </c>
      <c r="B424" s="247" t="s">
        <v>8056</v>
      </c>
      <c r="C424" s="248">
        <v>4.2955781267260145</v>
      </c>
      <c r="D424" s="248">
        <v>3.1326289265636058</v>
      </c>
    </row>
    <row r="425" spans="1:4" ht="27.75" customHeight="1" x14ac:dyDescent="0.25">
      <c r="A425" s="246" t="s">
        <v>8057</v>
      </c>
      <c r="B425" s="247" t="s">
        <v>8056</v>
      </c>
      <c r="C425" s="248">
        <v>4.2955781267260145</v>
      </c>
      <c r="D425" s="248">
        <v>3.1326289265636058</v>
      </c>
    </row>
    <row r="426" spans="1:4" ht="27.75" customHeight="1" x14ac:dyDescent="0.25">
      <c r="A426" s="246" t="s">
        <v>8058</v>
      </c>
      <c r="B426" s="247" t="s">
        <v>8056</v>
      </c>
      <c r="C426" s="248">
        <v>4.190807928513185E-2</v>
      </c>
      <c r="D426" s="248">
        <v>1.1419951605198431</v>
      </c>
    </row>
    <row r="427" spans="1:4" ht="27.75" customHeight="1" x14ac:dyDescent="0.25">
      <c r="A427" s="246" t="s">
        <v>8059</v>
      </c>
      <c r="B427" s="247" t="s">
        <v>8060</v>
      </c>
      <c r="C427" s="248">
        <v>3.58</v>
      </c>
      <c r="D427" s="248">
        <v>4.72</v>
      </c>
    </row>
    <row r="428" spans="1:4" ht="27.75" customHeight="1" x14ac:dyDescent="0.25">
      <c r="A428" s="246" t="s">
        <v>8061</v>
      </c>
      <c r="B428" s="247" t="s">
        <v>8060</v>
      </c>
      <c r="C428" s="248">
        <v>3.58</v>
      </c>
      <c r="D428" s="248">
        <v>4.72</v>
      </c>
    </row>
    <row r="429" spans="1:4" ht="27.75" customHeight="1" x14ac:dyDescent="0.25">
      <c r="A429" s="246" t="s">
        <v>8062</v>
      </c>
      <c r="B429" s="247" t="s">
        <v>8060</v>
      </c>
      <c r="C429" s="248">
        <v>4.2955781267260145</v>
      </c>
      <c r="D429" s="248">
        <v>9.4502718787972313</v>
      </c>
    </row>
    <row r="430" spans="1:4" ht="27.75" customHeight="1" x14ac:dyDescent="0.25">
      <c r="A430" s="246" t="s">
        <v>8063</v>
      </c>
      <c r="B430" s="247" t="s">
        <v>8060</v>
      </c>
      <c r="C430" s="248">
        <v>4.2955781267260145</v>
      </c>
      <c r="D430" s="248">
        <v>9.4502718787972313</v>
      </c>
    </row>
    <row r="431" spans="1:4" ht="27.75" customHeight="1" x14ac:dyDescent="0.25">
      <c r="A431" s="246" t="s">
        <v>8064</v>
      </c>
      <c r="B431" s="247" t="s">
        <v>8065</v>
      </c>
      <c r="C431" s="248">
        <v>7.3339138748980751E-2</v>
      </c>
      <c r="D431" s="248">
        <v>12.258113190901065</v>
      </c>
    </row>
    <row r="432" spans="1:4" ht="27.75" customHeight="1" x14ac:dyDescent="0.25">
      <c r="A432" s="246" t="s">
        <v>8066</v>
      </c>
      <c r="B432" s="247" t="s">
        <v>8067</v>
      </c>
      <c r="C432" s="248">
        <v>7.3339138748980751E-2</v>
      </c>
      <c r="D432" s="248">
        <v>12.258113190901065</v>
      </c>
    </row>
    <row r="433" spans="1:4" ht="27.75" customHeight="1" x14ac:dyDescent="0.25">
      <c r="A433" s="246" t="s">
        <v>8068</v>
      </c>
      <c r="B433" s="247" t="s">
        <v>8069</v>
      </c>
      <c r="C433" s="248">
        <v>0.20954039642565925</v>
      </c>
      <c r="D433" s="248">
        <v>-0.66005224874082669</v>
      </c>
    </row>
    <row r="434" spans="1:4" ht="27.75" customHeight="1" x14ac:dyDescent="0.25">
      <c r="A434" s="246" t="s">
        <v>8070</v>
      </c>
      <c r="B434" s="247" t="s">
        <v>8069</v>
      </c>
      <c r="C434" s="248">
        <v>0.20954039642565925</v>
      </c>
      <c r="D434" s="248">
        <v>-0.66005224874082669</v>
      </c>
    </row>
    <row r="435" spans="1:4" ht="27.75" customHeight="1" x14ac:dyDescent="0.25">
      <c r="A435" s="246" t="s">
        <v>8071</v>
      </c>
      <c r="B435" s="247" t="s">
        <v>8072</v>
      </c>
      <c r="C435" s="248">
        <v>1.7601393299755377</v>
      </c>
      <c r="D435" s="248">
        <v>2.3992375390737983</v>
      </c>
    </row>
    <row r="436" spans="1:4" ht="27.75" customHeight="1" x14ac:dyDescent="0.25">
      <c r="A436" s="246" t="s">
        <v>8073</v>
      </c>
      <c r="B436" s="247" t="s">
        <v>8072</v>
      </c>
      <c r="C436" s="248">
        <v>1.7601393299755377</v>
      </c>
      <c r="D436" s="248">
        <v>2.3992375390737983</v>
      </c>
    </row>
    <row r="437" spans="1:4" ht="27.75" customHeight="1" x14ac:dyDescent="0.25">
      <c r="A437" s="246" t="s">
        <v>8074</v>
      </c>
      <c r="B437" s="247" t="s">
        <v>8075</v>
      </c>
      <c r="C437" s="248">
        <v>1.06</v>
      </c>
      <c r="D437" s="248">
        <v>1.55</v>
      </c>
    </row>
    <row r="438" spans="1:4" ht="27.75" customHeight="1" x14ac:dyDescent="0.25">
      <c r="A438" s="246" t="s">
        <v>8076</v>
      </c>
      <c r="B438" s="247" t="s">
        <v>8075</v>
      </c>
      <c r="C438" s="248">
        <v>1.06</v>
      </c>
      <c r="D438" s="248">
        <v>1.55</v>
      </c>
    </row>
    <row r="439" spans="1:4" ht="27.75" customHeight="1" x14ac:dyDescent="0.25">
      <c r="A439" s="246" t="s">
        <v>8077</v>
      </c>
      <c r="B439" s="247" t="s">
        <v>8078</v>
      </c>
      <c r="C439" s="248">
        <v>2.587823895856892</v>
      </c>
      <c r="D439" s="248">
        <v>3.1326289265636058</v>
      </c>
    </row>
    <row r="440" spans="1:4" ht="27.75" customHeight="1" x14ac:dyDescent="0.25">
      <c r="A440" s="246" t="s">
        <v>8079</v>
      </c>
      <c r="B440" s="247" t="s">
        <v>8078</v>
      </c>
      <c r="C440" s="248">
        <v>2.587823895856892</v>
      </c>
      <c r="D440" s="248">
        <v>3.1326289265636058</v>
      </c>
    </row>
    <row r="441" spans="1:4" ht="27.75" customHeight="1" x14ac:dyDescent="0.25">
      <c r="A441" s="246" t="s">
        <v>8080</v>
      </c>
      <c r="B441" s="247" t="s">
        <v>8081</v>
      </c>
      <c r="C441" s="248">
        <v>0.83816158570263699</v>
      </c>
      <c r="D441" s="248">
        <v>0.88006966498776884</v>
      </c>
    </row>
    <row r="442" spans="1:4" ht="27.75" customHeight="1" x14ac:dyDescent="0.25">
      <c r="A442" s="246" t="s">
        <v>8082</v>
      </c>
      <c r="B442" s="247" t="s">
        <v>8081</v>
      </c>
      <c r="C442" s="248">
        <v>0.83816158570263699</v>
      </c>
      <c r="D442" s="248">
        <v>0.88006966498776884</v>
      </c>
    </row>
    <row r="443" spans="1:4" ht="27.75" customHeight="1" x14ac:dyDescent="0.25">
      <c r="A443" s="246" t="s">
        <v>8083</v>
      </c>
      <c r="B443" s="247" t="s">
        <v>8084</v>
      </c>
      <c r="C443" s="248">
        <v>0.82768456588135408</v>
      </c>
      <c r="D443" s="248">
        <v>6.7262467252636622</v>
      </c>
    </row>
    <row r="444" spans="1:4" ht="27.75" customHeight="1" x14ac:dyDescent="0.25">
      <c r="A444" s="246" t="s">
        <v>8085</v>
      </c>
      <c r="B444" s="247" t="s">
        <v>8084</v>
      </c>
      <c r="C444" s="248">
        <v>0.82768456588135408</v>
      </c>
      <c r="D444" s="248">
        <v>6.7262467252636622</v>
      </c>
    </row>
    <row r="445" spans="1:4" ht="27.75" customHeight="1" x14ac:dyDescent="0.25">
      <c r="A445" s="246" t="s">
        <v>8086</v>
      </c>
      <c r="B445" s="247" t="s">
        <v>8084</v>
      </c>
      <c r="C445" s="248">
        <v>6.84</v>
      </c>
      <c r="D445" s="248">
        <v>0.78</v>
      </c>
    </row>
    <row r="446" spans="1:4" ht="27.75" customHeight="1" x14ac:dyDescent="0.25">
      <c r="A446" s="246" t="s">
        <v>8087</v>
      </c>
      <c r="B446" s="247" t="s">
        <v>8084</v>
      </c>
      <c r="C446" s="248">
        <v>6.84</v>
      </c>
      <c r="D446" s="248">
        <v>0.78</v>
      </c>
    </row>
    <row r="447" spans="1:4" ht="27.75" customHeight="1" x14ac:dyDescent="0.25">
      <c r="A447" s="246" t="s">
        <v>8088</v>
      </c>
      <c r="B447" s="247" t="s">
        <v>8089</v>
      </c>
      <c r="C447" s="248">
        <v>0.23049443606822517</v>
      </c>
      <c r="D447" s="248">
        <v>1.1315181406985599</v>
      </c>
    </row>
    <row r="448" spans="1:4" ht="27.75" customHeight="1" x14ac:dyDescent="0.25">
      <c r="A448" s="246" t="s">
        <v>8090</v>
      </c>
      <c r="B448" s="247" t="s">
        <v>8089</v>
      </c>
      <c r="C448" s="248">
        <v>0.23049443606822517</v>
      </c>
      <c r="D448" s="248">
        <v>1.1315181406985599</v>
      </c>
    </row>
    <row r="449" spans="1:4" ht="27.75" customHeight="1" x14ac:dyDescent="0.25">
      <c r="A449" s="246" t="s">
        <v>8091</v>
      </c>
      <c r="B449" s="247" t="s">
        <v>8092</v>
      </c>
      <c r="C449" s="248">
        <v>3.2164450851338691</v>
      </c>
      <c r="D449" s="248">
        <v>0.26192549553207406</v>
      </c>
    </row>
    <row r="450" spans="1:4" ht="27.75" customHeight="1" x14ac:dyDescent="0.25">
      <c r="A450" s="246" t="s">
        <v>8093</v>
      </c>
      <c r="B450" s="247" t="s">
        <v>8094</v>
      </c>
      <c r="C450" s="248">
        <v>3.2164450851338691</v>
      </c>
      <c r="D450" s="248">
        <v>0.26192549553207406</v>
      </c>
    </row>
    <row r="451" spans="1:4" ht="27.75" customHeight="1" x14ac:dyDescent="0.25">
      <c r="A451" s="246" t="s">
        <v>8095</v>
      </c>
      <c r="B451" s="247" t="s">
        <v>8096</v>
      </c>
      <c r="C451" s="248">
        <v>3.2164450851338691</v>
      </c>
      <c r="D451" s="248">
        <v>0.26192549553207406</v>
      </c>
    </row>
    <row r="452" spans="1:4" ht="27.75" customHeight="1" x14ac:dyDescent="0.25">
      <c r="A452" s="246" t="s">
        <v>8097</v>
      </c>
      <c r="B452" s="247" t="s">
        <v>8098</v>
      </c>
      <c r="C452" s="248">
        <v>2.1582660831842904</v>
      </c>
      <c r="D452" s="248">
        <v>2.0325418453288946</v>
      </c>
    </row>
    <row r="453" spans="1:4" ht="27.75" customHeight="1" x14ac:dyDescent="0.25">
      <c r="A453" s="246" t="s">
        <v>8099</v>
      </c>
      <c r="B453" s="247" t="s">
        <v>8098</v>
      </c>
      <c r="C453" s="248">
        <v>2.1582660831842904</v>
      </c>
      <c r="D453" s="248">
        <v>2.0325418453288946</v>
      </c>
    </row>
    <row r="454" spans="1:4" ht="27.75" customHeight="1" x14ac:dyDescent="0.25">
      <c r="A454" s="246" t="s">
        <v>8100</v>
      </c>
      <c r="B454" s="247" t="s">
        <v>8101</v>
      </c>
      <c r="C454" s="248">
        <v>6.8310169234764908</v>
      </c>
      <c r="D454" s="248">
        <v>0.60766714963441182</v>
      </c>
    </row>
    <row r="455" spans="1:4" ht="27.75" customHeight="1" x14ac:dyDescent="0.25">
      <c r="A455" s="246" t="s">
        <v>8102</v>
      </c>
      <c r="B455" s="247" t="s">
        <v>8103</v>
      </c>
      <c r="C455" s="248">
        <v>0</v>
      </c>
      <c r="D455" s="248">
        <v>0.80673052623878816</v>
      </c>
    </row>
    <row r="456" spans="1:4" ht="27.75" customHeight="1" x14ac:dyDescent="0.25">
      <c r="A456" s="246" t="s">
        <v>8104</v>
      </c>
      <c r="B456" s="247" t="s">
        <v>8105</v>
      </c>
      <c r="C456" s="248">
        <v>6.212872754020796</v>
      </c>
      <c r="D456" s="248">
        <v>0.39812675320875257</v>
      </c>
    </row>
    <row r="457" spans="1:4" ht="27.75" customHeight="1" x14ac:dyDescent="0.25">
      <c r="A457" s="246" t="s">
        <v>8106</v>
      </c>
      <c r="B457" s="247" t="s">
        <v>8105</v>
      </c>
      <c r="C457" s="248">
        <v>6.212872754020796</v>
      </c>
      <c r="D457" s="248">
        <v>0.39812675320875257</v>
      </c>
    </row>
    <row r="458" spans="1:4" ht="27.75" customHeight="1" x14ac:dyDescent="0.25">
      <c r="A458" s="246" t="s">
        <v>8107</v>
      </c>
      <c r="B458" s="247" t="s">
        <v>8105</v>
      </c>
      <c r="C458" s="248">
        <v>0.05</v>
      </c>
      <c r="D458" s="248">
        <v>0.26</v>
      </c>
    </row>
    <row r="459" spans="1:4" ht="27.75" customHeight="1" x14ac:dyDescent="0.25">
      <c r="A459" s="246" t="s">
        <v>8108</v>
      </c>
      <c r="B459" s="247" t="s">
        <v>8105</v>
      </c>
      <c r="C459" s="248">
        <v>0.05</v>
      </c>
      <c r="D459" s="248">
        <v>0.26</v>
      </c>
    </row>
    <row r="460" spans="1:4" ht="27.75" customHeight="1" x14ac:dyDescent="0.25">
      <c r="A460" s="246" t="s">
        <v>8109</v>
      </c>
      <c r="B460" s="247" t="s">
        <v>8110</v>
      </c>
      <c r="C460" s="248">
        <v>5.3956652079607261</v>
      </c>
      <c r="D460" s="248">
        <v>2.6506860147845894</v>
      </c>
    </row>
    <row r="461" spans="1:4" ht="27.75" customHeight="1" x14ac:dyDescent="0.25">
      <c r="A461" s="246" t="s">
        <v>8111</v>
      </c>
      <c r="B461" s="247" t="s">
        <v>8112</v>
      </c>
      <c r="C461" s="248">
        <v>1.173426219983692</v>
      </c>
      <c r="D461" s="248">
        <v>3.0592897878146248</v>
      </c>
    </row>
    <row r="462" spans="1:4" ht="27.75" customHeight="1" x14ac:dyDescent="0.25">
      <c r="A462" s="246" t="s">
        <v>8113</v>
      </c>
      <c r="B462" s="247" t="s">
        <v>8112</v>
      </c>
      <c r="C462" s="248">
        <v>1.173426219983692</v>
      </c>
      <c r="D462" s="248">
        <v>3.0592897878146248</v>
      </c>
    </row>
    <row r="463" spans="1:4" ht="27.75" customHeight="1" x14ac:dyDescent="0.25">
      <c r="A463" s="246" t="s">
        <v>8114</v>
      </c>
      <c r="B463" s="247" t="s">
        <v>8112</v>
      </c>
      <c r="C463" s="248">
        <v>1.93</v>
      </c>
      <c r="D463" s="248">
        <v>0.56000000000000005</v>
      </c>
    </row>
    <row r="464" spans="1:4" ht="27.75" customHeight="1" x14ac:dyDescent="0.25">
      <c r="A464" s="246" t="s">
        <v>8115</v>
      </c>
      <c r="B464" s="247" t="s">
        <v>8112</v>
      </c>
      <c r="C464" s="248">
        <v>1.93</v>
      </c>
      <c r="D464" s="248">
        <v>0.56000000000000005</v>
      </c>
    </row>
    <row r="465" spans="1:4" ht="27.75" customHeight="1" x14ac:dyDescent="0.25">
      <c r="A465" s="246" t="s">
        <v>8116</v>
      </c>
      <c r="B465" s="247" t="s">
        <v>8117</v>
      </c>
      <c r="C465" s="248">
        <v>1.82</v>
      </c>
      <c r="D465" s="248">
        <v>4.8600000000000003</v>
      </c>
    </row>
    <row r="466" spans="1:4" ht="27.75" customHeight="1" x14ac:dyDescent="0.25">
      <c r="A466" s="246" t="s">
        <v>8118</v>
      </c>
      <c r="B466" s="247" t="s">
        <v>8117</v>
      </c>
      <c r="C466" s="248">
        <v>2.6506860147845894</v>
      </c>
      <c r="D466" s="248">
        <v>7.553931291145016</v>
      </c>
    </row>
    <row r="467" spans="1:4" ht="27.75" customHeight="1" x14ac:dyDescent="0.25">
      <c r="A467" s="246" t="s">
        <v>8119</v>
      </c>
      <c r="B467" s="247" t="s">
        <v>8117</v>
      </c>
      <c r="C467" s="248">
        <v>2.6506860147845894</v>
      </c>
      <c r="D467" s="248">
        <v>7.553931291145016</v>
      </c>
    </row>
    <row r="468" spans="1:4" ht="27.75" customHeight="1" x14ac:dyDescent="0.25">
      <c r="A468" s="246" t="s">
        <v>8120</v>
      </c>
      <c r="B468" s="247" t="s">
        <v>8121</v>
      </c>
      <c r="C468" s="248">
        <v>1.86</v>
      </c>
      <c r="D468" s="248">
        <v>4.84</v>
      </c>
    </row>
    <row r="469" spans="1:4" ht="27.75" customHeight="1" x14ac:dyDescent="0.25">
      <c r="A469" s="246" t="s">
        <v>8122</v>
      </c>
      <c r="B469" s="247" t="s">
        <v>8123</v>
      </c>
      <c r="C469" s="248">
        <v>1.1315181406985599</v>
      </c>
      <c r="D469" s="248">
        <v>9.5655190968313448</v>
      </c>
    </row>
    <row r="470" spans="1:4" ht="27.75" customHeight="1" x14ac:dyDescent="0.25">
      <c r="A470" s="246" t="s">
        <v>8124</v>
      </c>
      <c r="B470" s="247" t="s">
        <v>8125</v>
      </c>
      <c r="C470" s="248">
        <v>12.45</v>
      </c>
      <c r="D470" s="248">
        <v>0.36</v>
      </c>
    </row>
    <row r="471" spans="1:4" ht="27.75" customHeight="1" x14ac:dyDescent="0.25">
      <c r="A471" s="246" t="s">
        <v>8126</v>
      </c>
      <c r="B471" s="247" t="s">
        <v>8125</v>
      </c>
      <c r="C471" s="248">
        <v>12.45</v>
      </c>
      <c r="D471" s="248">
        <v>0.36</v>
      </c>
    </row>
    <row r="472" spans="1:4" ht="27.75" customHeight="1" x14ac:dyDescent="0.25">
      <c r="A472" s="246" t="s">
        <v>8127</v>
      </c>
      <c r="B472" s="247" t="s">
        <v>8125</v>
      </c>
      <c r="C472" s="248">
        <v>1.8334784687245185</v>
      </c>
      <c r="D472" s="248">
        <v>11.17898014930892</v>
      </c>
    </row>
    <row r="473" spans="1:4" ht="27.75" customHeight="1" x14ac:dyDescent="0.25">
      <c r="A473" s="246" t="s">
        <v>8128</v>
      </c>
      <c r="B473" s="247" t="s">
        <v>8125</v>
      </c>
      <c r="C473" s="248">
        <v>1.8334784687245185</v>
      </c>
      <c r="D473" s="248">
        <v>11.17898014930892</v>
      </c>
    </row>
    <row r="474" spans="1:4" ht="27.75" customHeight="1" x14ac:dyDescent="0.25">
      <c r="A474" s="246" t="s">
        <v>8129</v>
      </c>
      <c r="B474" s="247" t="s">
        <v>8130</v>
      </c>
      <c r="C474" s="248">
        <v>-0.48194291177901627</v>
      </c>
      <c r="D474" s="248">
        <v>9.4293178391546661E-2</v>
      </c>
    </row>
    <row r="475" spans="1:4" ht="27.75" customHeight="1" x14ac:dyDescent="0.25">
      <c r="A475" s="246" t="s">
        <v>8131</v>
      </c>
      <c r="B475" s="247" t="s">
        <v>8130</v>
      </c>
      <c r="C475" s="248">
        <v>0.09</v>
      </c>
      <c r="D475" s="248">
        <v>-0.46</v>
      </c>
    </row>
    <row r="476" spans="1:4" ht="27.75" customHeight="1" x14ac:dyDescent="0.25">
      <c r="A476" s="246" t="s">
        <v>8132</v>
      </c>
      <c r="B476" s="247" t="s">
        <v>8133</v>
      </c>
      <c r="C476" s="248">
        <v>4.37</v>
      </c>
      <c r="D476" s="248">
        <v>4.72</v>
      </c>
    </row>
    <row r="477" spans="1:4" ht="27.75" customHeight="1" x14ac:dyDescent="0.25">
      <c r="A477" s="246" t="s">
        <v>8134</v>
      </c>
      <c r="B477" s="247" t="s">
        <v>8133</v>
      </c>
      <c r="C477" s="248">
        <v>4.37</v>
      </c>
      <c r="D477" s="248">
        <v>4.72</v>
      </c>
    </row>
    <row r="478" spans="1:4" ht="27.75" customHeight="1" x14ac:dyDescent="0.25">
      <c r="A478" s="246" t="s">
        <v>8135</v>
      </c>
      <c r="B478" s="247" t="s">
        <v>8133</v>
      </c>
      <c r="C478" s="248">
        <v>3.0173817085294932</v>
      </c>
      <c r="D478" s="248">
        <v>10.309387504142435</v>
      </c>
    </row>
    <row r="479" spans="1:4" ht="27.75" customHeight="1" x14ac:dyDescent="0.25">
      <c r="A479" s="246" t="s">
        <v>8136</v>
      </c>
      <c r="B479" s="247" t="s">
        <v>8133</v>
      </c>
      <c r="C479" s="248">
        <v>3.0173817085294932</v>
      </c>
      <c r="D479" s="248">
        <v>10.309387504142435</v>
      </c>
    </row>
    <row r="480" spans="1:4" ht="27.75" customHeight="1" x14ac:dyDescent="0.25">
      <c r="A480" s="246" t="s">
        <v>8137</v>
      </c>
      <c r="B480" s="247" t="s">
        <v>8138</v>
      </c>
      <c r="C480" s="248">
        <v>1.7182312506904058</v>
      </c>
      <c r="D480" s="248">
        <v>3.9288824329811107</v>
      </c>
    </row>
    <row r="481" spans="1:4" ht="27.75" customHeight="1" x14ac:dyDescent="0.25">
      <c r="A481" s="246" t="s">
        <v>8139</v>
      </c>
      <c r="B481" s="247" t="s">
        <v>8138</v>
      </c>
      <c r="C481" s="248">
        <v>1.7182312506904058</v>
      </c>
      <c r="D481" s="248">
        <v>3.9288824329811107</v>
      </c>
    </row>
    <row r="482" spans="1:4" ht="27.75" customHeight="1" x14ac:dyDescent="0.25">
      <c r="A482" s="246" t="s">
        <v>8140</v>
      </c>
      <c r="B482" s="247" t="s">
        <v>8141</v>
      </c>
      <c r="C482" s="248">
        <v>0.40860377303003553</v>
      </c>
      <c r="D482" s="248">
        <v>13.064843717139855</v>
      </c>
    </row>
    <row r="483" spans="1:4" ht="27.75" customHeight="1" x14ac:dyDescent="0.25">
      <c r="A483" s="246" t="s">
        <v>8142</v>
      </c>
      <c r="B483" s="247" t="s">
        <v>8141</v>
      </c>
      <c r="C483" s="248">
        <v>0.40860377303003553</v>
      </c>
      <c r="D483" s="248">
        <v>13.064843717139855</v>
      </c>
    </row>
    <row r="484" spans="1:4" ht="27.75" customHeight="1" x14ac:dyDescent="0.25">
      <c r="A484" s="246" t="s">
        <v>8143</v>
      </c>
      <c r="B484" s="247" t="s">
        <v>8141</v>
      </c>
      <c r="C484" s="248">
        <v>0.40860377303003553</v>
      </c>
      <c r="D484" s="248">
        <v>13.064843717139855</v>
      </c>
    </row>
    <row r="485" spans="1:4" ht="27.75" customHeight="1" x14ac:dyDescent="0.25">
      <c r="A485" s="246" t="s">
        <v>8144</v>
      </c>
      <c r="B485" s="247" t="s">
        <v>8145</v>
      </c>
      <c r="C485" s="248">
        <v>1.83</v>
      </c>
      <c r="D485" s="248">
        <v>4.8600000000000003</v>
      </c>
    </row>
    <row r="486" spans="1:4" ht="27.75" customHeight="1" x14ac:dyDescent="0.25">
      <c r="A486" s="246" t="s">
        <v>8146</v>
      </c>
      <c r="B486" s="247" t="s">
        <v>8145</v>
      </c>
      <c r="C486" s="248">
        <v>0</v>
      </c>
      <c r="D486" s="248">
        <v>7.2815287757916591</v>
      </c>
    </row>
    <row r="487" spans="1:4" ht="27.75" customHeight="1" x14ac:dyDescent="0.25">
      <c r="A487" s="246" t="s">
        <v>8147</v>
      </c>
      <c r="B487" s="247" t="s">
        <v>8148</v>
      </c>
      <c r="C487" s="248">
        <v>0.40860377303003553</v>
      </c>
      <c r="D487" s="248">
        <v>13.064843717139855</v>
      </c>
    </row>
    <row r="488" spans="1:4" ht="27.75" customHeight="1" x14ac:dyDescent="0.25">
      <c r="A488" s="246" t="s">
        <v>8149</v>
      </c>
      <c r="B488" s="247" t="s">
        <v>8148</v>
      </c>
      <c r="C488" s="248">
        <v>0.40860377303003553</v>
      </c>
      <c r="D488" s="248">
        <v>13.064843717139855</v>
      </c>
    </row>
    <row r="489" spans="1:4" ht="27.75" customHeight="1" x14ac:dyDescent="0.25">
      <c r="A489" s="246" t="s">
        <v>8150</v>
      </c>
      <c r="B489" s="247" t="s">
        <v>8151</v>
      </c>
      <c r="C489" s="248">
        <v>6.2862118927697774E-2</v>
      </c>
      <c r="D489" s="248">
        <v>27.198343456050573</v>
      </c>
    </row>
    <row r="490" spans="1:4" ht="27.75" customHeight="1" x14ac:dyDescent="0.25">
      <c r="A490" s="246" t="s">
        <v>8152</v>
      </c>
      <c r="B490" s="247" t="s">
        <v>8151</v>
      </c>
      <c r="C490" s="248">
        <v>37.36</v>
      </c>
      <c r="D490" s="248">
        <v>6.58</v>
      </c>
    </row>
    <row r="491" spans="1:4" ht="27.75" customHeight="1" x14ac:dyDescent="0.25">
      <c r="A491" s="246" t="s">
        <v>8153</v>
      </c>
      <c r="B491" s="247" t="s">
        <v>8151</v>
      </c>
      <c r="C491" s="248">
        <v>37.36</v>
      </c>
      <c r="D491" s="248">
        <v>6.58</v>
      </c>
    </row>
    <row r="492" spans="1:4" ht="27.75" customHeight="1" x14ac:dyDescent="0.25">
      <c r="A492" s="246" t="s">
        <v>8154</v>
      </c>
      <c r="B492" s="247" t="s">
        <v>8155</v>
      </c>
      <c r="C492" s="248">
        <v>1.4458287353370487</v>
      </c>
      <c r="D492" s="248">
        <v>0.53432801088543114</v>
      </c>
    </row>
    <row r="493" spans="1:4" ht="27.75" customHeight="1" x14ac:dyDescent="0.25">
      <c r="A493" s="246" t="s">
        <v>8156</v>
      </c>
      <c r="B493" s="247" t="s">
        <v>8157</v>
      </c>
      <c r="C493" s="248">
        <v>1.3096274776603702</v>
      </c>
      <c r="D493" s="248">
        <v>0.48194291177901627</v>
      </c>
    </row>
    <row r="494" spans="1:4" ht="27.75" customHeight="1" x14ac:dyDescent="0.25">
      <c r="A494" s="246" t="s">
        <v>8158</v>
      </c>
      <c r="B494" s="247" t="s">
        <v>8159</v>
      </c>
      <c r="C494" s="248">
        <v>1.7810933696181035</v>
      </c>
      <c r="D494" s="248">
        <v>11.639969021445371</v>
      </c>
    </row>
    <row r="495" spans="1:4" ht="27.75" customHeight="1" x14ac:dyDescent="0.25">
      <c r="A495" s="246" t="s">
        <v>8160</v>
      </c>
      <c r="B495" s="247" t="s">
        <v>8161</v>
      </c>
      <c r="C495" s="248">
        <v>2.3154213805035346</v>
      </c>
      <c r="D495" s="248">
        <v>4.4213023645814102</v>
      </c>
    </row>
    <row r="496" spans="1:4" ht="27.75" customHeight="1" x14ac:dyDescent="0.25">
      <c r="A496" s="246" t="s">
        <v>8162</v>
      </c>
      <c r="B496" s="247" t="s">
        <v>8161</v>
      </c>
      <c r="C496" s="248">
        <v>2.3154213805035346</v>
      </c>
      <c r="D496" s="248">
        <v>4.4213023645814102</v>
      </c>
    </row>
    <row r="497" spans="1:4" ht="27.75" customHeight="1" x14ac:dyDescent="0.25">
      <c r="A497" s="246" t="s">
        <v>8163</v>
      </c>
      <c r="B497" s="247" t="s">
        <v>8164</v>
      </c>
      <c r="C497" s="248">
        <v>9.5500000000000007</v>
      </c>
      <c r="D497" s="248">
        <v>0.14000000000000001</v>
      </c>
    </row>
    <row r="498" spans="1:4" ht="27.75" customHeight="1" x14ac:dyDescent="0.25">
      <c r="A498" s="246" t="s">
        <v>8165</v>
      </c>
      <c r="B498" s="247" t="s">
        <v>8164</v>
      </c>
      <c r="C498" s="248">
        <v>9.5500000000000007</v>
      </c>
      <c r="D498" s="248">
        <v>0.14000000000000001</v>
      </c>
    </row>
    <row r="499" spans="1:4" ht="27.75" customHeight="1" x14ac:dyDescent="0.25">
      <c r="A499" s="246" t="s">
        <v>8166</v>
      </c>
      <c r="B499" s="247" t="s">
        <v>8164</v>
      </c>
      <c r="C499" s="248">
        <v>9.5500000000000007</v>
      </c>
      <c r="D499" s="248">
        <v>0.14000000000000001</v>
      </c>
    </row>
    <row r="500" spans="1:4" ht="27.75" customHeight="1" x14ac:dyDescent="0.25">
      <c r="A500" s="246" t="s">
        <v>8167</v>
      </c>
      <c r="B500" s="247" t="s">
        <v>8168</v>
      </c>
      <c r="C500" s="248">
        <v>2.5040077372866283</v>
      </c>
      <c r="D500" s="248">
        <v>14.426856293906638</v>
      </c>
    </row>
    <row r="501" spans="1:4" ht="27.75" customHeight="1" x14ac:dyDescent="0.25">
      <c r="A501" s="246" t="s">
        <v>8169</v>
      </c>
      <c r="B501" s="247" t="s">
        <v>8168</v>
      </c>
      <c r="C501" s="248">
        <v>2.5040077372866283</v>
      </c>
      <c r="D501" s="248">
        <v>14.426856293906638</v>
      </c>
    </row>
    <row r="502" spans="1:4" ht="27.75" customHeight="1" x14ac:dyDescent="0.25">
      <c r="A502" s="246" t="s">
        <v>8170</v>
      </c>
      <c r="B502" s="247" t="s">
        <v>8171</v>
      </c>
      <c r="C502" s="248">
        <v>12.91</v>
      </c>
      <c r="D502" s="248">
        <v>1.06</v>
      </c>
    </row>
    <row r="503" spans="1:4" ht="27.75" customHeight="1" x14ac:dyDescent="0.25">
      <c r="A503" s="246" t="s">
        <v>8172</v>
      </c>
      <c r="B503" s="247" t="s">
        <v>8171</v>
      </c>
      <c r="C503" s="248">
        <v>12.9</v>
      </c>
      <c r="D503" s="248">
        <v>1.06</v>
      </c>
    </row>
    <row r="504" spans="1:4" ht="27.75" customHeight="1" x14ac:dyDescent="0.25">
      <c r="A504" s="246" t="s">
        <v>8173</v>
      </c>
      <c r="B504" s="247" t="s">
        <v>8174</v>
      </c>
      <c r="C504" s="248">
        <v>3.86</v>
      </c>
      <c r="D504" s="248">
        <v>0.32</v>
      </c>
    </row>
    <row r="505" spans="1:4" ht="27.75" customHeight="1" x14ac:dyDescent="0.25">
      <c r="A505" s="246" t="s">
        <v>8175</v>
      </c>
      <c r="B505" s="247" t="s">
        <v>8174</v>
      </c>
      <c r="C505" s="248">
        <v>3.86</v>
      </c>
      <c r="D505" s="248">
        <v>0.32</v>
      </c>
    </row>
    <row r="506" spans="1:4" ht="27.75" customHeight="1" x14ac:dyDescent="0.25">
      <c r="A506" s="246" t="s">
        <v>8176</v>
      </c>
      <c r="B506" s="247" t="s">
        <v>8174</v>
      </c>
      <c r="C506" s="248">
        <v>0.75434542713237329</v>
      </c>
      <c r="D506" s="248">
        <v>2.9754736292443611</v>
      </c>
    </row>
    <row r="507" spans="1:4" ht="27.75" customHeight="1" x14ac:dyDescent="0.25">
      <c r="A507" s="246" t="s">
        <v>8177</v>
      </c>
      <c r="B507" s="247" t="s">
        <v>8174</v>
      </c>
      <c r="C507" s="248">
        <v>0.75434542713237329</v>
      </c>
      <c r="D507" s="248">
        <v>2.9754736292443611</v>
      </c>
    </row>
    <row r="508" spans="1:4" ht="27.75" customHeight="1" x14ac:dyDescent="0.25">
      <c r="A508" s="246" t="s">
        <v>8178</v>
      </c>
      <c r="B508" s="247" t="s">
        <v>8174</v>
      </c>
      <c r="C508" s="248">
        <v>0</v>
      </c>
      <c r="D508" s="248">
        <v>4.4000000000000004</v>
      </c>
    </row>
    <row r="509" spans="1:4" ht="27.75" customHeight="1" x14ac:dyDescent="0.25">
      <c r="A509" s="246" t="s">
        <v>8179</v>
      </c>
      <c r="B509" s="247" t="s">
        <v>8174</v>
      </c>
      <c r="C509" s="248">
        <v>0</v>
      </c>
      <c r="D509" s="248">
        <v>4.4000000000000004</v>
      </c>
    </row>
    <row r="510" spans="1:4" ht="27.75" customHeight="1" x14ac:dyDescent="0.25">
      <c r="A510" s="246" t="s">
        <v>8180</v>
      </c>
      <c r="B510" s="247" t="s">
        <v>8174</v>
      </c>
      <c r="C510" s="248">
        <v>2.200174162469422</v>
      </c>
      <c r="D510" s="248">
        <v>2.2735133012184026</v>
      </c>
    </row>
    <row r="511" spans="1:4" ht="27.75" customHeight="1" x14ac:dyDescent="0.25">
      <c r="A511" s="246" t="s">
        <v>8181</v>
      </c>
      <c r="B511" s="247" t="s">
        <v>8174</v>
      </c>
      <c r="C511" s="248">
        <v>2.200174162469422</v>
      </c>
      <c r="D511" s="248">
        <v>2.2735133012184026</v>
      </c>
    </row>
    <row r="512" spans="1:4" ht="27.75" customHeight="1" x14ac:dyDescent="0.25">
      <c r="A512" s="246" t="s">
        <v>8182</v>
      </c>
      <c r="B512" s="247" t="s">
        <v>8183</v>
      </c>
      <c r="C512" s="248">
        <v>1.34</v>
      </c>
      <c r="D512" s="248">
        <v>7.76</v>
      </c>
    </row>
    <row r="513" spans="1:4" ht="27.75" customHeight="1" x14ac:dyDescent="0.25">
      <c r="A513" s="246" t="s">
        <v>8184</v>
      </c>
      <c r="B513" s="247" t="s">
        <v>8185</v>
      </c>
      <c r="C513" s="248">
        <v>1.3305815173029363</v>
      </c>
      <c r="D513" s="248">
        <v>8.3816158570263699</v>
      </c>
    </row>
    <row r="514" spans="1:4" ht="27.75" customHeight="1" x14ac:dyDescent="0.25">
      <c r="A514" s="246" t="s">
        <v>8186</v>
      </c>
      <c r="B514" s="247" t="s">
        <v>8185</v>
      </c>
      <c r="C514" s="248">
        <v>1.3305815173029363</v>
      </c>
      <c r="D514" s="248">
        <v>8.3816158570263699</v>
      </c>
    </row>
    <row r="515" spans="1:4" ht="27.75" customHeight="1" x14ac:dyDescent="0.25">
      <c r="A515" s="246" t="s">
        <v>8187</v>
      </c>
      <c r="B515" s="247" t="s">
        <v>8188</v>
      </c>
      <c r="C515" s="248">
        <v>4.1698538888706187</v>
      </c>
      <c r="D515" s="248">
        <v>0.37717271356618665</v>
      </c>
    </row>
    <row r="516" spans="1:4" ht="27.75" customHeight="1" x14ac:dyDescent="0.25">
      <c r="A516" s="246" t="s">
        <v>8189</v>
      </c>
      <c r="B516" s="247" t="s">
        <v>8190</v>
      </c>
      <c r="C516" s="248">
        <v>4.51</v>
      </c>
      <c r="D516" s="248">
        <v>1.04</v>
      </c>
    </row>
    <row r="517" spans="1:4" ht="27.75" customHeight="1" x14ac:dyDescent="0.25">
      <c r="A517" s="246" t="s">
        <v>8191</v>
      </c>
      <c r="B517" s="247" t="s">
        <v>8190</v>
      </c>
      <c r="C517" s="248">
        <v>4.51</v>
      </c>
      <c r="D517" s="248">
        <v>1.04</v>
      </c>
    </row>
    <row r="518" spans="1:4" ht="27.75" customHeight="1" x14ac:dyDescent="0.25">
      <c r="A518" s="246" t="s">
        <v>8192</v>
      </c>
      <c r="B518" s="247" t="s">
        <v>8190</v>
      </c>
      <c r="C518" s="248">
        <v>0.27240251535335702</v>
      </c>
      <c r="D518" s="248">
        <v>6.1709646747356643</v>
      </c>
    </row>
    <row r="519" spans="1:4" ht="27.75" customHeight="1" x14ac:dyDescent="0.25">
      <c r="A519" s="246" t="s">
        <v>8193</v>
      </c>
      <c r="B519" s="247" t="s">
        <v>8194</v>
      </c>
      <c r="C519" s="248">
        <v>0.586713109991846</v>
      </c>
      <c r="D519" s="248">
        <v>8.5806792336307449</v>
      </c>
    </row>
    <row r="520" spans="1:4" ht="27.75" customHeight="1" x14ac:dyDescent="0.25">
      <c r="A520" s="246" t="s">
        <v>8195</v>
      </c>
      <c r="B520" s="247" t="s">
        <v>8194</v>
      </c>
      <c r="C520" s="248">
        <v>0.586713109991846</v>
      </c>
      <c r="D520" s="248">
        <v>8.5806792336307449</v>
      </c>
    </row>
    <row r="521" spans="1:4" ht="27.75" customHeight="1" x14ac:dyDescent="0.25">
      <c r="A521" s="246" t="s">
        <v>8196</v>
      </c>
      <c r="B521" s="247" t="s">
        <v>8194</v>
      </c>
      <c r="C521" s="248">
        <v>0.586713109991846</v>
      </c>
      <c r="D521" s="248">
        <v>8.5806792336307449</v>
      </c>
    </row>
    <row r="522" spans="1:4" ht="27.75" customHeight="1" x14ac:dyDescent="0.25">
      <c r="A522" s="246" t="s">
        <v>8197</v>
      </c>
      <c r="B522" s="247" t="s">
        <v>8194</v>
      </c>
      <c r="C522" s="248">
        <v>0.586713109991846</v>
      </c>
      <c r="D522" s="248">
        <v>8.5806792336307449</v>
      </c>
    </row>
    <row r="523" spans="1:4" ht="27.75" customHeight="1" x14ac:dyDescent="0.25">
      <c r="A523" s="246" t="s">
        <v>8198</v>
      </c>
      <c r="B523" s="247" t="s">
        <v>8194</v>
      </c>
      <c r="C523" s="248">
        <v>0.586713109991846</v>
      </c>
      <c r="D523" s="248">
        <v>8.5806792336307449</v>
      </c>
    </row>
    <row r="524" spans="1:4" ht="27.75" customHeight="1" x14ac:dyDescent="0.25">
      <c r="A524" s="246" t="s">
        <v>8199</v>
      </c>
      <c r="B524" s="247" t="s">
        <v>8194</v>
      </c>
      <c r="C524" s="248">
        <v>0.586713109991846</v>
      </c>
      <c r="D524" s="248">
        <v>8.5806792336307449</v>
      </c>
    </row>
    <row r="525" spans="1:4" ht="27.75" customHeight="1" x14ac:dyDescent="0.25">
      <c r="A525" s="246" t="s">
        <v>8200</v>
      </c>
      <c r="B525" s="247" t="s">
        <v>8201</v>
      </c>
      <c r="C525" s="248">
        <v>3.7507730960193006</v>
      </c>
      <c r="D525" s="248">
        <v>2.7659332328187021</v>
      </c>
    </row>
    <row r="526" spans="1:4" ht="27.75" customHeight="1" x14ac:dyDescent="0.25">
      <c r="A526" s="246" t="s">
        <v>8202</v>
      </c>
      <c r="B526" s="247" t="s">
        <v>8201</v>
      </c>
      <c r="C526" s="248">
        <v>3.7507730960193006</v>
      </c>
      <c r="D526" s="248">
        <v>2.7659332328187021</v>
      </c>
    </row>
    <row r="527" spans="1:4" ht="27.75" customHeight="1" x14ac:dyDescent="0.25">
      <c r="A527" s="246" t="s">
        <v>8203</v>
      </c>
      <c r="B527" s="247" t="s">
        <v>8204</v>
      </c>
      <c r="C527" s="248">
        <v>0.13620125767667851</v>
      </c>
      <c r="D527" s="248">
        <v>13.557263648740152</v>
      </c>
    </row>
    <row r="528" spans="1:4" ht="27.75" customHeight="1" x14ac:dyDescent="0.25">
      <c r="A528" s="246" t="s">
        <v>8205</v>
      </c>
      <c r="B528" s="247" t="s">
        <v>8206</v>
      </c>
      <c r="C528" s="248">
        <v>5.2385099106414812E-2</v>
      </c>
      <c r="D528" s="248">
        <v>-9.4293178391546661E-2</v>
      </c>
    </row>
    <row r="529" spans="1:4" ht="27.75" customHeight="1" x14ac:dyDescent="0.25">
      <c r="A529" s="246" t="s">
        <v>8207</v>
      </c>
      <c r="B529" s="247" t="s">
        <v>8206</v>
      </c>
      <c r="C529" s="248">
        <v>5.2385099106414812E-2</v>
      </c>
      <c r="D529" s="248">
        <v>-9.4293178391546661E-2</v>
      </c>
    </row>
    <row r="530" spans="1:4" ht="27.75" customHeight="1" x14ac:dyDescent="0.25">
      <c r="A530" s="246" t="s">
        <v>8208</v>
      </c>
      <c r="B530" s="247" t="s">
        <v>8209</v>
      </c>
      <c r="C530" s="248">
        <v>5.2385099106414812E-2</v>
      </c>
      <c r="D530" s="248">
        <v>-9.4293178391546661E-2</v>
      </c>
    </row>
    <row r="531" spans="1:4" ht="27.75" customHeight="1" x14ac:dyDescent="0.25">
      <c r="A531" s="246" t="s">
        <v>8210</v>
      </c>
      <c r="B531" s="247" t="s">
        <v>8209</v>
      </c>
      <c r="C531" s="248">
        <v>5.2385099106414812E-2</v>
      </c>
      <c r="D531" s="248">
        <v>-9.4293178391546661E-2</v>
      </c>
    </row>
    <row r="532" spans="1:4" ht="27.75" customHeight="1" x14ac:dyDescent="0.25">
      <c r="A532" s="246" t="s">
        <v>8211</v>
      </c>
      <c r="B532" s="247" t="s">
        <v>8212</v>
      </c>
      <c r="C532" s="248">
        <v>0.56575907034927997</v>
      </c>
      <c r="D532" s="248">
        <v>0.10477019821282962</v>
      </c>
    </row>
    <row r="533" spans="1:4" ht="27.75" customHeight="1" x14ac:dyDescent="0.25">
      <c r="A533" s="246" t="s">
        <v>8213</v>
      </c>
      <c r="B533" s="247" t="s">
        <v>8214</v>
      </c>
      <c r="C533" s="248">
        <v>0.54480503070671404</v>
      </c>
      <c r="D533" s="248">
        <v>9.4293178391546661E-2</v>
      </c>
    </row>
    <row r="534" spans="1:4" ht="27.75" customHeight="1" x14ac:dyDescent="0.25">
      <c r="A534" s="246" t="s">
        <v>8215</v>
      </c>
      <c r="B534" s="247" t="s">
        <v>8216</v>
      </c>
      <c r="C534" s="248">
        <v>2.0744499246140267</v>
      </c>
      <c r="D534" s="248">
        <v>4.9451533556455578</v>
      </c>
    </row>
    <row r="535" spans="1:4" ht="27.75" customHeight="1" x14ac:dyDescent="0.25">
      <c r="A535" s="246" t="s">
        <v>8217</v>
      </c>
      <c r="B535" s="247" t="s">
        <v>8216</v>
      </c>
      <c r="C535" s="248">
        <v>2.0744499246140267</v>
      </c>
      <c r="D535" s="248">
        <v>4.9451533556455578</v>
      </c>
    </row>
    <row r="536" spans="1:4" ht="27.75" customHeight="1" x14ac:dyDescent="0.25">
      <c r="A536" s="246" t="s">
        <v>8218</v>
      </c>
      <c r="B536" s="247" t="s">
        <v>8219</v>
      </c>
      <c r="C536" s="248">
        <v>2.6402089949633067</v>
      </c>
      <c r="D536" s="248">
        <v>10.257002405036019</v>
      </c>
    </row>
    <row r="537" spans="1:4" ht="27.75" customHeight="1" x14ac:dyDescent="0.25">
      <c r="A537" s="246" t="s">
        <v>8220</v>
      </c>
      <c r="B537" s="247" t="s">
        <v>8219</v>
      </c>
      <c r="C537" s="248">
        <v>2.6402089949633067</v>
      </c>
      <c r="D537" s="248">
        <v>10.257002405036019</v>
      </c>
    </row>
    <row r="538" spans="1:4" ht="27.75" customHeight="1" x14ac:dyDescent="0.25">
      <c r="A538" s="246" t="s">
        <v>8221</v>
      </c>
      <c r="B538" s="247" t="s">
        <v>8219</v>
      </c>
      <c r="C538" s="248">
        <v>2.67</v>
      </c>
      <c r="D538" s="248">
        <v>6.05</v>
      </c>
    </row>
    <row r="539" spans="1:4" ht="27.75" customHeight="1" x14ac:dyDescent="0.25">
      <c r="A539" s="246" t="s">
        <v>8222</v>
      </c>
      <c r="B539" s="247" t="s">
        <v>8219</v>
      </c>
      <c r="C539" s="248">
        <v>2.67</v>
      </c>
      <c r="D539" s="248">
        <v>6.05</v>
      </c>
    </row>
    <row r="540" spans="1:4" ht="27.75" customHeight="1" x14ac:dyDescent="0.25">
      <c r="A540" s="246" t="s">
        <v>8223</v>
      </c>
      <c r="B540" s="247" t="s">
        <v>8224</v>
      </c>
      <c r="C540" s="248">
        <v>1.9068176074734993</v>
      </c>
      <c r="D540" s="248">
        <v>5.0918316331435198</v>
      </c>
    </row>
    <row r="541" spans="1:4" ht="27.75" customHeight="1" x14ac:dyDescent="0.25">
      <c r="A541" s="246" t="s">
        <v>8225</v>
      </c>
      <c r="B541" s="247" t="s">
        <v>8226</v>
      </c>
      <c r="C541" s="248">
        <v>1.82</v>
      </c>
      <c r="D541" s="248">
        <v>4.8499999999999996</v>
      </c>
    </row>
    <row r="542" spans="1:4" ht="27.75" customHeight="1" x14ac:dyDescent="0.25">
      <c r="A542" s="246" t="s">
        <v>8227</v>
      </c>
      <c r="B542" s="247" t="s">
        <v>8226</v>
      </c>
      <c r="C542" s="248">
        <v>1.9696797264011967</v>
      </c>
      <c r="D542" s="248">
        <v>5.1861248115350662</v>
      </c>
    </row>
    <row r="543" spans="1:4" ht="27.75" customHeight="1" x14ac:dyDescent="0.25">
      <c r="A543" s="246" t="s">
        <v>8228</v>
      </c>
      <c r="B543" s="247" t="s">
        <v>8229</v>
      </c>
      <c r="C543" s="248">
        <v>2.8183183319251168</v>
      </c>
      <c r="D543" s="248">
        <v>13.368677291957059</v>
      </c>
    </row>
    <row r="544" spans="1:4" ht="27.75" customHeight="1" x14ac:dyDescent="0.25">
      <c r="A544" s="246" t="s">
        <v>8230</v>
      </c>
      <c r="B544" s="247" t="s">
        <v>8229</v>
      </c>
      <c r="C544" s="248">
        <v>2.8183183319251168</v>
      </c>
      <c r="D544" s="248">
        <v>13.368677291957059</v>
      </c>
    </row>
    <row r="545" spans="1:4" ht="27.75" customHeight="1" x14ac:dyDescent="0.25">
      <c r="A545" s="246" t="s">
        <v>8231</v>
      </c>
      <c r="B545" s="247" t="s">
        <v>8232</v>
      </c>
      <c r="C545" s="248">
        <v>0.64957522891954367</v>
      </c>
      <c r="D545" s="248">
        <v>10.215094325750888</v>
      </c>
    </row>
    <row r="546" spans="1:4" ht="27.75" customHeight="1" x14ac:dyDescent="0.25">
      <c r="A546" s="246" t="s">
        <v>8233</v>
      </c>
      <c r="B546" s="247" t="s">
        <v>8232</v>
      </c>
      <c r="C546" s="248">
        <v>0.64957522891954367</v>
      </c>
      <c r="D546" s="248">
        <v>10.215094325750888</v>
      </c>
    </row>
    <row r="547" spans="1:4" ht="27.75" customHeight="1" x14ac:dyDescent="0.25">
      <c r="A547" s="246" t="s">
        <v>8234</v>
      </c>
      <c r="B547" s="247" t="s">
        <v>8235</v>
      </c>
      <c r="C547" s="248">
        <v>10.69</v>
      </c>
      <c r="D547" s="248">
        <v>4</v>
      </c>
    </row>
    <row r="548" spans="1:4" ht="27.75" customHeight="1" x14ac:dyDescent="0.25">
      <c r="A548" s="246" t="s">
        <v>8236</v>
      </c>
      <c r="B548" s="247" t="s">
        <v>8235</v>
      </c>
      <c r="C548" s="248">
        <v>10.7</v>
      </c>
      <c r="D548" s="248">
        <v>4</v>
      </c>
    </row>
    <row r="549" spans="1:4" ht="27.75" customHeight="1" x14ac:dyDescent="0.25">
      <c r="A549" s="246" t="s">
        <v>8237</v>
      </c>
      <c r="B549" s="247" t="s">
        <v>8238</v>
      </c>
      <c r="C549" s="248">
        <v>2.4201915787163646</v>
      </c>
      <c r="D549" s="248">
        <v>18.292876607960054</v>
      </c>
    </row>
    <row r="550" spans="1:4" ht="27.75" customHeight="1" x14ac:dyDescent="0.25">
      <c r="A550" s="246" t="s">
        <v>8239</v>
      </c>
      <c r="B550" s="247" t="s">
        <v>8238</v>
      </c>
      <c r="C550" s="248">
        <v>2.4201915787163646</v>
      </c>
      <c r="D550" s="248">
        <v>18.292876607960054</v>
      </c>
    </row>
    <row r="551" spans="1:4" ht="27.75" customHeight="1" x14ac:dyDescent="0.25">
      <c r="A551" s="246" t="s">
        <v>8240</v>
      </c>
      <c r="B551" s="247" t="s">
        <v>8238</v>
      </c>
      <c r="C551" s="248">
        <v>17.57</v>
      </c>
      <c r="D551" s="248">
        <v>-0.22</v>
      </c>
    </row>
    <row r="552" spans="1:4" ht="27.75" customHeight="1" x14ac:dyDescent="0.25">
      <c r="A552" s="246" t="s">
        <v>8241</v>
      </c>
      <c r="B552" s="247" t="s">
        <v>8238</v>
      </c>
      <c r="C552" s="248">
        <v>17.57</v>
      </c>
      <c r="D552" s="248">
        <v>-0.22</v>
      </c>
    </row>
    <row r="553" spans="1:4" ht="27.75" customHeight="1" x14ac:dyDescent="0.25">
      <c r="A553" s="246" t="s">
        <v>8242</v>
      </c>
      <c r="B553" s="247" t="s">
        <v>8243</v>
      </c>
      <c r="C553" s="248">
        <v>1.0896100614134281</v>
      </c>
      <c r="D553" s="248">
        <v>0.47146589195773331</v>
      </c>
    </row>
    <row r="554" spans="1:4" ht="27.75" customHeight="1" x14ac:dyDescent="0.25">
      <c r="A554" s="246" t="s">
        <v>8244</v>
      </c>
      <c r="B554" s="247" t="s">
        <v>8245</v>
      </c>
      <c r="C554" s="248">
        <v>0.2514484757107911</v>
      </c>
      <c r="D554" s="248">
        <v>7.480592152396035</v>
      </c>
    </row>
    <row r="555" spans="1:4" ht="27.75" customHeight="1" x14ac:dyDescent="0.25">
      <c r="A555" s="246" t="s">
        <v>8246</v>
      </c>
      <c r="B555" s="247" t="s">
        <v>8245</v>
      </c>
      <c r="C555" s="248">
        <v>0.2514484757107911</v>
      </c>
      <c r="D555" s="248">
        <v>7.480592152396035</v>
      </c>
    </row>
    <row r="556" spans="1:4" ht="27.75" customHeight="1" x14ac:dyDescent="0.25">
      <c r="A556" s="246" t="s">
        <v>8247</v>
      </c>
      <c r="B556" s="247" t="s">
        <v>8248</v>
      </c>
      <c r="C556" s="248">
        <v>2.587823895856892</v>
      </c>
      <c r="D556" s="248">
        <v>4.1803309086919018</v>
      </c>
    </row>
    <row r="557" spans="1:4" ht="27.75" customHeight="1" x14ac:dyDescent="0.25">
      <c r="A557" s="246" t="s">
        <v>8249</v>
      </c>
      <c r="B557" s="247" t="s">
        <v>8248</v>
      </c>
      <c r="C557" s="248">
        <v>2.587823895856892</v>
      </c>
      <c r="D557" s="248">
        <v>4.1803309086919018</v>
      </c>
    </row>
    <row r="558" spans="1:4" ht="27.75" customHeight="1" x14ac:dyDescent="0.25">
      <c r="A558" s="246" t="s">
        <v>8250</v>
      </c>
      <c r="B558" s="247" t="s">
        <v>8251</v>
      </c>
      <c r="C558" s="248">
        <v>4.5889346817219376</v>
      </c>
      <c r="D558" s="248">
        <v>7.2186666568639604</v>
      </c>
    </row>
    <row r="559" spans="1:4" ht="27.75" customHeight="1" x14ac:dyDescent="0.25">
      <c r="A559" s="246" t="s">
        <v>8252</v>
      </c>
      <c r="B559" s="247" t="s">
        <v>8251</v>
      </c>
      <c r="C559" s="248">
        <v>4.5889346817219376</v>
      </c>
      <c r="D559" s="248">
        <v>7.2186666568639604</v>
      </c>
    </row>
    <row r="560" spans="1:4" ht="27.75" customHeight="1" x14ac:dyDescent="0.25">
      <c r="A560" s="246" t="s">
        <v>8253</v>
      </c>
      <c r="B560" s="247" t="s">
        <v>8254</v>
      </c>
      <c r="C560" s="248">
        <v>0.49241993160029918</v>
      </c>
      <c r="D560" s="248">
        <v>2.5668698562143262</v>
      </c>
    </row>
    <row r="561" spans="1:4" ht="27.75" customHeight="1" x14ac:dyDescent="0.25">
      <c r="A561" s="246" t="s">
        <v>8255</v>
      </c>
      <c r="B561" s="247" t="s">
        <v>8256</v>
      </c>
      <c r="C561" s="248">
        <v>6.0033323575951378</v>
      </c>
      <c r="D561" s="248">
        <v>2.7240251535335704</v>
      </c>
    </row>
    <row r="562" spans="1:4" ht="27.75" customHeight="1" x14ac:dyDescent="0.25">
      <c r="A562" s="246" t="s">
        <v>8257</v>
      </c>
      <c r="B562" s="247" t="s">
        <v>8256</v>
      </c>
      <c r="C562" s="248">
        <v>6.0033323575951378</v>
      </c>
      <c r="D562" s="248">
        <v>2.7240251535335704</v>
      </c>
    </row>
    <row r="563" spans="1:4" ht="27.75" customHeight="1" x14ac:dyDescent="0.25">
      <c r="A563" s="246" t="s">
        <v>8258</v>
      </c>
      <c r="B563" s="247" t="s">
        <v>8259</v>
      </c>
      <c r="C563" s="248">
        <v>0.5133739712428651</v>
      </c>
      <c r="D563" s="248">
        <v>3.4993246203085091</v>
      </c>
    </row>
    <row r="564" spans="1:4" ht="27.75" customHeight="1" x14ac:dyDescent="0.25">
      <c r="A564" s="246" t="s">
        <v>8260</v>
      </c>
      <c r="B564" s="247" t="s">
        <v>8259</v>
      </c>
      <c r="C564" s="248">
        <v>0.5133739712428651</v>
      </c>
      <c r="D564" s="248">
        <v>3.4993246203085091</v>
      </c>
    </row>
    <row r="565" spans="1:4" ht="27.75" customHeight="1" x14ac:dyDescent="0.25">
      <c r="A565" s="246" t="s">
        <v>8261</v>
      </c>
      <c r="B565" s="247" t="s">
        <v>8262</v>
      </c>
      <c r="C565" s="248">
        <v>1.69</v>
      </c>
      <c r="D565" s="248">
        <v>3.03</v>
      </c>
    </row>
    <row r="566" spans="1:4" ht="27.75" customHeight="1" x14ac:dyDescent="0.25">
      <c r="A566" s="246" t="s">
        <v>8263</v>
      </c>
      <c r="B566" s="247" t="s">
        <v>8262</v>
      </c>
      <c r="C566" s="248">
        <v>1.69</v>
      </c>
      <c r="D566" s="248">
        <v>3.03</v>
      </c>
    </row>
    <row r="567" spans="1:4" ht="27.75" customHeight="1" x14ac:dyDescent="0.25">
      <c r="A567" s="246" t="s">
        <v>8264</v>
      </c>
      <c r="B567" s="247" t="s">
        <v>8262</v>
      </c>
      <c r="C567" s="248">
        <v>2.0325418453288946</v>
      </c>
      <c r="D567" s="248">
        <v>5.5528205052799695</v>
      </c>
    </row>
    <row r="568" spans="1:4" ht="27.75" customHeight="1" x14ac:dyDescent="0.25">
      <c r="A568" s="246" t="s">
        <v>8265</v>
      </c>
      <c r="B568" s="247" t="s">
        <v>8262</v>
      </c>
      <c r="C568" s="248">
        <v>2.0325418453288946</v>
      </c>
      <c r="D568" s="248">
        <v>5.5528205052799695</v>
      </c>
    </row>
    <row r="569" spans="1:4" ht="27.75" customHeight="1" x14ac:dyDescent="0.25">
      <c r="A569" s="246" t="s">
        <v>8266</v>
      </c>
      <c r="B569" s="247" t="s">
        <v>8262</v>
      </c>
      <c r="C569" s="248">
        <v>2.0325418453288946</v>
      </c>
      <c r="D569" s="248">
        <v>5.5528205052799695</v>
      </c>
    </row>
    <row r="570" spans="1:4" ht="27.75" customHeight="1" x14ac:dyDescent="0.25">
      <c r="A570" s="246" t="s">
        <v>8267</v>
      </c>
      <c r="B570" s="247" t="s">
        <v>8268</v>
      </c>
      <c r="C570" s="248">
        <v>6.9</v>
      </c>
      <c r="D570" s="248">
        <v>4.87</v>
      </c>
    </row>
    <row r="571" spans="1:4" ht="27.75" customHeight="1" x14ac:dyDescent="0.25">
      <c r="A571" s="246" t="s">
        <v>8269</v>
      </c>
      <c r="B571" s="247" t="s">
        <v>8268</v>
      </c>
      <c r="C571" s="248">
        <v>6.9</v>
      </c>
      <c r="D571" s="248">
        <v>4.87</v>
      </c>
    </row>
    <row r="572" spans="1:4" ht="27.75" customHeight="1" x14ac:dyDescent="0.25">
      <c r="A572" s="246" t="s">
        <v>8270</v>
      </c>
      <c r="B572" s="247" t="s">
        <v>8268</v>
      </c>
      <c r="C572" s="248">
        <v>4.8822912367178608</v>
      </c>
      <c r="D572" s="248">
        <v>13.064843717139855</v>
      </c>
    </row>
    <row r="573" spans="1:4" ht="27.75" customHeight="1" x14ac:dyDescent="0.25">
      <c r="A573" s="246" t="s">
        <v>8271</v>
      </c>
      <c r="B573" s="247" t="s">
        <v>8268</v>
      </c>
      <c r="C573" s="248">
        <v>4.8822912367178608</v>
      </c>
      <c r="D573" s="248">
        <v>13.064843717139855</v>
      </c>
    </row>
    <row r="574" spans="1:4" ht="27.75" customHeight="1" x14ac:dyDescent="0.25">
      <c r="A574" s="246" t="s">
        <v>8272</v>
      </c>
      <c r="B574" s="247" t="s">
        <v>8273</v>
      </c>
      <c r="C574" s="248">
        <v>1.2258113190901065</v>
      </c>
      <c r="D574" s="248">
        <v>0.53432801088543114</v>
      </c>
    </row>
    <row r="575" spans="1:4" ht="27.75" customHeight="1" x14ac:dyDescent="0.25">
      <c r="A575" s="246" t="s">
        <v>8274</v>
      </c>
      <c r="B575" s="247" t="s">
        <v>8275</v>
      </c>
      <c r="C575" s="248">
        <v>0.71243734784724144</v>
      </c>
      <c r="D575" s="248">
        <v>3.1850140256700206</v>
      </c>
    </row>
    <row r="576" spans="1:4" ht="27.75" customHeight="1" x14ac:dyDescent="0.25">
      <c r="A576" s="246" t="s">
        <v>8276</v>
      </c>
      <c r="B576" s="247" t="s">
        <v>8275</v>
      </c>
      <c r="C576" s="248">
        <v>0.71243734784724144</v>
      </c>
      <c r="D576" s="248">
        <v>3.1850140256700206</v>
      </c>
    </row>
    <row r="577" spans="1:4" ht="27.75" customHeight="1" x14ac:dyDescent="0.25">
      <c r="A577" s="246" t="s">
        <v>8277</v>
      </c>
      <c r="B577" s="247" t="s">
        <v>8275</v>
      </c>
      <c r="C577" s="248">
        <v>2.56</v>
      </c>
      <c r="D577" s="248">
        <v>0.09</v>
      </c>
    </row>
    <row r="578" spans="1:4" ht="27.75" customHeight="1" x14ac:dyDescent="0.25">
      <c r="A578" s="246" t="s">
        <v>8278</v>
      </c>
      <c r="B578" s="247" t="s">
        <v>8275</v>
      </c>
      <c r="C578" s="248">
        <v>2.56</v>
      </c>
      <c r="D578" s="248">
        <v>0.09</v>
      </c>
    </row>
    <row r="579" spans="1:4" ht="27.75" customHeight="1" x14ac:dyDescent="0.25">
      <c r="A579" s="246" t="s">
        <v>8279</v>
      </c>
      <c r="B579" s="247" t="s">
        <v>8280</v>
      </c>
      <c r="C579" s="248">
        <v>4.91</v>
      </c>
      <c r="D579" s="248">
        <v>1.1100000000000001</v>
      </c>
    </row>
    <row r="580" spans="1:4" ht="27.75" customHeight="1" x14ac:dyDescent="0.25">
      <c r="A580" s="246" t="s">
        <v>8281</v>
      </c>
      <c r="B580" s="247" t="s">
        <v>8280</v>
      </c>
      <c r="C580" s="248">
        <v>4.3060551465472976</v>
      </c>
      <c r="D580" s="248">
        <v>1.2677193983752384</v>
      </c>
    </row>
    <row r="581" spans="1:4" ht="27.75" customHeight="1" x14ac:dyDescent="0.25">
      <c r="A581" s="246" t="s">
        <v>8282</v>
      </c>
      <c r="B581" s="247" t="s">
        <v>8283</v>
      </c>
      <c r="C581" s="248">
        <v>5.1442167322499346</v>
      </c>
      <c r="D581" s="248">
        <v>1.1629492001624089</v>
      </c>
    </row>
    <row r="582" spans="1:4" ht="27.75" customHeight="1" x14ac:dyDescent="0.25">
      <c r="A582" s="246" t="s">
        <v>8284</v>
      </c>
      <c r="B582" s="247" t="s">
        <v>8285</v>
      </c>
      <c r="C582" s="248">
        <v>8.44</v>
      </c>
      <c r="D582" s="248">
        <v>0.99</v>
      </c>
    </row>
    <row r="583" spans="1:4" ht="27.75" customHeight="1" x14ac:dyDescent="0.25">
      <c r="A583" s="246" t="s">
        <v>8286</v>
      </c>
      <c r="B583" s="247" t="s">
        <v>8285</v>
      </c>
      <c r="C583" s="248">
        <v>8.44</v>
      </c>
      <c r="D583" s="248">
        <v>0.99</v>
      </c>
    </row>
    <row r="584" spans="1:4" ht="27.75" customHeight="1" x14ac:dyDescent="0.25">
      <c r="A584" s="246" t="s">
        <v>8287</v>
      </c>
      <c r="B584" s="247" t="s">
        <v>8285</v>
      </c>
      <c r="C584" s="248">
        <v>7.7006095686429772</v>
      </c>
      <c r="D584" s="248">
        <v>10.74942233663632</v>
      </c>
    </row>
    <row r="585" spans="1:4" ht="27.75" customHeight="1" x14ac:dyDescent="0.25">
      <c r="A585" s="246" t="s">
        <v>8288</v>
      </c>
      <c r="B585" s="247" t="s">
        <v>8285</v>
      </c>
      <c r="C585" s="248">
        <v>7.7006095686429772</v>
      </c>
      <c r="D585" s="248">
        <v>10.74942233663632</v>
      </c>
    </row>
    <row r="586" spans="1:4" ht="27.75" customHeight="1" x14ac:dyDescent="0.25">
      <c r="A586" s="246" t="s">
        <v>8289</v>
      </c>
      <c r="B586" s="247" t="s">
        <v>8290</v>
      </c>
      <c r="C586" s="248">
        <v>4.55</v>
      </c>
      <c r="D586" s="248">
        <v>3.61</v>
      </c>
    </row>
    <row r="587" spans="1:4" ht="27.75" customHeight="1" x14ac:dyDescent="0.25">
      <c r="A587" s="246" t="s">
        <v>8291</v>
      </c>
      <c r="B587" s="247" t="s">
        <v>8290</v>
      </c>
      <c r="C587" s="248">
        <v>3.2897842238828505</v>
      </c>
      <c r="D587" s="248">
        <v>3.3316923031679821</v>
      </c>
    </row>
    <row r="588" spans="1:4" ht="27.75" customHeight="1" x14ac:dyDescent="0.25">
      <c r="A588" s="246" t="s">
        <v>8292</v>
      </c>
      <c r="B588" s="247" t="s">
        <v>8290</v>
      </c>
      <c r="C588" s="248">
        <v>3.2897842238828505</v>
      </c>
      <c r="D588" s="248">
        <v>3.3316923031679821</v>
      </c>
    </row>
    <row r="589" spans="1:4" ht="27.75" customHeight="1" x14ac:dyDescent="0.25">
      <c r="A589" s="246" t="s">
        <v>8293</v>
      </c>
      <c r="B589" s="247" t="s">
        <v>8290</v>
      </c>
      <c r="C589" s="248">
        <v>0</v>
      </c>
      <c r="D589" s="248">
        <v>8.16</v>
      </c>
    </row>
    <row r="590" spans="1:4" ht="27.75" customHeight="1" x14ac:dyDescent="0.25">
      <c r="A590" s="246" t="s">
        <v>8294</v>
      </c>
      <c r="B590" s="247" t="s">
        <v>8295</v>
      </c>
      <c r="C590" s="248">
        <v>4.7670440186837473</v>
      </c>
      <c r="D590" s="248">
        <v>3.7822041554831491</v>
      </c>
    </row>
    <row r="591" spans="1:4" ht="27.75" customHeight="1" x14ac:dyDescent="0.25">
      <c r="A591" s="246" t="s">
        <v>8296</v>
      </c>
      <c r="B591" s="247" t="s">
        <v>8295</v>
      </c>
      <c r="C591" s="248">
        <v>4.7670440186837473</v>
      </c>
      <c r="D591" s="248">
        <v>3.7822041554831491</v>
      </c>
    </row>
    <row r="592" spans="1:4" ht="27.75" customHeight="1" x14ac:dyDescent="0.25">
      <c r="A592" s="246" t="s">
        <v>8297</v>
      </c>
      <c r="B592" s="247" t="s">
        <v>8298</v>
      </c>
      <c r="C592" s="248">
        <v>1.9172946272947822</v>
      </c>
      <c r="D592" s="248">
        <v>6.6214765270508327</v>
      </c>
    </row>
    <row r="593" spans="1:4" ht="27.75" customHeight="1" x14ac:dyDescent="0.25">
      <c r="A593" s="246" t="s">
        <v>8299</v>
      </c>
      <c r="B593" s="247" t="s">
        <v>8298</v>
      </c>
      <c r="C593" s="248">
        <v>1.9172946272947822</v>
      </c>
      <c r="D593" s="248">
        <v>6.6214765270508327</v>
      </c>
    </row>
    <row r="594" spans="1:4" ht="27.75" customHeight="1" x14ac:dyDescent="0.25">
      <c r="A594" s="246" t="s">
        <v>8300</v>
      </c>
      <c r="B594" s="247" t="s">
        <v>8298</v>
      </c>
      <c r="C594" s="248">
        <v>5.0199999999999996</v>
      </c>
      <c r="D594" s="248">
        <v>1.04</v>
      </c>
    </row>
    <row r="595" spans="1:4" ht="27.75" customHeight="1" x14ac:dyDescent="0.25">
      <c r="A595" s="246" t="s">
        <v>8301</v>
      </c>
      <c r="B595" s="247" t="s">
        <v>8298</v>
      </c>
      <c r="C595" s="248">
        <v>5.0199999999999996</v>
      </c>
      <c r="D595" s="248">
        <v>1.04</v>
      </c>
    </row>
    <row r="596" spans="1:4" ht="27.75" customHeight="1" x14ac:dyDescent="0.25">
      <c r="A596" s="246" t="s">
        <v>8302</v>
      </c>
      <c r="B596" s="247" t="s">
        <v>8303</v>
      </c>
      <c r="C596" s="248">
        <v>3.1640599860274548</v>
      </c>
      <c r="D596" s="248">
        <v>21.68743103005573</v>
      </c>
    </row>
    <row r="597" spans="1:4" ht="27.75" customHeight="1" x14ac:dyDescent="0.25">
      <c r="A597" s="246" t="s">
        <v>8304</v>
      </c>
      <c r="B597" s="247" t="s">
        <v>8303</v>
      </c>
      <c r="C597" s="248">
        <v>7.87</v>
      </c>
      <c r="D597" s="248">
        <v>12.09</v>
      </c>
    </row>
    <row r="598" spans="1:4" ht="27.75" customHeight="1" x14ac:dyDescent="0.25">
      <c r="A598" s="246" t="s">
        <v>8305</v>
      </c>
      <c r="B598" s="247" t="s">
        <v>8303</v>
      </c>
      <c r="C598" s="248">
        <v>7.87</v>
      </c>
      <c r="D598" s="248">
        <v>12.09</v>
      </c>
    </row>
    <row r="599" spans="1:4" ht="27.75" customHeight="1" x14ac:dyDescent="0.25">
      <c r="A599" s="246" t="s">
        <v>8306</v>
      </c>
      <c r="B599" s="247" t="s">
        <v>8307</v>
      </c>
      <c r="C599" s="248">
        <v>3.3736003824531142</v>
      </c>
      <c r="D599" s="248">
        <v>10.686560217708621</v>
      </c>
    </row>
    <row r="600" spans="1:4" ht="27.75" customHeight="1" x14ac:dyDescent="0.25">
      <c r="A600" s="246" t="s">
        <v>8308</v>
      </c>
      <c r="B600" s="247" t="s">
        <v>8307</v>
      </c>
      <c r="C600" s="248">
        <v>3.3736003824531142</v>
      </c>
      <c r="D600" s="248">
        <v>10.686560217708621</v>
      </c>
    </row>
    <row r="601" spans="1:4" ht="27.75" customHeight="1" x14ac:dyDescent="0.25">
      <c r="A601" s="246" t="s">
        <v>8309</v>
      </c>
      <c r="B601" s="247" t="s">
        <v>8310</v>
      </c>
      <c r="C601" s="248">
        <v>0.27</v>
      </c>
      <c r="D601" s="248">
        <v>0.06</v>
      </c>
    </row>
    <row r="602" spans="1:4" ht="27.75" customHeight="1" x14ac:dyDescent="0.25">
      <c r="A602" s="246" t="s">
        <v>8311</v>
      </c>
      <c r="B602" s="247" t="s">
        <v>8312</v>
      </c>
      <c r="C602" s="248">
        <v>7.49</v>
      </c>
      <c r="D602" s="248">
        <v>6.27</v>
      </c>
    </row>
    <row r="603" spans="1:4" ht="27.75" customHeight="1" x14ac:dyDescent="0.25">
      <c r="A603" s="246" t="s">
        <v>8313</v>
      </c>
      <c r="B603" s="247" t="s">
        <v>8312</v>
      </c>
      <c r="C603" s="248">
        <v>7.49</v>
      </c>
      <c r="D603" s="248">
        <v>6.27</v>
      </c>
    </row>
    <row r="604" spans="1:4" ht="27.75" customHeight="1" x14ac:dyDescent="0.25">
      <c r="A604" s="246" t="s">
        <v>8314</v>
      </c>
      <c r="B604" s="247" t="s">
        <v>8312</v>
      </c>
      <c r="C604" s="248">
        <v>0.5971901298131288</v>
      </c>
      <c r="D604" s="248">
        <v>15.160247681396447</v>
      </c>
    </row>
    <row r="605" spans="1:4" ht="27.75" customHeight="1" x14ac:dyDescent="0.25">
      <c r="A605" s="246" t="s">
        <v>8315</v>
      </c>
      <c r="B605" s="247" t="s">
        <v>8312</v>
      </c>
      <c r="C605" s="248">
        <v>0.5971901298131288</v>
      </c>
      <c r="D605" s="248">
        <v>15.160247681396447</v>
      </c>
    </row>
    <row r="606" spans="1:4" ht="27.75" customHeight="1" x14ac:dyDescent="0.25">
      <c r="A606" s="246" t="s">
        <v>8316</v>
      </c>
      <c r="B606" s="247" t="s">
        <v>8317</v>
      </c>
      <c r="C606" s="248">
        <v>8.2873226786348226</v>
      </c>
      <c r="D606" s="248">
        <v>5.1442167322499346</v>
      </c>
    </row>
    <row r="607" spans="1:4" ht="27.75" customHeight="1" x14ac:dyDescent="0.25">
      <c r="A607" s="246" t="s">
        <v>8318</v>
      </c>
      <c r="B607" s="247" t="s">
        <v>8317</v>
      </c>
      <c r="C607" s="248">
        <v>8.2873226786348226</v>
      </c>
      <c r="D607" s="248">
        <v>5.1442167322499346</v>
      </c>
    </row>
    <row r="608" spans="1:4" ht="27.75" customHeight="1" x14ac:dyDescent="0.25">
      <c r="A608" s="246" t="s">
        <v>8319</v>
      </c>
      <c r="B608" s="247" t="s">
        <v>8320</v>
      </c>
      <c r="C608" s="248">
        <v>2.9021344904953805</v>
      </c>
      <c r="D608" s="248">
        <v>1.6553691317627082</v>
      </c>
    </row>
    <row r="609" spans="1:4" ht="27.75" customHeight="1" x14ac:dyDescent="0.25">
      <c r="A609" s="246" t="s">
        <v>8321</v>
      </c>
      <c r="B609" s="247" t="s">
        <v>8320</v>
      </c>
      <c r="C609" s="248">
        <v>2.9021344904953805</v>
      </c>
      <c r="D609" s="248">
        <v>1.6553691317627082</v>
      </c>
    </row>
    <row r="610" spans="1:4" ht="27.75" customHeight="1" x14ac:dyDescent="0.25">
      <c r="A610" s="246" t="s">
        <v>8322</v>
      </c>
      <c r="B610" s="247" t="s">
        <v>8320</v>
      </c>
      <c r="C610" s="248">
        <v>1.88</v>
      </c>
      <c r="D610" s="248">
        <v>0.09</v>
      </c>
    </row>
    <row r="611" spans="1:4" ht="27.75" customHeight="1" x14ac:dyDescent="0.25">
      <c r="A611" s="246" t="s">
        <v>8323</v>
      </c>
      <c r="B611" s="247" t="s">
        <v>8320</v>
      </c>
      <c r="C611" s="248">
        <v>1.87</v>
      </c>
      <c r="D611" s="248">
        <v>0.09</v>
      </c>
    </row>
    <row r="612" spans="1:4" ht="27.75" customHeight="1" x14ac:dyDescent="0.25">
      <c r="A612" s="246" t="s">
        <v>8324</v>
      </c>
      <c r="B612" s="247" t="s">
        <v>8325</v>
      </c>
      <c r="C612" s="248">
        <v>1.8858635678309332</v>
      </c>
      <c r="D612" s="248">
        <v>11.849509417871031</v>
      </c>
    </row>
    <row r="613" spans="1:4" ht="27.75" customHeight="1" x14ac:dyDescent="0.25">
      <c r="A613" s="246" t="s">
        <v>8326</v>
      </c>
      <c r="B613" s="247" t="s">
        <v>8325</v>
      </c>
      <c r="C613" s="248">
        <v>1.8858635678309332</v>
      </c>
      <c r="D613" s="248">
        <v>11.849509417871031</v>
      </c>
    </row>
    <row r="614" spans="1:4" ht="27.75" customHeight="1" x14ac:dyDescent="0.25">
      <c r="A614" s="246" t="s">
        <v>8327</v>
      </c>
      <c r="B614" s="247" t="s">
        <v>8325</v>
      </c>
      <c r="C614" s="248">
        <v>11.48</v>
      </c>
      <c r="D614" s="248">
        <v>-0.22</v>
      </c>
    </row>
    <row r="615" spans="1:4" ht="27.75" customHeight="1" x14ac:dyDescent="0.25">
      <c r="A615" s="246" t="s">
        <v>8328</v>
      </c>
      <c r="B615" s="247" t="s">
        <v>8325</v>
      </c>
      <c r="C615" s="248">
        <v>11.48</v>
      </c>
      <c r="D615" s="248">
        <v>-0.22</v>
      </c>
    </row>
    <row r="616" spans="1:4" ht="27.75" customHeight="1" x14ac:dyDescent="0.25">
      <c r="A616" s="246" t="s">
        <v>8329</v>
      </c>
      <c r="B616" s="247" t="s">
        <v>8330</v>
      </c>
      <c r="C616" s="248">
        <v>0</v>
      </c>
      <c r="D616" s="248">
        <v>2.96</v>
      </c>
    </row>
    <row r="617" spans="1:4" ht="27.75" customHeight="1" x14ac:dyDescent="0.25">
      <c r="A617" s="246" t="s">
        <v>8331</v>
      </c>
      <c r="B617" s="247" t="s">
        <v>8330</v>
      </c>
      <c r="C617" s="248">
        <v>0</v>
      </c>
      <c r="D617" s="248">
        <v>2.96</v>
      </c>
    </row>
    <row r="618" spans="1:4" ht="27.75" customHeight="1" x14ac:dyDescent="0.25">
      <c r="A618" s="246" t="s">
        <v>8332</v>
      </c>
      <c r="B618" s="247" t="s">
        <v>8330</v>
      </c>
      <c r="C618" s="248">
        <v>-1.2781964181965213</v>
      </c>
      <c r="D618" s="248">
        <v>2.0220648255076115</v>
      </c>
    </row>
    <row r="619" spans="1:4" ht="27.75" customHeight="1" x14ac:dyDescent="0.25">
      <c r="A619" s="246" t="s">
        <v>8333</v>
      </c>
      <c r="B619" s="247" t="s">
        <v>8330</v>
      </c>
      <c r="C619" s="248">
        <v>-1.2781964181965213</v>
      </c>
      <c r="D619" s="248">
        <v>2.0220648255076115</v>
      </c>
    </row>
    <row r="620" spans="1:4" ht="27.75" customHeight="1" x14ac:dyDescent="0.25">
      <c r="A620" s="246" t="s">
        <v>8334</v>
      </c>
      <c r="B620" s="247" t="s">
        <v>8335</v>
      </c>
      <c r="C620" s="248">
        <v>0.88</v>
      </c>
      <c r="D620" s="248">
        <v>2.08</v>
      </c>
    </row>
    <row r="621" spans="1:4" ht="27.75" customHeight="1" x14ac:dyDescent="0.25">
      <c r="A621" s="246" t="s">
        <v>8336</v>
      </c>
      <c r="B621" s="247" t="s">
        <v>8337</v>
      </c>
      <c r="C621" s="248">
        <v>0.94293178391546661</v>
      </c>
      <c r="D621" s="248">
        <v>12.100957893581823</v>
      </c>
    </row>
    <row r="622" spans="1:4" ht="27.75" customHeight="1" x14ac:dyDescent="0.25">
      <c r="A622" s="246" t="s">
        <v>8338</v>
      </c>
      <c r="B622" s="247" t="s">
        <v>8337</v>
      </c>
      <c r="C622" s="248">
        <v>0.94293178391546661</v>
      </c>
      <c r="D622" s="248">
        <v>12.100957893581823</v>
      </c>
    </row>
    <row r="623" spans="1:4" ht="27.75" customHeight="1" x14ac:dyDescent="0.25">
      <c r="A623" s="246" t="s">
        <v>8339</v>
      </c>
      <c r="B623" s="247" t="s">
        <v>8337</v>
      </c>
      <c r="C623" s="248">
        <v>5.95</v>
      </c>
      <c r="D623" s="248">
        <v>4.38</v>
      </c>
    </row>
    <row r="624" spans="1:4" ht="27.75" customHeight="1" x14ac:dyDescent="0.25">
      <c r="A624" s="246" t="s">
        <v>8340</v>
      </c>
      <c r="B624" s="247" t="s">
        <v>8337</v>
      </c>
      <c r="C624" s="248">
        <v>5.95</v>
      </c>
      <c r="D624" s="248">
        <v>4.38</v>
      </c>
    </row>
    <row r="625" spans="1:4" ht="27.75" customHeight="1" x14ac:dyDescent="0.25">
      <c r="A625" s="246" t="s">
        <v>8341</v>
      </c>
      <c r="B625" s="247" t="s">
        <v>8342</v>
      </c>
      <c r="C625" s="248">
        <v>0.39812675320875257</v>
      </c>
      <c r="D625" s="248">
        <v>13.274384113565514</v>
      </c>
    </row>
    <row r="626" spans="1:4" ht="27.75" customHeight="1" x14ac:dyDescent="0.25">
      <c r="A626" s="246" t="s">
        <v>8343</v>
      </c>
      <c r="B626" s="247" t="s">
        <v>8342</v>
      </c>
      <c r="C626" s="248">
        <v>0.39812675320875257</v>
      </c>
      <c r="D626" s="248">
        <v>13.274384113565514</v>
      </c>
    </row>
    <row r="627" spans="1:4" ht="27.75" customHeight="1" x14ac:dyDescent="0.25">
      <c r="A627" s="246" t="s">
        <v>8344</v>
      </c>
      <c r="B627" s="247" t="s">
        <v>8342</v>
      </c>
      <c r="C627" s="248">
        <v>18.920000000000002</v>
      </c>
      <c r="D627" s="248">
        <v>6.09</v>
      </c>
    </row>
    <row r="628" spans="1:4" ht="27.75" customHeight="1" x14ac:dyDescent="0.25">
      <c r="A628" s="246" t="s">
        <v>8345</v>
      </c>
      <c r="B628" s="247" t="s">
        <v>8342</v>
      </c>
      <c r="C628" s="248">
        <v>18.88</v>
      </c>
      <c r="D628" s="248">
        <v>6.09</v>
      </c>
    </row>
    <row r="629" spans="1:4" ht="27.75" customHeight="1" x14ac:dyDescent="0.25">
      <c r="A629" s="246" t="s">
        <v>8346</v>
      </c>
      <c r="B629" s="247" t="s">
        <v>8347</v>
      </c>
      <c r="C629" s="248">
        <v>1.23</v>
      </c>
      <c r="D629" s="248">
        <v>4.32</v>
      </c>
    </row>
    <row r="630" spans="1:4" ht="27.75" customHeight="1" x14ac:dyDescent="0.25">
      <c r="A630" s="246" t="s">
        <v>8348</v>
      </c>
      <c r="B630" s="247" t="s">
        <v>8347</v>
      </c>
      <c r="C630" s="248">
        <v>1.23</v>
      </c>
      <c r="D630" s="248">
        <v>4.32</v>
      </c>
    </row>
    <row r="631" spans="1:4" ht="27.75" customHeight="1" x14ac:dyDescent="0.25">
      <c r="A631" s="246" t="s">
        <v>8349</v>
      </c>
      <c r="B631" s="247" t="s">
        <v>8350</v>
      </c>
      <c r="C631" s="248">
        <v>6.2862118927697774E-2</v>
      </c>
      <c r="D631" s="248">
        <v>2.1582660831842904</v>
      </c>
    </row>
    <row r="632" spans="1:4" ht="27.75" customHeight="1" x14ac:dyDescent="0.25">
      <c r="A632" s="246" t="s">
        <v>8351</v>
      </c>
      <c r="B632" s="247" t="s">
        <v>8350</v>
      </c>
      <c r="C632" s="248">
        <v>0.05</v>
      </c>
      <c r="D632" s="248">
        <v>1.86</v>
      </c>
    </row>
    <row r="633" spans="1:4" ht="27.75" customHeight="1" x14ac:dyDescent="0.25">
      <c r="A633" s="246" t="s">
        <v>8352</v>
      </c>
      <c r="B633" s="247" t="s">
        <v>8353</v>
      </c>
      <c r="C633" s="248">
        <v>6.2862118927697774E-2</v>
      </c>
      <c r="D633" s="248">
        <v>2.168743103005573</v>
      </c>
    </row>
    <row r="634" spans="1:4" ht="27.75" customHeight="1" x14ac:dyDescent="0.25">
      <c r="A634" s="246" t="s">
        <v>8354</v>
      </c>
      <c r="B634" s="247" t="s">
        <v>8355</v>
      </c>
      <c r="C634" s="248">
        <v>1.02</v>
      </c>
      <c r="D634" s="248">
        <v>2.5099999999999998</v>
      </c>
    </row>
    <row r="635" spans="1:4" ht="27.75" customHeight="1" x14ac:dyDescent="0.25">
      <c r="A635" s="246" t="s">
        <v>8356</v>
      </c>
      <c r="B635" s="247" t="s">
        <v>8355</v>
      </c>
      <c r="C635" s="248">
        <v>1.02</v>
      </c>
      <c r="D635" s="248">
        <v>2.5099999999999998</v>
      </c>
    </row>
    <row r="636" spans="1:4" ht="27.75" customHeight="1" x14ac:dyDescent="0.25">
      <c r="A636" s="246" t="s">
        <v>8357</v>
      </c>
      <c r="B636" s="247" t="s">
        <v>8355</v>
      </c>
      <c r="C636" s="248">
        <v>1.8858635678309332</v>
      </c>
      <c r="D636" s="248">
        <v>2.1058809840778752</v>
      </c>
    </row>
    <row r="637" spans="1:4" ht="27.75" customHeight="1" x14ac:dyDescent="0.25">
      <c r="A637" s="246" t="s">
        <v>8358</v>
      </c>
      <c r="B637" s="247" t="s">
        <v>8355</v>
      </c>
      <c r="C637" s="248">
        <v>1.8858635678309332</v>
      </c>
      <c r="D637" s="248">
        <v>2.1058809840778752</v>
      </c>
    </row>
    <row r="638" spans="1:4" ht="27.75" customHeight="1" x14ac:dyDescent="0.25">
      <c r="A638" s="246" t="s">
        <v>8359</v>
      </c>
      <c r="B638" s="247" t="s">
        <v>8360</v>
      </c>
      <c r="C638" s="248">
        <v>7.16</v>
      </c>
      <c r="D638" s="248">
        <v>0.78</v>
      </c>
    </row>
    <row r="639" spans="1:4" ht="27.75" customHeight="1" x14ac:dyDescent="0.25">
      <c r="A639" s="246" t="s">
        <v>8361</v>
      </c>
      <c r="B639" s="247" t="s">
        <v>8360</v>
      </c>
      <c r="C639" s="248">
        <v>7.16</v>
      </c>
      <c r="D639" s="248">
        <v>0.78</v>
      </c>
    </row>
    <row r="640" spans="1:4" ht="27.75" customHeight="1" x14ac:dyDescent="0.25">
      <c r="A640" s="246" t="s">
        <v>8362</v>
      </c>
      <c r="B640" s="247" t="s">
        <v>8360</v>
      </c>
      <c r="C640" s="248">
        <v>0.86959264516648582</v>
      </c>
      <c r="D640" s="248">
        <v>7.2396206965065275</v>
      </c>
    </row>
    <row r="641" spans="1:4" ht="27.75" customHeight="1" x14ac:dyDescent="0.25">
      <c r="A641" s="246" t="s">
        <v>8363</v>
      </c>
      <c r="B641" s="247" t="s">
        <v>8360</v>
      </c>
      <c r="C641" s="248">
        <v>0.86959264516648582</v>
      </c>
      <c r="D641" s="248">
        <v>7.2396206965065275</v>
      </c>
    </row>
    <row r="642" spans="1:4" ht="27.75" customHeight="1" x14ac:dyDescent="0.25">
      <c r="A642" s="246" t="s">
        <v>8364</v>
      </c>
      <c r="B642" s="247" t="s">
        <v>8365</v>
      </c>
      <c r="C642" s="248">
        <v>6.07</v>
      </c>
      <c r="D642" s="248">
        <v>7.38</v>
      </c>
    </row>
    <row r="643" spans="1:4" ht="27.75" customHeight="1" x14ac:dyDescent="0.25">
      <c r="A643" s="246" t="s">
        <v>8366</v>
      </c>
      <c r="B643" s="247" t="s">
        <v>8365</v>
      </c>
      <c r="C643" s="248">
        <v>6.11</v>
      </c>
      <c r="D643" s="248">
        <v>7.38</v>
      </c>
    </row>
    <row r="644" spans="1:4" ht="27.75" customHeight="1" x14ac:dyDescent="0.25">
      <c r="A644" s="246" t="s">
        <v>8367</v>
      </c>
      <c r="B644" s="247" t="s">
        <v>8365</v>
      </c>
      <c r="C644" s="248">
        <v>0.45051185231516738</v>
      </c>
      <c r="D644" s="248">
        <v>8.7902196300564057</v>
      </c>
    </row>
    <row r="645" spans="1:4" ht="27.75" customHeight="1" x14ac:dyDescent="0.25">
      <c r="A645" s="246" t="s">
        <v>8368</v>
      </c>
      <c r="B645" s="247" t="s">
        <v>8365</v>
      </c>
      <c r="C645" s="248">
        <v>0.45051185231516738</v>
      </c>
      <c r="D645" s="248">
        <v>8.7902196300564057</v>
      </c>
    </row>
    <row r="646" spans="1:4" ht="27.75" customHeight="1" x14ac:dyDescent="0.25">
      <c r="A646" s="246" t="s">
        <v>8369</v>
      </c>
      <c r="B646" s="247" t="s">
        <v>8370</v>
      </c>
      <c r="C646" s="248">
        <v>3.99</v>
      </c>
      <c r="D646" s="248">
        <v>1.62</v>
      </c>
    </row>
    <row r="647" spans="1:4" ht="27.75" customHeight="1" x14ac:dyDescent="0.25">
      <c r="A647" s="246" t="s">
        <v>8371</v>
      </c>
      <c r="B647" s="247" t="s">
        <v>8370</v>
      </c>
      <c r="C647" s="248">
        <v>5.8</v>
      </c>
      <c r="D647" s="248">
        <v>-0.06</v>
      </c>
    </row>
    <row r="648" spans="1:4" ht="27.75" customHeight="1" x14ac:dyDescent="0.25">
      <c r="A648" s="246" t="s">
        <v>8372</v>
      </c>
      <c r="B648" s="247" t="s">
        <v>8370</v>
      </c>
      <c r="C648" s="248">
        <v>5.8880851395610252</v>
      </c>
      <c r="D648" s="248">
        <v>5.9719012981312884</v>
      </c>
    </row>
    <row r="649" spans="1:4" ht="27.75" customHeight="1" x14ac:dyDescent="0.25">
      <c r="A649" s="246" t="s">
        <v>8373</v>
      </c>
      <c r="B649" s="247" t="s">
        <v>8370</v>
      </c>
      <c r="C649" s="248">
        <v>5.8880851395610252</v>
      </c>
      <c r="D649" s="248">
        <v>5.9719012981312884</v>
      </c>
    </row>
    <row r="650" spans="1:4" ht="27.75" customHeight="1" x14ac:dyDescent="0.25">
      <c r="A650" s="246" t="s">
        <v>8374</v>
      </c>
      <c r="B650" s="247" t="s">
        <v>8375</v>
      </c>
      <c r="C650" s="248">
        <v>4.6399999999999997</v>
      </c>
      <c r="D650" s="248">
        <v>-0.06</v>
      </c>
    </row>
    <row r="651" spans="1:4" ht="27.75" customHeight="1" x14ac:dyDescent="0.25">
      <c r="A651" s="246" t="s">
        <v>8376</v>
      </c>
      <c r="B651" s="247" t="s">
        <v>8375</v>
      </c>
      <c r="C651" s="248">
        <v>4.6399999999999997</v>
      </c>
      <c r="D651" s="248">
        <v>-0.06</v>
      </c>
    </row>
    <row r="652" spans="1:4" ht="27.75" customHeight="1" x14ac:dyDescent="0.25">
      <c r="A652" s="246" t="s">
        <v>8377</v>
      </c>
      <c r="B652" s="247" t="s">
        <v>8375</v>
      </c>
      <c r="C652" s="248">
        <v>3.9603134924449597</v>
      </c>
      <c r="D652" s="248">
        <v>5.4480503070671409</v>
      </c>
    </row>
    <row r="653" spans="1:4" ht="27.75" customHeight="1" x14ac:dyDescent="0.25">
      <c r="A653" s="246" t="s">
        <v>8378</v>
      </c>
      <c r="B653" s="247" t="s">
        <v>8375</v>
      </c>
      <c r="C653" s="248">
        <v>3.9603134924449597</v>
      </c>
      <c r="D653" s="248">
        <v>5.4480503070671409</v>
      </c>
    </row>
    <row r="654" spans="1:4" ht="27.75" customHeight="1" x14ac:dyDescent="0.25">
      <c r="A654" s="246" t="s">
        <v>8379</v>
      </c>
      <c r="B654" s="247" t="s">
        <v>8380</v>
      </c>
      <c r="C654" s="248">
        <v>4.1069917699429208</v>
      </c>
      <c r="D654" s="248">
        <v>1.3410585371242192</v>
      </c>
    </row>
    <row r="655" spans="1:4" ht="27.75" customHeight="1" x14ac:dyDescent="0.25">
      <c r="A655" s="246" t="s">
        <v>8381</v>
      </c>
      <c r="B655" s="247" t="s">
        <v>8382</v>
      </c>
      <c r="C655" s="248">
        <v>4.9975384547519726</v>
      </c>
      <c r="D655" s="248">
        <v>1.2362883389113895</v>
      </c>
    </row>
    <row r="656" spans="1:4" ht="27.75" customHeight="1" x14ac:dyDescent="0.25">
      <c r="A656" s="246" t="s">
        <v>8383</v>
      </c>
      <c r="B656" s="247" t="s">
        <v>8384</v>
      </c>
      <c r="C656" s="248">
        <v>9.4293178391546661E-2</v>
      </c>
      <c r="D656" s="248">
        <v>29.377563578877425</v>
      </c>
    </row>
    <row r="657" spans="1:4" ht="27.75" customHeight="1" x14ac:dyDescent="0.25">
      <c r="A657" s="246" t="s">
        <v>8385</v>
      </c>
      <c r="B657" s="247" t="s">
        <v>8384</v>
      </c>
      <c r="C657" s="248">
        <v>40.08</v>
      </c>
      <c r="D657" s="248">
        <v>6.99</v>
      </c>
    </row>
    <row r="658" spans="1:4" ht="27.75" customHeight="1" x14ac:dyDescent="0.25">
      <c r="A658" s="246" t="s">
        <v>8386</v>
      </c>
      <c r="B658" s="247" t="s">
        <v>8387</v>
      </c>
      <c r="C658" s="248">
        <v>0.24097145588950813</v>
      </c>
      <c r="D658" s="248">
        <v>3.8869743536959791</v>
      </c>
    </row>
    <row r="659" spans="1:4" ht="27.75" customHeight="1" x14ac:dyDescent="0.25">
      <c r="A659" s="246" t="s">
        <v>8388</v>
      </c>
      <c r="B659" s="247" t="s">
        <v>8387</v>
      </c>
      <c r="C659" s="248">
        <v>0.24097145588950813</v>
      </c>
      <c r="D659" s="248">
        <v>3.8869743536959791</v>
      </c>
    </row>
    <row r="660" spans="1:4" ht="27.75" customHeight="1" x14ac:dyDescent="0.25">
      <c r="A660" s="246" t="s">
        <v>8389</v>
      </c>
      <c r="B660" s="247" t="s">
        <v>8387</v>
      </c>
      <c r="C660" s="248">
        <v>3.19</v>
      </c>
      <c r="D660" s="248">
        <v>0.27</v>
      </c>
    </row>
    <row r="661" spans="1:4" ht="27.75" customHeight="1" x14ac:dyDescent="0.25">
      <c r="A661" s="246" t="s">
        <v>8390</v>
      </c>
      <c r="B661" s="247" t="s">
        <v>8387</v>
      </c>
      <c r="C661" s="248">
        <v>3.19</v>
      </c>
      <c r="D661" s="248">
        <v>0.27</v>
      </c>
    </row>
    <row r="662" spans="1:4" ht="27.75" customHeight="1" x14ac:dyDescent="0.25">
      <c r="A662" s="246" t="s">
        <v>8391</v>
      </c>
      <c r="B662" s="247" t="s">
        <v>8392</v>
      </c>
      <c r="C662" s="248">
        <v>1.34</v>
      </c>
      <c r="D662" s="248">
        <v>1.65</v>
      </c>
    </row>
    <row r="663" spans="1:4" ht="27.75" customHeight="1" x14ac:dyDescent="0.25">
      <c r="A663" s="246" t="s">
        <v>8393</v>
      </c>
      <c r="B663" s="247" t="s">
        <v>8392</v>
      </c>
      <c r="C663" s="248">
        <v>1.34</v>
      </c>
      <c r="D663" s="248">
        <v>1.65</v>
      </c>
    </row>
    <row r="664" spans="1:4" ht="27.75" customHeight="1" x14ac:dyDescent="0.25">
      <c r="A664" s="246" t="s">
        <v>8394</v>
      </c>
      <c r="B664" s="247" t="s">
        <v>8392</v>
      </c>
      <c r="C664" s="248">
        <v>1.34</v>
      </c>
      <c r="D664" s="248">
        <v>1.65</v>
      </c>
    </row>
    <row r="665" spans="1:4" ht="27.75" customHeight="1" x14ac:dyDescent="0.25">
      <c r="A665" s="246" t="s">
        <v>8395</v>
      </c>
      <c r="B665" s="247" t="s">
        <v>8392</v>
      </c>
      <c r="C665" s="248">
        <v>2.1792201228268562</v>
      </c>
      <c r="D665" s="248">
        <v>3.3107382635254163</v>
      </c>
    </row>
    <row r="666" spans="1:4" ht="27.75" customHeight="1" x14ac:dyDescent="0.25">
      <c r="A666" s="246" t="s">
        <v>8396</v>
      </c>
      <c r="B666" s="247" t="s">
        <v>8392</v>
      </c>
      <c r="C666" s="248">
        <v>2.1792201228268562</v>
      </c>
      <c r="D666" s="248">
        <v>3.3107382635254163</v>
      </c>
    </row>
    <row r="667" spans="1:4" ht="27.75" customHeight="1" x14ac:dyDescent="0.25">
      <c r="A667" s="246" t="s">
        <v>8397</v>
      </c>
      <c r="B667" s="247" t="s">
        <v>8398</v>
      </c>
      <c r="C667" s="248">
        <v>0</v>
      </c>
      <c r="D667" s="248">
        <v>0</v>
      </c>
    </row>
    <row r="668" spans="1:4" ht="27.75" customHeight="1" x14ac:dyDescent="0.25">
      <c r="A668" s="246" t="s">
        <v>8399</v>
      </c>
      <c r="B668" s="247" t="s">
        <v>8400</v>
      </c>
      <c r="C668" s="248">
        <v>0</v>
      </c>
      <c r="D668" s="248">
        <v>0</v>
      </c>
    </row>
    <row r="669" spans="1:4" ht="27.75" customHeight="1" x14ac:dyDescent="0.25">
      <c r="A669" s="246" t="s">
        <v>8401</v>
      </c>
      <c r="B669" s="247" t="s">
        <v>8400</v>
      </c>
      <c r="C669" s="248">
        <v>0</v>
      </c>
      <c r="D669" s="248">
        <v>0</v>
      </c>
    </row>
    <row r="670" spans="1:4" ht="27.75" customHeight="1" x14ac:dyDescent="0.25">
      <c r="A670" s="246" t="s">
        <v>8402</v>
      </c>
      <c r="B670" s="247" t="s">
        <v>8400</v>
      </c>
      <c r="C670" s="248">
        <v>0</v>
      </c>
      <c r="D670" s="248">
        <v>0</v>
      </c>
    </row>
    <row r="671" spans="1:4" ht="27.75" customHeight="1" x14ac:dyDescent="0.25">
      <c r="A671" s="246" t="s">
        <v>8403</v>
      </c>
      <c r="B671" s="247" t="s">
        <v>8400</v>
      </c>
      <c r="C671" s="248">
        <v>0</v>
      </c>
      <c r="D671" s="248">
        <v>0</v>
      </c>
    </row>
    <row r="672" spans="1:4" ht="27.75" customHeight="1" x14ac:dyDescent="0.25">
      <c r="A672" s="246" t="s">
        <v>8404</v>
      </c>
      <c r="B672" s="247" t="s">
        <v>8405</v>
      </c>
      <c r="C672" s="248">
        <v>0.62862118927697774</v>
      </c>
      <c r="D672" s="248">
        <v>0.45051185231516738</v>
      </c>
    </row>
    <row r="673" spans="1:4" ht="27.75" customHeight="1" x14ac:dyDescent="0.25">
      <c r="A673" s="246" t="s">
        <v>8406</v>
      </c>
      <c r="B673" s="247" t="s">
        <v>8405</v>
      </c>
      <c r="C673" s="248">
        <v>0.62862118927697774</v>
      </c>
      <c r="D673" s="248">
        <v>0.45051185231516738</v>
      </c>
    </row>
    <row r="674" spans="1:4" ht="27.75" customHeight="1" x14ac:dyDescent="0.25">
      <c r="A674" s="246" t="s">
        <v>8407</v>
      </c>
      <c r="B674" s="247" t="s">
        <v>8408</v>
      </c>
      <c r="C674" s="248">
        <v>2.4935307174653447</v>
      </c>
      <c r="D674" s="248">
        <v>2.5668698562143262</v>
      </c>
    </row>
    <row r="675" spans="1:4" ht="27.75" customHeight="1" x14ac:dyDescent="0.25">
      <c r="A675" s="246" t="s">
        <v>8409</v>
      </c>
      <c r="B675" s="247" t="s">
        <v>8408</v>
      </c>
      <c r="C675" s="248">
        <v>2.4935307174653447</v>
      </c>
      <c r="D675" s="248">
        <v>2.5668698562143262</v>
      </c>
    </row>
    <row r="676" spans="1:4" ht="27.75" customHeight="1" x14ac:dyDescent="0.25">
      <c r="A676" s="246" t="s">
        <v>8410</v>
      </c>
      <c r="B676" s="247" t="s">
        <v>8411</v>
      </c>
      <c r="C676" s="248">
        <v>2.4516226381802131</v>
      </c>
      <c r="D676" s="248">
        <v>6.4538442099103053</v>
      </c>
    </row>
    <row r="677" spans="1:4" ht="27.75" customHeight="1" x14ac:dyDescent="0.25">
      <c r="A677" s="246" t="s">
        <v>8412</v>
      </c>
      <c r="B677" s="247" t="s">
        <v>8411</v>
      </c>
      <c r="C677" s="248">
        <v>2.4516226381802131</v>
      </c>
      <c r="D677" s="248">
        <v>6.4538442099103053</v>
      </c>
    </row>
    <row r="678" spans="1:4" ht="27.75" customHeight="1" x14ac:dyDescent="0.25">
      <c r="A678" s="246" t="s">
        <v>8413</v>
      </c>
      <c r="B678" s="247" t="s">
        <v>8414</v>
      </c>
      <c r="C678" s="248">
        <v>4.4108253447601271</v>
      </c>
      <c r="D678" s="248">
        <v>7.061511359544717</v>
      </c>
    </row>
    <row r="679" spans="1:4" ht="27.75" customHeight="1" x14ac:dyDescent="0.25">
      <c r="A679" s="246" t="s">
        <v>8415</v>
      </c>
      <c r="B679" s="247" t="s">
        <v>8414</v>
      </c>
      <c r="C679" s="248">
        <v>4.4108253447601271</v>
      </c>
      <c r="D679" s="248">
        <v>7.061511359544717</v>
      </c>
    </row>
    <row r="680" spans="1:4" ht="27.75" customHeight="1" x14ac:dyDescent="0.25">
      <c r="A680" s="246" t="s">
        <v>8416</v>
      </c>
      <c r="B680" s="247" t="s">
        <v>8414</v>
      </c>
      <c r="C680" s="248">
        <v>4.2</v>
      </c>
      <c r="D680" s="248">
        <v>1.8</v>
      </c>
    </row>
    <row r="681" spans="1:4" ht="27.75" customHeight="1" x14ac:dyDescent="0.25">
      <c r="A681" s="246" t="s">
        <v>8417</v>
      </c>
      <c r="B681" s="247" t="s">
        <v>8414</v>
      </c>
      <c r="C681" s="248">
        <v>4.2</v>
      </c>
      <c r="D681" s="248">
        <v>1.8</v>
      </c>
    </row>
    <row r="682" spans="1:4" ht="27.75" customHeight="1" x14ac:dyDescent="0.25">
      <c r="A682" s="246" t="s">
        <v>8418</v>
      </c>
      <c r="B682" s="247" t="s">
        <v>8419</v>
      </c>
      <c r="C682" s="248">
        <v>1.3934436362306342</v>
      </c>
      <c r="D682" s="248">
        <v>3.3421693229892648</v>
      </c>
    </row>
    <row r="683" spans="1:4" ht="27.75" customHeight="1" x14ac:dyDescent="0.25">
      <c r="A683" s="246" t="s">
        <v>8420</v>
      </c>
      <c r="B683" s="247" t="s">
        <v>8419</v>
      </c>
      <c r="C683" s="248">
        <v>1.3934436362306342</v>
      </c>
      <c r="D683" s="248">
        <v>3.3421693229892648</v>
      </c>
    </row>
    <row r="684" spans="1:4" ht="27.75" customHeight="1" x14ac:dyDescent="0.25">
      <c r="A684" s="246" t="s">
        <v>8421</v>
      </c>
      <c r="B684" s="247" t="s">
        <v>8419</v>
      </c>
      <c r="C684" s="248">
        <v>8.3711388372050877</v>
      </c>
      <c r="D684" s="248">
        <v>0.81720754606007107</v>
      </c>
    </row>
    <row r="685" spans="1:4" ht="27.75" customHeight="1" x14ac:dyDescent="0.25">
      <c r="A685" s="246" t="s">
        <v>8422</v>
      </c>
      <c r="B685" s="247" t="s">
        <v>8419</v>
      </c>
      <c r="C685" s="248">
        <v>2.83</v>
      </c>
      <c r="D685" s="248">
        <v>0.12</v>
      </c>
    </row>
    <row r="686" spans="1:4" ht="27.75" customHeight="1" x14ac:dyDescent="0.25">
      <c r="A686" s="246" t="s">
        <v>8423</v>
      </c>
      <c r="B686" s="247" t="s">
        <v>8419</v>
      </c>
      <c r="C686" s="248">
        <v>2.83</v>
      </c>
      <c r="D686" s="248">
        <v>0.12</v>
      </c>
    </row>
    <row r="687" spans="1:4" ht="27.75" customHeight="1" x14ac:dyDescent="0.25">
      <c r="A687" s="246" t="s">
        <v>8424</v>
      </c>
      <c r="B687" s="247" t="s">
        <v>8425</v>
      </c>
      <c r="C687" s="248">
        <v>3.11167488692104</v>
      </c>
      <c r="D687" s="248">
        <v>0.19906337660437629</v>
      </c>
    </row>
    <row r="688" spans="1:4" ht="27.75" customHeight="1" x14ac:dyDescent="0.25">
      <c r="A688" s="246" t="s">
        <v>8426</v>
      </c>
      <c r="B688" s="247" t="s">
        <v>8425</v>
      </c>
      <c r="C688" s="248">
        <v>2.97</v>
      </c>
      <c r="D688" s="248">
        <v>0.19</v>
      </c>
    </row>
    <row r="689" spans="1:4" ht="27.75" customHeight="1" x14ac:dyDescent="0.25">
      <c r="A689" s="246" t="s">
        <v>8427</v>
      </c>
      <c r="B689" s="247" t="s">
        <v>8428</v>
      </c>
      <c r="C689" s="248">
        <v>1.1315181406985599</v>
      </c>
      <c r="D689" s="248">
        <v>9.5655190968313448</v>
      </c>
    </row>
    <row r="690" spans="1:4" ht="27.75" customHeight="1" x14ac:dyDescent="0.25">
      <c r="A690" s="246" t="s">
        <v>8429</v>
      </c>
      <c r="B690" s="247" t="s">
        <v>8430</v>
      </c>
      <c r="C690" s="248">
        <v>1.3724895965880681</v>
      </c>
      <c r="D690" s="248">
        <v>5.8252230206333264</v>
      </c>
    </row>
    <row r="691" spans="1:4" ht="27.75" customHeight="1" x14ac:dyDescent="0.25">
      <c r="A691" s="246" t="s">
        <v>8431</v>
      </c>
      <c r="B691" s="247" t="s">
        <v>8430</v>
      </c>
      <c r="C691" s="248">
        <v>1.3724895965880681</v>
      </c>
      <c r="D691" s="248">
        <v>5.8252230206333264</v>
      </c>
    </row>
    <row r="692" spans="1:4" ht="27.75" customHeight="1" x14ac:dyDescent="0.25">
      <c r="A692" s="246" t="s">
        <v>8432</v>
      </c>
      <c r="B692" s="247" t="s">
        <v>8430</v>
      </c>
      <c r="C692" s="248">
        <v>1.3724895965880681</v>
      </c>
      <c r="D692" s="248">
        <v>5.8252230206333264</v>
      </c>
    </row>
    <row r="693" spans="1:4" ht="27.75" customHeight="1" x14ac:dyDescent="0.25">
      <c r="A693" s="246" t="s">
        <v>8433</v>
      </c>
      <c r="B693" s="247" t="s">
        <v>8430</v>
      </c>
      <c r="C693" s="248">
        <v>5.07</v>
      </c>
      <c r="D693" s="248">
        <v>0.68</v>
      </c>
    </row>
    <row r="694" spans="1:4" ht="27.75" customHeight="1" x14ac:dyDescent="0.25">
      <c r="A694" s="246" t="s">
        <v>8434</v>
      </c>
      <c r="B694" s="247" t="s">
        <v>8430</v>
      </c>
      <c r="C694" s="248">
        <v>5.07</v>
      </c>
      <c r="D694" s="248">
        <v>0.68</v>
      </c>
    </row>
    <row r="695" spans="1:4" ht="27.75" customHeight="1" x14ac:dyDescent="0.25">
      <c r="A695" s="246" t="s">
        <v>8435</v>
      </c>
      <c r="B695" s="247" t="s">
        <v>8436</v>
      </c>
      <c r="C695" s="248">
        <v>1.1315181406985599</v>
      </c>
      <c r="D695" s="248">
        <v>9.5655190968313448</v>
      </c>
    </row>
    <row r="696" spans="1:4" ht="27.75" customHeight="1" x14ac:dyDescent="0.25">
      <c r="A696" s="246" t="s">
        <v>8437</v>
      </c>
      <c r="B696" s="247" t="s">
        <v>8438</v>
      </c>
      <c r="C696" s="248">
        <v>12.07</v>
      </c>
      <c r="D696" s="248">
        <v>0.36</v>
      </c>
    </row>
    <row r="697" spans="1:4" ht="27.75" customHeight="1" x14ac:dyDescent="0.25">
      <c r="A697" s="246" t="s">
        <v>8439</v>
      </c>
      <c r="B697" s="247" t="s">
        <v>8438</v>
      </c>
      <c r="C697" s="248">
        <v>0.40860377303003553</v>
      </c>
      <c r="D697" s="248">
        <v>9.3350246607631195</v>
      </c>
    </row>
    <row r="698" spans="1:4" ht="27.75" customHeight="1" x14ac:dyDescent="0.25">
      <c r="A698" s="246" t="s">
        <v>8440</v>
      </c>
      <c r="B698" s="247" t="s">
        <v>8438</v>
      </c>
      <c r="C698" s="248">
        <v>0.40860377303003553</v>
      </c>
      <c r="D698" s="248">
        <v>9.3350246607631195</v>
      </c>
    </row>
    <row r="699" spans="1:4" ht="27.75" customHeight="1" x14ac:dyDescent="0.25">
      <c r="A699" s="246" t="s">
        <v>8441</v>
      </c>
      <c r="B699" s="247" t="s">
        <v>8442</v>
      </c>
      <c r="C699" s="248">
        <v>3.6669569374490369</v>
      </c>
      <c r="D699" s="248">
        <v>2.1058809840778752</v>
      </c>
    </row>
    <row r="700" spans="1:4" ht="27.75" customHeight="1" x14ac:dyDescent="0.25">
      <c r="A700" s="246" t="s">
        <v>8443</v>
      </c>
      <c r="B700" s="247" t="s">
        <v>8442</v>
      </c>
      <c r="C700" s="248">
        <v>3.6669569374490369</v>
      </c>
      <c r="D700" s="248">
        <v>2.1058809840778752</v>
      </c>
    </row>
    <row r="701" spans="1:4" ht="27.75" customHeight="1" x14ac:dyDescent="0.25">
      <c r="A701" s="246" t="s">
        <v>8444</v>
      </c>
      <c r="B701" s="247" t="s">
        <v>8445</v>
      </c>
      <c r="C701" s="248">
        <v>2.25</v>
      </c>
      <c r="D701" s="248">
        <v>0.34</v>
      </c>
    </row>
    <row r="702" spans="1:4" ht="27.75" customHeight="1" x14ac:dyDescent="0.25">
      <c r="A702" s="246" t="s">
        <v>8446</v>
      </c>
      <c r="B702" s="247" t="s">
        <v>8447</v>
      </c>
      <c r="C702" s="248">
        <v>6.7891088441913601</v>
      </c>
      <c r="D702" s="248">
        <v>6.4328901702677381</v>
      </c>
    </row>
    <row r="703" spans="1:4" ht="27.75" customHeight="1" x14ac:dyDescent="0.25">
      <c r="A703" s="246" t="s">
        <v>8448</v>
      </c>
      <c r="B703" s="247" t="s">
        <v>8447</v>
      </c>
      <c r="C703" s="248">
        <v>6.7891088441913601</v>
      </c>
      <c r="D703" s="248">
        <v>6.4328901702677381</v>
      </c>
    </row>
    <row r="704" spans="1:4" ht="27.75" customHeight="1" x14ac:dyDescent="0.25">
      <c r="A704" s="246" t="s">
        <v>8449</v>
      </c>
      <c r="B704" s="247" t="s">
        <v>8450</v>
      </c>
      <c r="C704" s="248">
        <v>6.55</v>
      </c>
      <c r="D704" s="248">
        <v>0.79</v>
      </c>
    </row>
    <row r="705" spans="1:4" ht="27.75" customHeight="1" x14ac:dyDescent="0.25">
      <c r="A705" s="246" t="s">
        <v>8451</v>
      </c>
      <c r="B705" s="247" t="s">
        <v>8450</v>
      </c>
      <c r="C705" s="248">
        <v>6.55</v>
      </c>
      <c r="D705" s="248">
        <v>0.79</v>
      </c>
    </row>
    <row r="706" spans="1:4" ht="27.75" customHeight="1" x14ac:dyDescent="0.25">
      <c r="A706" s="246" t="s">
        <v>8452</v>
      </c>
      <c r="B706" s="247" t="s">
        <v>8453</v>
      </c>
      <c r="C706" s="248">
        <v>-0.5133739712428651</v>
      </c>
      <c r="D706" s="248">
        <v>-0.2514484757107911</v>
      </c>
    </row>
    <row r="707" spans="1:4" ht="27.75" customHeight="1" x14ac:dyDescent="0.25">
      <c r="A707" s="246" t="s">
        <v>8454</v>
      </c>
      <c r="B707" s="247" t="s">
        <v>8453</v>
      </c>
      <c r="C707" s="248">
        <v>-0.24</v>
      </c>
      <c r="D707" s="248">
        <v>-0.49</v>
      </c>
    </row>
    <row r="708" spans="1:4" ht="27.75" customHeight="1" x14ac:dyDescent="0.25">
      <c r="A708" s="246" t="s">
        <v>8455</v>
      </c>
      <c r="B708" s="247" t="s">
        <v>8456</v>
      </c>
      <c r="C708" s="248">
        <v>0</v>
      </c>
      <c r="D708" s="248">
        <v>0</v>
      </c>
    </row>
    <row r="709" spans="1:4" ht="27.75" customHeight="1" x14ac:dyDescent="0.25">
      <c r="A709" s="246" t="s">
        <v>8457</v>
      </c>
      <c r="B709" s="247" t="s">
        <v>8458</v>
      </c>
      <c r="C709" s="248">
        <v>3.55</v>
      </c>
      <c r="D709" s="248">
        <v>3.59</v>
      </c>
    </row>
    <row r="710" spans="1:4" ht="27.75" customHeight="1" x14ac:dyDescent="0.25">
      <c r="A710" s="246" t="s">
        <v>8459</v>
      </c>
      <c r="B710" s="247" t="s">
        <v>8458</v>
      </c>
      <c r="C710" s="248">
        <v>3.55</v>
      </c>
      <c r="D710" s="248">
        <v>3.59</v>
      </c>
    </row>
    <row r="711" spans="1:4" ht="27.75" customHeight="1" x14ac:dyDescent="0.25">
      <c r="A711" s="246" t="s">
        <v>8460</v>
      </c>
      <c r="B711" s="247" t="s">
        <v>8461</v>
      </c>
      <c r="C711" s="248">
        <v>3.16</v>
      </c>
      <c r="D711" s="248">
        <v>1.67</v>
      </c>
    </row>
    <row r="712" spans="1:4" ht="27.75" customHeight="1" x14ac:dyDescent="0.25">
      <c r="A712" s="246" t="s">
        <v>8462</v>
      </c>
      <c r="B712" s="247" t="s">
        <v>8461</v>
      </c>
      <c r="C712" s="248">
        <v>3.16</v>
      </c>
      <c r="D712" s="248">
        <v>1.67</v>
      </c>
    </row>
    <row r="713" spans="1:4" ht="27.75" customHeight="1" x14ac:dyDescent="0.25">
      <c r="A713" s="246" t="s">
        <v>8463</v>
      </c>
      <c r="B713" s="247" t="s">
        <v>8461</v>
      </c>
      <c r="C713" s="248">
        <v>3.6250488581639049</v>
      </c>
      <c r="D713" s="248">
        <v>5.3642341484968767</v>
      </c>
    </row>
    <row r="714" spans="1:4" ht="27.75" customHeight="1" x14ac:dyDescent="0.25">
      <c r="A714" s="246" t="s">
        <v>8464</v>
      </c>
      <c r="B714" s="247" t="s">
        <v>8461</v>
      </c>
      <c r="C714" s="248">
        <v>3.6250488581639049</v>
      </c>
      <c r="D714" s="248">
        <v>5.3642341484968767</v>
      </c>
    </row>
    <row r="715" spans="1:4" ht="27.75" customHeight="1" x14ac:dyDescent="0.25">
      <c r="A715" s="246" t="s">
        <v>8465</v>
      </c>
      <c r="B715" s="247" t="s">
        <v>8466</v>
      </c>
      <c r="C715" s="248">
        <v>-0.32</v>
      </c>
      <c r="D715" s="248">
        <v>-0.01</v>
      </c>
    </row>
    <row r="716" spans="1:4" ht="27.75" customHeight="1" x14ac:dyDescent="0.25">
      <c r="A716" s="246" t="s">
        <v>8467</v>
      </c>
      <c r="B716" s="247" t="s">
        <v>8466</v>
      </c>
      <c r="C716" s="248">
        <v>-0.32</v>
      </c>
      <c r="D716" s="248">
        <v>-0.01</v>
      </c>
    </row>
    <row r="717" spans="1:4" ht="27.75" customHeight="1" x14ac:dyDescent="0.25">
      <c r="A717" s="246" t="s">
        <v>8468</v>
      </c>
      <c r="B717" s="247" t="s">
        <v>8469</v>
      </c>
      <c r="C717" s="248">
        <v>5.2385099106414812E-2</v>
      </c>
      <c r="D717" s="248">
        <v>5.3747111683181599</v>
      </c>
    </row>
    <row r="718" spans="1:4" ht="27.75" customHeight="1" x14ac:dyDescent="0.25">
      <c r="A718" s="246" t="s">
        <v>8470</v>
      </c>
      <c r="B718" s="247" t="s">
        <v>8471</v>
      </c>
      <c r="C718" s="248">
        <v>0.15715529731924444</v>
      </c>
      <c r="D718" s="248">
        <v>5.3328030890330274</v>
      </c>
    </row>
    <row r="719" spans="1:4" ht="27.75" customHeight="1" x14ac:dyDescent="0.25">
      <c r="A719" s="246" t="s">
        <v>8472</v>
      </c>
      <c r="B719" s="247" t="s">
        <v>8473</v>
      </c>
      <c r="C719" s="248">
        <v>0.51</v>
      </c>
      <c r="D719" s="248">
        <v>0.09</v>
      </c>
    </row>
    <row r="720" spans="1:4" ht="27.75" customHeight="1" x14ac:dyDescent="0.25">
      <c r="A720" s="246" t="s">
        <v>8474</v>
      </c>
      <c r="B720" s="247" t="s">
        <v>8473</v>
      </c>
      <c r="C720" s="248">
        <v>0.51</v>
      </c>
      <c r="D720" s="248">
        <v>0.09</v>
      </c>
    </row>
    <row r="721" spans="1:4" ht="27.75" customHeight="1" x14ac:dyDescent="0.25">
      <c r="A721" s="246" t="s">
        <v>8475</v>
      </c>
      <c r="B721" s="247" t="s">
        <v>8473</v>
      </c>
      <c r="C721" s="248">
        <v>4.4422564042239765</v>
      </c>
      <c r="D721" s="248">
        <v>2.0115878056863288</v>
      </c>
    </row>
    <row r="722" spans="1:4" ht="27.75" customHeight="1" x14ac:dyDescent="0.25">
      <c r="A722" s="246" t="s">
        <v>8476</v>
      </c>
      <c r="B722" s="247" t="s">
        <v>8473</v>
      </c>
      <c r="C722" s="248">
        <v>4.4422564042239765</v>
      </c>
      <c r="D722" s="248">
        <v>2.0115878056863288</v>
      </c>
    </row>
    <row r="723" spans="1:4" ht="27.75" customHeight="1" x14ac:dyDescent="0.25">
      <c r="A723" s="246" t="s">
        <v>8477</v>
      </c>
      <c r="B723" s="247" t="s">
        <v>8478</v>
      </c>
      <c r="C723" s="248">
        <v>0.79625350641750514</v>
      </c>
      <c r="D723" s="248">
        <v>9.0416681057671973</v>
      </c>
    </row>
    <row r="724" spans="1:4" ht="27.75" customHeight="1" x14ac:dyDescent="0.25">
      <c r="A724" s="246" t="s">
        <v>8479</v>
      </c>
      <c r="B724" s="247" t="s">
        <v>8478</v>
      </c>
      <c r="C724" s="248">
        <v>0.79625350641750514</v>
      </c>
      <c r="D724" s="248">
        <v>9.0416681057671973</v>
      </c>
    </row>
    <row r="725" spans="1:4" ht="27.75" customHeight="1" x14ac:dyDescent="0.25">
      <c r="A725" s="246" t="s">
        <v>8480</v>
      </c>
      <c r="B725" s="247" t="s">
        <v>8481</v>
      </c>
      <c r="C725" s="248">
        <v>0.36669569374490368</v>
      </c>
      <c r="D725" s="248">
        <v>4.1488998492280533</v>
      </c>
    </row>
    <row r="726" spans="1:4" ht="27.75" customHeight="1" x14ac:dyDescent="0.25">
      <c r="A726" s="246" t="s">
        <v>8482</v>
      </c>
      <c r="B726" s="247" t="s">
        <v>8483</v>
      </c>
      <c r="C726" s="248">
        <v>0.38764973338746961</v>
      </c>
      <c r="D726" s="248">
        <v>3.9917445519088086</v>
      </c>
    </row>
    <row r="727" spans="1:4" ht="27.75" customHeight="1" x14ac:dyDescent="0.25">
      <c r="A727" s="246" t="s">
        <v>8484</v>
      </c>
      <c r="B727" s="247" t="s">
        <v>8485</v>
      </c>
      <c r="C727" s="248">
        <v>0</v>
      </c>
      <c r="D727" s="248">
        <v>0.98</v>
      </c>
    </row>
    <row r="728" spans="1:4" ht="27.75" customHeight="1" x14ac:dyDescent="0.25">
      <c r="A728" s="246" t="s">
        <v>8486</v>
      </c>
      <c r="B728" s="247" t="s">
        <v>8485</v>
      </c>
      <c r="C728" s="248">
        <v>0</v>
      </c>
      <c r="D728" s="248">
        <v>0.98</v>
      </c>
    </row>
    <row r="729" spans="1:4" ht="27.75" customHeight="1" x14ac:dyDescent="0.25">
      <c r="A729" s="246" t="s">
        <v>8487</v>
      </c>
      <c r="B729" s="247" t="s">
        <v>8488</v>
      </c>
      <c r="C729" s="248">
        <v>1.2781964181965213</v>
      </c>
      <c r="D729" s="248">
        <v>0.52385099106414812</v>
      </c>
    </row>
    <row r="730" spans="1:4" ht="27.75" customHeight="1" x14ac:dyDescent="0.25">
      <c r="A730" s="246" t="s">
        <v>8489</v>
      </c>
      <c r="B730" s="247" t="s">
        <v>8488</v>
      </c>
      <c r="C730" s="248">
        <v>1.2781964181965213</v>
      </c>
      <c r="D730" s="248">
        <v>0.52385099106414812</v>
      </c>
    </row>
    <row r="731" spans="1:4" ht="27.75" customHeight="1" x14ac:dyDescent="0.25">
      <c r="A731" s="246" t="s">
        <v>8490</v>
      </c>
      <c r="B731" s="247" t="s">
        <v>8491</v>
      </c>
      <c r="C731" s="248">
        <v>1.1315181406985599</v>
      </c>
      <c r="D731" s="248">
        <v>0.46098887213645034</v>
      </c>
    </row>
    <row r="732" spans="1:4" ht="27.75" customHeight="1" x14ac:dyDescent="0.25">
      <c r="A732" s="246" t="s">
        <v>8492</v>
      </c>
      <c r="B732" s="247" t="s">
        <v>8493</v>
      </c>
      <c r="C732" s="248">
        <v>0</v>
      </c>
      <c r="D732" s="248">
        <v>7.3967759938257709</v>
      </c>
    </row>
    <row r="733" spans="1:4" ht="27.75" customHeight="1" x14ac:dyDescent="0.25">
      <c r="A733" s="246" t="s">
        <v>8494</v>
      </c>
      <c r="B733" s="247" t="s">
        <v>8493</v>
      </c>
      <c r="C733" s="248">
        <v>0</v>
      </c>
      <c r="D733" s="248">
        <v>7.3967759938257709</v>
      </c>
    </row>
    <row r="734" spans="1:4" ht="27.75" customHeight="1" x14ac:dyDescent="0.25">
      <c r="A734" s="246" t="s">
        <v>8495</v>
      </c>
      <c r="B734" s="247" t="s">
        <v>8496</v>
      </c>
      <c r="C734" s="248">
        <v>0.11524721803411259</v>
      </c>
      <c r="D734" s="248">
        <v>14.332563115515093</v>
      </c>
    </row>
    <row r="735" spans="1:4" ht="27.75" customHeight="1" x14ac:dyDescent="0.25">
      <c r="A735" s="246" t="s">
        <v>8497</v>
      </c>
      <c r="B735" s="247" t="s">
        <v>8498</v>
      </c>
      <c r="C735" s="248">
        <v>6.2862118927697774E-2</v>
      </c>
      <c r="D735" s="248">
        <v>0</v>
      </c>
    </row>
    <row r="736" spans="1:4" ht="27.75" customHeight="1" x14ac:dyDescent="0.25">
      <c r="A736" s="246" t="s">
        <v>8499</v>
      </c>
      <c r="B736" s="247" t="s">
        <v>8498</v>
      </c>
      <c r="C736" s="248">
        <v>6.2862118927697774E-2</v>
      </c>
      <c r="D736" s="248">
        <v>0</v>
      </c>
    </row>
    <row r="737" spans="1:4" ht="27.75" customHeight="1" x14ac:dyDescent="0.25">
      <c r="A737" s="246" t="s">
        <v>8500</v>
      </c>
      <c r="B737" s="247" t="s">
        <v>8498</v>
      </c>
      <c r="C737" s="248">
        <v>0</v>
      </c>
      <c r="D737" s="248">
        <v>0</v>
      </c>
    </row>
    <row r="738" spans="1:4" ht="27.75" customHeight="1" x14ac:dyDescent="0.25">
      <c r="A738" s="246" t="s">
        <v>8501</v>
      </c>
      <c r="B738" s="247" t="s">
        <v>8498</v>
      </c>
      <c r="C738" s="248">
        <v>0</v>
      </c>
      <c r="D738" s="248">
        <v>0</v>
      </c>
    </row>
    <row r="739" spans="1:4" ht="27.75" customHeight="1" x14ac:dyDescent="0.25">
      <c r="A739" s="246" t="s">
        <v>8502</v>
      </c>
      <c r="B739" s="247" t="s">
        <v>8498</v>
      </c>
      <c r="C739" s="248">
        <v>0</v>
      </c>
      <c r="D739" s="248">
        <v>0</v>
      </c>
    </row>
    <row r="740" spans="1:4" ht="27.75" customHeight="1" x14ac:dyDescent="0.25">
      <c r="A740" s="246" t="s">
        <v>8503</v>
      </c>
      <c r="B740" s="247" t="s">
        <v>8498</v>
      </c>
      <c r="C740" s="248">
        <v>0</v>
      </c>
      <c r="D740" s="248">
        <v>0</v>
      </c>
    </row>
    <row r="741" spans="1:4" ht="27.75" customHeight="1" x14ac:dyDescent="0.25">
      <c r="A741" s="246" t="s">
        <v>8504</v>
      </c>
      <c r="B741" s="247" t="s">
        <v>8505</v>
      </c>
      <c r="C741" s="248">
        <v>2.5354387967504768</v>
      </c>
      <c r="D741" s="248">
        <v>0.90102370463033477</v>
      </c>
    </row>
    <row r="742" spans="1:4" ht="27.75" customHeight="1" x14ac:dyDescent="0.25">
      <c r="A742" s="246" t="s">
        <v>8506</v>
      </c>
      <c r="B742" s="247" t="s">
        <v>8505</v>
      </c>
      <c r="C742" s="248">
        <v>2.5354387967504768</v>
      </c>
      <c r="D742" s="248">
        <v>0.90102370463033477</v>
      </c>
    </row>
    <row r="743" spans="1:4" ht="27.75" customHeight="1" x14ac:dyDescent="0.25">
      <c r="A743" s="246" t="s">
        <v>8507</v>
      </c>
      <c r="B743" s="247" t="s">
        <v>8508</v>
      </c>
      <c r="C743" s="248">
        <v>6.1604876549143821</v>
      </c>
      <c r="D743" s="248">
        <v>0.80673052623878816</v>
      </c>
    </row>
    <row r="744" spans="1:4" ht="27.75" customHeight="1" x14ac:dyDescent="0.25">
      <c r="A744" s="246" t="s">
        <v>8509</v>
      </c>
      <c r="B744" s="247" t="s">
        <v>8510</v>
      </c>
      <c r="C744" s="248">
        <v>3.2373991247764353</v>
      </c>
      <c r="D744" s="248">
        <v>0.27240251535335702</v>
      </c>
    </row>
    <row r="745" spans="1:4" ht="27.75" customHeight="1" x14ac:dyDescent="0.25">
      <c r="A745" s="246" t="s">
        <v>8511</v>
      </c>
      <c r="B745" s="247" t="s">
        <v>8510</v>
      </c>
      <c r="C745" s="248">
        <v>7.2500977163278097</v>
      </c>
      <c r="D745" s="248">
        <v>0.47146589195773331</v>
      </c>
    </row>
    <row r="746" spans="1:4" ht="27.75" customHeight="1" x14ac:dyDescent="0.25">
      <c r="A746" s="246" t="s">
        <v>8512</v>
      </c>
      <c r="B746" s="247" t="s">
        <v>8513</v>
      </c>
      <c r="C746" s="248">
        <v>3.0173817085294932</v>
      </c>
      <c r="D746" s="248">
        <v>6.3385969918761917</v>
      </c>
    </row>
    <row r="747" spans="1:4" ht="27.75" customHeight="1" x14ac:dyDescent="0.25">
      <c r="A747" s="246" t="s">
        <v>8514</v>
      </c>
      <c r="B747" s="247" t="s">
        <v>8513</v>
      </c>
      <c r="C747" s="248">
        <v>3.0173817085294932</v>
      </c>
      <c r="D747" s="248">
        <v>6.3385969918761917</v>
      </c>
    </row>
    <row r="748" spans="1:4" ht="27.75" customHeight="1" x14ac:dyDescent="0.25">
      <c r="A748" s="246" t="s">
        <v>8515</v>
      </c>
      <c r="B748" s="247" t="s">
        <v>8516</v>
      </c>
      <c r="C748" s="248">
        <v>0</v>
      </c>
      <c r="D748" s="248">
        <v>3.18</v>
      </c>
    </row>
    <row r="749" spans="1:4" ht="27.75" customHeight="1" x14ac:dyDescent="0.25">
      <c r="A749" s="246" t="s">
        <v>8517</v>
      </c>
      <c r="B749" s="247" t="s">
        <v>8516</v>
      </c>
      <c r="C749" s="248">
        <v>0.77</v>
      </c>
      <c r="D749" s="248">
        <v>6.94</v>
      </c>
    </row>
    <row r="750" spans="1:4" ht="27.75" customHeight="1" x14ac:dyDescent="0.25">
      <c r="A750" s="246" t="s">
        <v>8518</v>
      </c>
      <c r="B750" s="247" t="s">
        <v>8519</v>
      </c>
      <c r="C750" s="248">
        <v>0</v>
      </c>
      <c r="D750" s="248">
        <v>8.6121102930945952</v>
      </c>
    </row>
    <row r="751" spans="1:4" ht="27.75" customHeight="1" x14ac:dyDescent="0.25">
      <c r="A751" s="246" t="s">
        <v>8520</v>
      </c>
      <c r="B751" s="247" t="s">
        <v>8521</v>
      </c>
      <c r="C751" s="248">
        <v>0.56575907034927997</v>
      </c>
      <c r="D751" s="248">
        <v>9.2093004229077238</v>
      </c>
    </row>
    <row r="752" spans="1:4" ht="27.75" customHeight="1" x14ac:dyDescent="0.25">
      <c r="A752" s="246" t="s">
        <v>8522</v>
      </c>
      <c r="B752" s="247" t="s">
        <v>8521</v>
      </c>
      <c r="C752" s="248">
        <v>0.56575907034927997</v>
      </c>
      <c r="D752" s="248">
        <v>9.2093004229077238</v>
      </c>
    </row>
    <row r="753" spans="1:4" ht="27.75" customHeight="1" x14ac:dyDescent="0.25">
      <c r="A753" s="246" t="s">
        <v>8523</v>
      </c>
      <c r="B753" s="247" t="s">
        <v>8524</v>
      </c>
      <c r="C753" s="248">
        <v>0.54</v>
      </c>
      <c r="D753" s="248">
        <v>0.12</v>
      </c>
    </row>
    <row r="754" spans="1:4" ht="27.75" customHeight="1" x14ac:dyDescent="0.25">
      <c r="A754" s="246" t="s">
        <v>8525</v>
      </c>
      <c r="B754" s="247" t="s">
        <v>8524</v>
      </c>
      <c r="C754" s="248">
        <v>0.54</v>
      </c>
      <c r="D754" s="248">
        <v>0.12</v>
      </c>
    </row>
    <row r="755" spans="1:4" ht="27.75" customHeight="1" x14ac:dyDescent="0.25">
      <c r="A755" s="246" t="s">
        <v>8526</v>
      </c>
      <c r="B755" s="247" t="s">
        <v>8527</v>
      </c>
      <c r="C755" s="248">
        <v>0</v>
      </c>
      <c r="D755" s="248">
        <v>0</v>
      </c>
    </row>
    <row r="756" spans="1:4" ht="27.75" customHeight="1" x14ac:dyDescent="0.25">
      <c r="A756" s="246" t="s">
        <v>8528</v>
      </c>
      <c r="B756" s="247" t="s">
        <v>8527</v>
      </c>
      <c r="C756" s="248">
        <v>0</v>
      </c>
      <c r="D756" s="248">
        <v>0</v>
      </c>
    </row>
    <row r="757" spans="1:4" ht="27.75" customHeight="1" x14ac:dyDescent="0.25">
      <c r="A757" s="246" t="s">
        <v>8529</v>
      </c>
      <c r="B757" s="247" t="s">
        <v>8527</v>
      </c>
      <c r="C757" s="248">
        <v>0</v>
      </c>
      <c r="D757" s="248">
        <v>0</v>
      </c>
    </row>
    <row r="758" spans="1:4" ht="27.75" customHeight="1" x14ac:dyDescent="0.25">
      <c r="A758" s="246" t="s">
        <v>8530</v>
      </c>
      <c r="B758" s="247" t="s">
        <v>8527</v>
      </c>
      <c r="C758" s="248">
        <v>0</v>
      </c>
      <c r="D758" s="248">
        <v>0</v>
      </c>
    </row>
    <row r="759" spans="1:4" ht="27.75" customHeight="1" x14ac:dyDescent="0.25">
      <c r="A759" s="246" t="s">
        <v>8531</v>
      </c>
      <c r="B759" s="247" t="s">
        <v>8527</v>
      </c>
      <c r="C759" s="248">
        <v>0</v>
      </c>
      <c r="D759" s="248">
        <v>0</v>
      </c>
    </row>
    <row r="760" spans="1:4" ht="27.75" customHeight="1" x14ac:dyDescent="0.25">
      <c r="A760" s="246" t="s">
        <v>8532</v>
      </c>
      <c r="B760" s="247" t="s">
        <v>8527</v>
      </c>
      <c r="C760" s="248">
        <v>0</v>
      </c>
      <c r="D760" s="248">
        <v>0</v>
      </c>
    </row>
    <row r="761" spans="1:4" ht="27.75" customHeight="1" x14ac:dyDescent="0.25">
      <c r="A761" s="246" t="s">
        <v>8533</v>
      </c>
      <c r="B761" s="247" t="s">
        <v>8534</v>
      </c>
      <c r="C761" s="248">
        <v>0</v>
      </c>
      <c r="D761" s="248">
        <v>4.8718142168965777</v>
      </c>
    </row>
    <row r="762" spans="1:4" ht="27.75" customHeight="1" x14ac:dyDescent="0.25">
      <c r="A762" s="246" t="s">
        <v>8535</v>
      </c>
      <c r="B762" s="247" t="s">
        <v>8534</v>
      </c>
      <c r="C762" s="248">
        <v>0</v>
      </c>
      <c r="D762" s="248">
        <v>5.1651707718925</v>
      </c>
    </row>
    <row r="763" spans="1:4" ht="27.75" customHeight="1" x14ac:dyDescent="0.25">
      <c r="A763" s="246" t="s">
        <v>8536</v>
      </c>
      <c r="B763" s="247" t="s">
        <v>8537</v>
      </c>
      <c r="C763" s="248">
        <v>5.4794813665309894</v>
      </c>
      <c r="D763" s="248">
        <v>7.0824653991872824</v>
      </c>
    </row>
    <row r="764" spans="1:4" ht="27.75" customHeight="1" x14ac:dyDescent="0.25">
      <c r="A764" s="246" t="s">
        <v>8538</v>
      </c>
      <c r="B764" s="247" t="s">
        <v>8537</v>
      </c>
      <c r="C764" s="248">
        <v>5.4794813665309894</v>
      </c>
      <c r="D764" s="248">
        <v>7.0824653991872824</v>
      </c>
    </row>
    <row r="765" spans="1:4" ht="27.75" customHeight="1" x14ac:dyDescent="0.25">
      <c r="A765" s="246" t="s">
        <v>8539</v>
      </c>
      <c r="B765" s="247" t="s">
        <v>8537</v>
      </c>
      <c r="C765" s="248">
        <v>5.3</v>
      </c>
      <c r="D765" s="248">
        <v>2.98</v>
      </c>
    </row>
    <row r="766" spans="1:4" ht="27.75" customHeight="1" x14ac:dyDescent="0.25">
      <c r="A766" s="246" t="s">
        <v>8540</v>
      </c>
      <c r="B766" s="247" t="s">
        <v>8537</v>
      </c>
      <c r="C766" s="248">
        <v>5.3</v>
      </c>
      <c r="D766" s="248">
        <v>2.98</v>
      </c>
    </row>
    <row r="767" spans="1:4" ht="27.75" customHeight="1" x14ac:dyDescent="0.25">
      <c r="A767" s="246" t="s">
        <v>8541</v>
      </c>
      <c r="B767" s="247" t="s">
        <v>8542</v>
      </c>
      <c r="C767" s="248">
        <v>2.8811804508528147</v>
      </c>
      <c r="D767" s="248">
        <v>10.288433464499869</v>
      </c>
    </row>
    <row r="768" spans="1:4" ht="27.75" customHeight="1" x14ac:dyDescent="0.25">
      <c r="A768" s="246" t="s">
        <v>8543</v>
      </c>
      <c r="B768" s="247" t="s">
        <v>8542</v>
      </c>
      <c r="C768" s="248">
        <v>2.8811804508528147</v>
      </c>
      <c r="D768" s="248">
        <v>10.288433464499869</v>
      </c>
    </row>
    <row r="769" spans="1:4" ht="27.75" customHeight="1" x14ac:dyDescent="0.25">
      <c r="A769" s="246" t="s">
        <v>8544</v>
      </c>
      <c r="B769" s="247" t="s">
        <v>8542</v>
      </c>
      <c r="C769" s="248">
        <v>5.32</v>
      </c>
      <c r="D769" s="248">
        <v>0.86</v>
      </c>
    </row>
    <row r="770" spans="1:4" ht="27.75" customHeight="1" x14ac:dyDescent="0.25">
      <c r="A770" s="246" t="s">
        <v>8545</v>
      </c>
      <c r="B770" s="247" t="s">
        <v>8542</v>
      </c>
      <c r="C770" s="248">
        <v>11.35</v>
      </c>
      <c r="D770" s="248">
        <v>1.77</v>
      </c>
    </row>
    <row r="771" spans="1:4" ht="27.75" customHeight="1" x14ac:dyDescent="0.25">
      <c r="A771" s="246" t="s">
        <v>8546</v>
      </c>
      <c r="B771" s="247" t="s">
        <v>8547</v>
      </c>
      <c r="C771" s="248">
        <v>1.0477019821282962E-2</v>
      </c>
      <c r="D771" s="248">
        <v>0.72291436766852435</v>
      </c>
    </row>
    <row r="772" spans="1:4" ht="27.75" customHeight="1" x14ac:dyDescent="0.25">
      <c r="A772" s="246" t="s">
        <v>8548</v>
      </c>
      <c r="B772" s="247" t="s">
        <v>8549</v>
      </c>
      <c r="C772" s="248">
        <v>1.0477019821282962E-2</v>
      </c>
      <c r="D772" s="248">
        <v>0.62862118927697774</v>
      </c>
    </row>
    <row r="773" spans="1:4" ht="27.75" customHeight="1" x14ac:dyDescent="0.25">
      <c r="A773" s="246" t="s">
        <v>8550</v>
      </c>
      <c r="B773" s="247" t="s">
        <v>8551</v>
      </c>
      <c r="C773" s="248">
        <v>-6.2862118927697774E-2</v>
      </c>
      <c r="D773" s="248">
        <v>-0.38764973338746961</v>
      </c>
    </row>
    <row r="774" spans="1:4" ht="27.75" customHeight="1" x14ac:dyDescent="0.25">
      <c r="A774" s="246" t="s">
        <v>8552</v>
      </c>
      <c r="B774" s="247" t="s">
        <v>8551</v>
      </c>
      <c r="C774" s="248">
        <v>-6.2862118927697774E-2</v>
      </c>
      <c r="D774" s="248">
        <v>-0.38764973338746961</v>
      </c>
    </row>
    <row r="775" spans="1:4" ht="27.75" customHeight="1" x14ac:dyDescent="0.25">
      <c r="A775" s="246" t="s">
        <v>8553</v>
      </c>
      <c r="B775" s="247" t="s">
        <v>8554</v>
      </c>
      <c r="C775" s="248">
        <v>0.2514484757107911</v>
      </c>
      <c r="D775" s="248">
        <v>0.586713109991846</v>
      </c>
    </row>
    <row r="776" spans="1:4" ht="27.75" customHeight="1" x14ac:dyDescent="0.25">
      <c r="A776" s="246" t="s">
        <v>8555</v>
      </c>
      <c r="B776" s="247" t="s">
        <v>8556</v>
      </c>
      <c r="C776" s="248">
        <v>12.907688419820611</v>
      </c>
      <c r="D776" s="248">
        <v>13.400108351420908</v>
      </c>
    </row>
    <row r="777" spans="1:4" ht="27.75" customHeight="1" x14ac:dyDescent="0.25">
      <c r="A777" s="246" t="s">
        <v>8557</v>
      </c>
      <c r="B777" s="247" t="s">
        <v>8556</v>
      </c>
      <c r="C777" s="248">
        <v>12.918165439641893</v>
      </c>
      <c r="D777" s="248">
        <v>13.400108351420908</v>
      </c>
    </row>
    <row r="778" spans="1:4" ht="27.75" customHeight="1" x14ac:dyDescent="0.25">
      <c r="A778" s="246" t="s">
        <v>8558</v>
      </c>
      <c r="B778" s="247" t="s">
        <v>8556</v>
      </c>
      <c r="C778" s="248">
        <v>11.17</v>
      </c>
      <c r="D778" s="248">
        <v>3.3</v>
      </c>
    </row>
    <row r="779" spans="1:4" ht="27.75" customHeight="1" x14ac:dyDescent="0.25">
      <c r="A779" s="246" t="s">
        <v>8559</v>
      </c>
      <c r="B779" s="247" t="s">
        <v>8556</v>
      </c>
      <c r="C779" s="248">
        <v>11.17</v>
      </c>
      <c r="D779" s="248">
        <v>3.3</v>
      </c>
    </row>
    <row r="780" spans="1:4" ht="27.75" customHeight="1" x14ac:dyDescent="0.25">
      <c r="A780" s="246" t="s">
        <v>8560</v>
      </c>
      <c r="B780" s="247" t="s">
        <v>8561</v>
      </c>
      <c r="C780" s="248">
        <v>0</v>
      </c>
      <c r="D780" s="248">
        <v>5.4166192476032915</v>
      </c>
    </row>
    <row r="781" spans="1:4" ht="27.75" customHeight="1" x14ac:dyDescent="0.25">
      <c r="A781" s="246" t="s">
        <v>8562</v>
      </c>
      <c r="B781" s="247" t="s">
        <v>8563</v>
      </c>
      <c r="C781" s="248">
        <v>1.3515355569455021</v>
      </c>
      <c r="D781" s="248">
        <v>8.1511214209581446</v>
      </c>
    </row>
    <row r="782" spans="1:4" ht="27.75" customHeight="1" x14ac:dyDescent="0.25">
      <c r="A782" s="246" t="s">
        <v>8564</v>
      </c>
      <c r="B782" s="247" t="s">
        <v>8563</v>
      </c>
      <c r="C782" s="248">
        <v>1.3515355569455021</v>
      </c>
      <c r="D782" s="248">
        <v>8.1511214209581446</v>
      </c>
    </row>
    <row r="783" spans="1:4" ht="27.75" customHeight="1" x14ac:dyDescent="0.25">
      <c r="A783" s="246" t="s">
        <v>8565</v>
      </c>
      <c r="B783" s="247" t="s">
        <v>8563</v>
      </c>
      <c r="C783" s="248">
        <v>8.98</v>
      </c>
      <c r="D783" s="248">
        <v>1.98</v>
      </c>
    </row>
    <row r="784" spans="1:4" ht="27.75" customHeight="1" x14ac:dyDescent="0.25">
      <c r="A784" s="246" t="s">
        <v>8566</v>
      </c>
      <c r="B784" s="247" t="s">
        <v>8563</v>
      </c>
      <c r="C784" s="248">
        <v>8.98</v>
      </c>
      <c r="D784" s="248">
        <v>1.98</v>
      </c>
    </row>
    <row r="785" spans="1:4" ht="27.75" customHeight="1" x14ac:dyDescent="0.25">
      <c r="A785" s="246" t="s">
        <v>8567</v>
      </c>
      <c r="B785" s="247" t="s">
        <v>8568</v>
      </c>
      <c r="C785" s="248">
        <v>0.66005224874082669</v>
      </c>
      <c r="D785" s="248">
        <v>12.352406369292611</v>
      </c>
    </row>
    <row r="786" spans="1:4" ht="27.75" customHeight="1" x14ac:dyDescent="0.25">
      <c r="A786" s="246" t="s">
        <v>8569</v>
      </c>
      <c r="B786" s="247" t="s">
        <v>8568</v>
      </c>
      <c r="C786" s="248">
        <v>0.66005224874082669</v>
      </c>
      <c r="D786" s="248">
        <v>12.352406369292611</v>
      </c>
    </row>
    <row r="787" spans="1:4" ht="27.75" customHeight="1" x14ac:dyDescent="0.25">
      <c r="A787" s="246" t="s">
        <v>8570</v>
      </c>
      <c r="B787" s="247" t="s">
        <v>8571</v>
      </c>
      <c r="C787" s="248">
        <v>2.7554562129974189</v>
      </c>
      <c r="D787" s="248">
        <v>5.0604005736796713</v>
      </c>
    </row>
    <row r="788" spans="1:4" ht="27.75" customHeight="1" x14ac:dyDescent="0.25">
      <c r="A788" s="246" t="s">
        <v>8572</v>
      </c>
      <c r="B788" s="247" t="s">
        <v>8571</v>
      </c>
      <c r="C788" s="248">
        <v>2.7554562129974189</v>
      </c>
      <c r="D788" s="248">
        <v>5.0604005736796713</v>
      </c>
    </row>
    <row r="789" spans="1:4" ht="27.75" customHeight="1" x14ac:dyDescent="0.25">
      <c r="A789" s="246" t="s">
        <v>8573</v>
      </c>
      <c r="B789" s="247" t="s">
        <v>8574</v>
      </c>
      <c r="C789" s="248">
        <v>0</v>
      </c>
      <c r="D789" s="248">
        <v>5.4166192476032915</v>
      </c>
    </row>
    <row r="790" spans="1:4" ht="27.75" customHeight="1" x14ac:dyDescent="0.25">
      <c r="A790" s="246" t="s">
        <v>8575</v>
      </c>
      <c r="B790" s="247" t="s">
        <v>8576</v>
      </c>
      <c r="C790" s="248">
        <v>2.62</v>
      </c>
      <c r="D790" s="248">
        <v>0.56000000000000005</v>
      </c>
    </row>
    <row r="791" spans="1:4" ht="27.75" customHeight="1" x14ac:dyDescent="0.25">
      <c r="A791" s="246" t="s">
        <v>8577</v>
      </c>
      <c r="B791" s="247" t="s">
        <v>8576</v>
      </c>
      <c r="C791" s="248">
        <v>2.62</v>
      </c>
      <c r="D791" s="248">
        <v>0.56000000000000005</v>
      </c>
    </row>
    <row r="792" spans="1:4" ht="27.75" customHeight="1" x14ac:dyDescent="0.25">
      <c r="A792" s="246" t="s">
        <v>8578</v>
      </c>
      <c r="B792" s="247" t="s">
        <v>8576</v>
      </c>
      <c r="C792" s="248">
        <v>4.253670047440882</v>
      </c>
      <c r="D792" s="248">
        <v>3.5831407788787732</v>
      </c>
    </row>
    <row r="793" spans="1:4" ht="27.75" customHeight="1" x14ac:dyDescent="0.25">
      <c r="A793" s="246" t="s">
        <v>8579</v>
      </c>
      <c r="B793" s="247" t="s">
        <v>8576</v>
      </c>
      <c r="C793" s="248">
        <v>4.253670047440882</v>
      </c>
      <c r="D793" s="248">
        <v>3.5831407788787732</v>
      </c>
    </row>
    <row r="794" spans="1:4" ht="27.75" customHeight="1" x14ac:dyDescent="0.25">
      <c r="A794" s="246" t="s">
        <v>8580</v>
      </c>
      <c r="B794" s="247" t="s">
        <v>8581</v>
      </c>
      <c r="C794" s="248">
        <v>2.74</v>
      </c>
      <c r="D794" s="248">
        <v>2.81</v>
      </c>
    </row>
    <row r="795" spans="1:4" ht="27.75" customHeight="1" x14ac:dyDescent="0.25">
      <c r="A795" s="246" t="s">
        <v>8582</v>
      </c>
      <c r="B795" s="247" t="s">
        <v>8581</v>
      </c>
      <c r="C795" s="248">
        <v>2.72</v>
      </c>
      <c r="D795" s="248">
        <v>2.81</v>
      </c>
    </row>
    <row r="796" spans="1:4" ht="27.75" customHeight="1" x14ac:dyDescent="0.25">
      <c r="A796" s="246" t="s">
        <v>8583</v>
      </c>
      <c r="B796" s="247" t="s">
        <v>8581</v>
      </c>
      <c r="C796" s="248">
        <v>2.200174162469422</v>
      </c>
      <c r="D796" s="248">
        <v>5.0918316331435198</v>
      </c>
    </row>
    <row r="797" spans="1:4" ht="27.75" customHeight="1" x14ac:dyDescent="0.25">
      <c r="A797" s="246" t="s">
        <v>8584</v>
      </c>
      <c r="B797" s="247" t="s">
        <v>8581</v>
      </c>
      <c r="C797" s="248">
        <v>2.200174162469422</v>
      </c>
      <c r="D797" s="248">
        <v>5.0918316331435198</v>
      </c>
    </row>
    <row r="798" spans="1:4" ht="27.75" customHeight="1" x14ac:dyDescent="0.25">
      <c r="A798" s="246" t="s">
        <v>8585</v>
      </c>
      <c r="B798" s="247" t="s">
        <v>8586</v>
      </c>
      <c r="C798" s="248">
        <v>1.4458287353370487</v>
      </c>
      <c r="D798" s="248">
        <v>2.9335655499592295</v>
      </c>
    </row>
    <row r="799" spans="1:4" ht="27.75" customHeight="1" x14ac:dyDescent="0.25">
      <c r="A799" s="246" t="s">
        <v>8587</v>
      </c>
      <c r="B799" s="247" t="s">
        <v>8586</v>
      </c>
      <c r="C799" s="248">
        <v>1.4458287353370487</v>
      </c>
      <c r="D799" s="248">
        <v>2.9335655499592295</v>
      </c>
    </row>
    <row r="800" spans="1:4" ht="27.75" customHeight="1" x14ac:dyDescent="0.25">
      <c r="A800" s="246" t="s">
        <v>8588</v>
      </c>
      <c r="B800" s="247" t="s">
        <v>8589</v>
      </c>
      <c r="C800" s="248">
        <v>4.190807928513185</v>
      </c>
      <c r="D800" s="248">
        <v>2.9964276688869269</v>
      </c>
    </row>
    <row r="801" spans="1:4" ht="27.75" customHeight="1" x14ac:dyDescent="0.25">
      <c r="A801" s="246" t="s">
        <v>8590</v>
      </c>
      <c r="B801" s="247" t="s">
        <v>8591</v>
      </c>
      <c r="C801" s="248">
        <v>6.1185795756292496</v>
      </c>
      <c r="D801" s="248">
        <v>3.1221519067423227</v>
      </c>
    </row>
    <row r="802" spans="1:4" ht="27.75" customHeight="1" x14ac:dyDescent="0.25">
      <c r="A802" s="246" t="s">
        <v>8592</v>
      </c>
      <c r="B802" s="247" t="s">
        <v>8593</v>
      </c>
      <c r="C802" s="248">
        <v>6.569091427944417</v>
      </c>
      <c r="D802" s="248">
        <v>3.8031581951257154</v>
      </c>
    </row>
    <row r="803" spans="1:4" ht="27.75" customHeight="1" x14ac:dyDescent="0.25">
      <c r="A803" s="246" t="s">
        <v>8594</v>
      </c>
      <c r="B803" s="247" t="s">
        <v>8593</v>
      </c>
      <c r="C803" s="248">
        <v>6.569091427944417</v>
      </c>
      <c r="D803" s="248">
        <v>3.8031581951257154</v>
      </c>
    </row>
    <row r="804" spans="1:4" ht="27.75" customHeight="1" x14ac:dyDescent="0.25">
      <c r="A804" s="246" t="s">
        <v>8595</v>
      </c>
      <c r="B804" s="247" t="s">
        <v>8593</v>
      </c>
      <c r="C804" s="248">
        <v>9.94</v>
      </c>
      <c r="D804" s="248">
        <v>0.33</v>
      </c>
    </row>
    <row r="805" spans="1:4" ht="27.75" customHeight="1" x14ac:dyDescent="0.25">
      <c r="A805" s="246" t="s">
        <v>8596</v>
      </c>
      <c r="B805" s="247" t="s">
        <v>8593</v>
      </c>
      <c r="C805" s="248">
        <v>9.94</v>
      </c>
      <c r="D805" s="248">
        <v>0.33</v>
      </c>
    </row>
    <row r="806" spans="1:4" ht="27.75" customHeight="1" x14ac:dyDescent="0.25">
      <c r="A806" s="246" t="s">
        <v>8597</v>
      </c>
      <c r="B806" s="247" t="s">
        <v>8593</v>
      </c>
      <c r="C806" s="248">
        <v>9.94</v>
      </c>
      <c r="D806" s="248">
        <v>0.33</v>
      </c>
    </row>
    <row r="807" spans="1:4" ht="27.75" customHeight="1" x14ac:dyDescent="0.25">
      <c r="A807" s="246" t="s">
        <v>8598</v>
      </c>
      <c r="B807" s="247" t="s">
        <v>8599</v>
      </c>
      <c r="C807" s="248">
        <v>1.5820299930137274</v>
      </c>
      <c r="D807" s="248">
        <v>5.5109124259948379</v>
      </c>
    </row>
    <row r="808" spans="1:4" ht="27.75" customHeight="1" x14ac:dyDescent="0.25">
      <c r="A808" s="246" t="s">
        <v>8600</v>
      </c>
      <c r="B808" s="247" t="s">
        <v>8599</v>
      </c>
      <c r="C808" s="248">
        <v>1.5820299930137274</v>
      </c>
      <c r="D808" s="248">
        <v>5.5109124259948379</v>
      </c>
    </row>
    <row r="809" spans="1:4" ht="27.75" customHeight="1" x14ac:dyDescent="0.25">
      <c r="A809" s="246" t="s">
        <v>8601</v>
      </c>
      <c r="B809" s="247" t="s">
        <v>8599</v>
      </c>
      <c r="C809" s="248">
        <v>4.88</v>
      </c>
      <c r="D809" s="248">
        <v>0.36</v>
      </c>
    </row>
    <row r="810" spans="1:4" ht="27.75" customHeight="1" x14ac:dyDescent="0.25">
      <c r="A810" s="246" t="s">
        <v>8602</v>
      </c>
      <c r="B810" s="247" t="s">
        <v>8599</v>
      </c>
      <c r="C810" s="248">
        <v>4.88</v>
      </c>
      <c r="D810" s="248">
        <v>0.36</v>
      </c>
    </row>
    <row r="811" spans="1:4" ht="27.75" customHeight="1" x14ac:dyDescent="0.25">
      <c r="A811" s="246" t="s">
        <v>8603</v>
      </c>
      <c r="B811" s="247" t="s">
        <v>8604</v>
      </c>
      <c r="C811" s="248">
        <v>1.9382486669373482</v>
      </c>
      <c r="D811" s="248">
        <v>10.969439752883263</v>
      </c>
    </row>
    <row r="812" spans="1:4" ht="27.75" customHeight="1" x14ac:dyDescent="0.25">
      <c r="A812" s="246" t="s">
        <v>8605</v>
      </c>
      <c r="B812" s="247" t="s">
        <v>8604</v>
      </c>
      <c r="C812" s="248">
        <v>1.9382486669373482</v>
      </c>
      <c r="D812" s="248">
        <v>10.969439752883263</v>
      </c>
    </row>
    <row r="813" spans="1:4" ht="27.75" customHeight="1" x14ac:dyDescent="0.25">
      <c r="A813" s="246" t="s">
        <v>8606</v>
      </c>
      <c r="B813" s="247" t="s">
        <v>8607</v>
      </c>
      <c r="C813" s="248">
        <v>6.1604876549143821</v>
      </c>
      <c r="D813" s="248">
        <v>0.80673052623878816</v>
      </c>
    </row>
    <row r="814" spans="1:4" ht="27.75" customHeight="1" x14ac:dyDescent="0.25">
      <c r="A814" s="246" t="s">
        <v>8608</v>
      </c>
      <c r="B814" s="247" t="s">
        <v>8609</v>
      </c>
      <c r="C814" s="248">
        <v>0.30383357481720591</v>
      </c>
      <c r="D814" s="248">
        <v>4.892768256539143</v>
      </c>
    </row>
    <row r="815" spans="1:4" ht="27.75" customHeight="1" x14ac:dyDescent="0.25">
      <c r="A815" s="246" t="s">
        <v>8610</v>
      </c>
      <c r="B815" s="247" t="s">
        <v>8611</v>
      </c>
      <c r="C815" s="248">
        <v>3.28</v>
      </c>
      <c r="D815" s="248">
        <v>5.48</v>
      </c>
    </row>
    <row r="816" spans="1:4" ht="27.75" customHeight="1" x14ac:dyDescent="0.25">
      <c r="A816" s="246" t="s">
        <v>8612</v>
      </c>
      <c r="B816" s="247" t="s">
        <v>8611</v>
      </c>
      <c r="C816" s="248">
        <v>3.28</v>
      </c>
      <c r="D816" s="248">
        <v>5.48</v>
      </c>
    </row>
    <row r="817" spans="1:4" ht="27.75" customHeight="1" x14ac:dyDescent="0.25">
      <c r="A817" s="246" t="s">
        <v>8613</v>
      </c>
      <c r="B817" s="247" t="s">
        <v>8611</v>
      </c>
      <c r="C817" s="248">
        <v>6.1604876549143821</v>
      </c>
      <c r="D817" s="248">
        <v>8.2768456588135404</v>
      </c>
    </row>
    <row r="818" spans="1:4" ht="27.75" customHeight="1" x14ac:dyDescent="0.25">
      <c r="A818" s="246" t="s">
        <v>8614</v>
      </c>
      <c r="B818" s="247" t="s">
        <v>8611</v>
      </c>
      <c r="C818" s="248">
        <v>6.1604876549143821</v>
      </c>
      <c r="D818" s="248">
        <v>8.2768456588135404</v>
      </c>
    </row>
    <row r="819" spans="1:4" ht="27.75" customHeight="1" x14ac:dyDescent="0.25">
      <c r="A819" s="246" t="s">
        <v>8615</v>
      </c>
      <c r="B819" s="247" t="s">
        <v>8616</v>
      </c>
      <c r="C819" s="248">
        <v>3.57</v>
      </c>
      <c r="D819" s="248">
        <v>1.76</v>
      </c>
    </row>
    <row r="820" spans="1:4" ht="27.75" customHeight="1" x14ac:dyDescent="0.25">
      <c r="A820" s="246" t="s">
        <v>8617</v>
      </c>
      <c r="B820" s="247" t="s">
        <v>8616</v>
      </c>
      <c r="C820" s="248">
        <v>3.57</v>
      </c>
      <c r="D820" s="248">
        <v>1.76</v>
      </c>
    </row>
    <row r="821" spans="1:4" ht="27.75" customHeight="1" x14ac:dyDescent="0.25">
      <c r="A821" s="246" t="s">
        <v>8618</v>
      </c>
      <c r="B821" s="247" t="s">
        <v>8619</v>
      </c>
      <c r="C821" s="248">
        <v>0</v>
      </c>
      <c r="D821" s="248">
        <v>2.0534958849714604</v>
      </c>
    </row>
    <row r="822" spans="1:4" ht="27.75" customHeight="1" x14ac:dyDescent="0.25">
      <c r="A822" s="246" t="s">
        <v>8620</v>
      </c>
      <c r="B822" s="247" t="s">
        <v>8619</v>
      </c>
      <c r="C822" s="248">
        <v>0</v>
      </c>
      <c r="D822" s="248">
        <v>2.0534958849714604</v>
      </c>
    </row>
    <row r="823" spans="1:4" ht="27.75" customHeight="1" x14ac:dyDescent="0.25">
      <c r="A823" s="246" t="s">
        <v>8621</v>
      </c>
      <c r="B823" s="247" t="s">
        <v>8622</v>
      </c>
      <c r="C823" s="248">
        <v>7.0719883793659992</v>
      </c>
      <c r="D823" s="248">
        <v>4.4527334240452587</v>
      </c>
    </row>
    <row r="824" spans="1:4" ht="27.75" customHeight="1" x14ac:dyDescent="0.25">
      <c r="A824" s="246" t="s">
        <v>8623</v>
      </c>
      <c r="B824" s="247" t="s">
        <v>8622</v>
      </c>
      <c r="C824" s="248">
        <v>7.0719883793659992</v>
      </c>
      <c r="D824" s="248">
        <v>4.4527334240452587</v>
      </c>
    </row>
    <row r="825" spans="1:4" ht="27.75" customHeight="1" x14ac:dyDescent="0.25">
      <c r="A825" s="246" t="s">
        <v>8624</v>
      </c>
      <c r="B825" s="247" t="s">
        <v>8625</v>
      </c>
      <c r="C825" s="248">
        <v>1.5715529731924445</v>
      </c>
      <c r="D825" s="248">
        <v>7.3862989740044886</v>
      </c>
    </row>
    <row r="826" spans="1:4" ht="27.75" customHeight="1" x14ac:dyDescent="0.25">
      <c r="A826" s="246" t="s">
        <v>8626</v>
      </c>
      <c r="B826" s="247" t="s">
        <v>8625</v>
      </c>
      <c r="C826" s="248">
        <v>1.5715529731924445</v>
      </c>
      <c r="D826" s="248">
        <v>7.3862989740044886</v>
      </c>
    </row>
    <row r="827" spans="1:4" ht="27.75" customHeight="1" x14ac:dyDescent="0.25">
      <c r="A827" s="246" t="s">
        <v>8627</v>
      </c>
      <c r="B827" s="247" t="s">
        <v>8628</v>
      </c>
      <c r="C827" s="248">
        <v>7.7110865884642603</v>
      </c>
      <c r="D827" s="248">
        <v>0.31431059463848887</v>
      </c>
    </row>
    <row r="828" spans="1:4" ht="27.75" customHeight="1" x14ac:dyDescent="0.25">
      <c r="A828" s="246" t="s">
        <v>8629</v>
      </c>
      <c r="B828" s="247" t="s">
        <v>8628</v>
      </c>
      <c r="C828" s="248">
        <v>7.7110865884642603</v>
      </c>
      <c r="D828" s="248">
        <v>0.31431059463848887</v>
      </c>
    </row>
    <row r="829" spans="1:4" ht="27.75" customHeight="1" x14ac:dyDescent="0.25">
      <c r="A829" s="246" t="s">
        <v>8630</v>
      </c>
      <c r="B829" s="247" t="s">
        <v>8631</v>
      </c>
      <c r="C829" s="248">
        <v>11.000870812347111</v>
      </c>
      <c r="D829" s="248">
        <v>6.3909820909826065</v>
      </c>
    </row>
    <row r="830" spans="1:4" ht="27.75" customHeight="1" x14ac:dyDescent="0.25">
      <c r="A830" s="246" t="s">
        <v>8632</v>
      </c>
      <c r="B830" s="247" t="s">
        <v>8633</v>
      </c>
      <c r="C830" s="248">
        <v>10.5</v>
      </c>
      <c r="D830" s="248">
        <v>6.1</v>
      </c>
    </row>
    <row r="831" spans="1:4" ht="27.75" customHeight="1" x14ac:dyDescent="0.25">
      <c r="A831" s="246" t="s">
        <v>8634</v>
      </c>
      <c r="B831" s="247" t="s">
        <v>8633</v>
      </c>
      <c r="C831" s="248">
        <v>10.110324127538059</v>
      </c>
      <c r="D831" s="248">
        <v>6.7891088441913601</v>
      </c>
    </row>
    <row r="832" spans="1:4" ht="27.75" customHeight="1" x14ac:dyDescent="0.25">
      <c r="A832" s="246" t="s">
        <v>8635</v>
      </c>
      <c r="B832" s="247" t="s">
        <v>8636</v>
      </c>
      <c r="C832" s="248">
        <v>3.038335748172059</v>
      </c>
      <c r="D832" s="248">
        <v>5.4899583863522725</v>
      </c>
    </row>
    <row r="833" spans="1:4" ht="27.75" customHeight="1" x14ac:dyDescent="0.25">
      <c r="A833" s="246" t="s">
        <v>8637</v>
      </c>
      <c r="B833" s="247" t="s">
        <v>8636</v>
      </c>
      <c r="C833" s="248">
        <v>3.038335748172059</v>
      </c>
      <c r="D833" s="248">
        <v>5.4899583863522725</v>
      </c>
    </row>
    <row r="834" spans="1:4" ht="27.75" customHeight="1" x14ac:dyDescent="0.25">
      <c r="A834" s="246" t="s">
        <v>8638</v>
      </c>
      <c r="B834" s="247" t="s">
        <v>8639</v>
      </c>
      <c r="C834" s="248">
        <v>1.3724895965880681</v>
      </c>
      <c r="D834" s="248">
        <v>0.586713109991846</v>
      </c>
    </row>
    <row r="835" spans="1:4" ht="27.75" customHeight="1" x14ac:dyDescent="0.25">
      <c r="A835" s="246" t="s">
        <v>8640</v>
      </c>
      <c r="B835" s="247" t="s">
        <v>8639</v>
      </c>
      <c r="C835" s="248">
        <v>1.3724895965880681</v>
      </c>
      <c r="D835" s="248">
        <v>0.586713109991846</v>
      </c>
    </row>
    <row r="836" spans="1:4" ht="27.75" customHeight="1" x14ac:dyDescent="0.25">
      <c r="A836" s="246" t="s">
        <v>8641</v>
      </c>
      <c r="B836" s="247" t="s">
        <v>8642</v>
      </c>
      <c r="C836" s="248">
        <v>2.99</v>
      </c>
      <c r="D836" s="248">
        <v>5.47</v>
      </c>
    </row>
    <row r="837" spans="1:4" ht="27.75" customHeight="1" x14ac:dyDescent="0.25">
      <c r="A837" s="246" t="s">
        <v>8643</v>
      </c>
      <c r="B837" s="247" t="s">
        <v>8642</v>
      </c>
      <c r="C837" s="248">
        <v>2.99</v>
      </c>
      <c r="D837" s="248">
        <v>5.47</v>
      </c>
    </row>
    <row r="838" spans="1:4" ht="27.75" customHeight="1" x14ac:dyDescent="0.25">
      <c r="A838" s="246" t="s">
        <v>8644</v>
      </c>
      <c r="B838" s="247" t="s">
        <v>8642</v>
      </c>
      <c r="C838" s="248">
        <v>5.9090391792035906</v>
      </c>
      <c r="D838" s="248">
        <v>8.0253971831027489</v>
      </c>
    </row>
    <row r="839" spans="1:4" ht="27.75" customHeight="1" x14ac:dyDescent="0.25">
      <c r="A839" s="246" t="s">
        <v>8645</v>
      </c>
      <c r="B839" s="247" t="s">
        <v>8642</v>
      </c>
      <c r="C839" s="248">
        <v>5.9090391792035906</v>
      </c>
      <c r="D839" s="248">
        <v>8.0253971831027489</v>
      </c>
    </row>
    <row r="840" spans="1:4" ht="27.75" customHeight="1" x14ac:dyDescent="0.25">
      <c r="A840" s="246" t="s">
        <v>8646</v>
      </c>
      <c r="B840" s="247" t="s">
        <v>8647</v>
      </c>
      <c r="C840" s="248">
        <v>3.1745370058487374</v>
      </c>
      <c r="D840" s="248">
        <v>5.1651707718925</v>
      </c>
    </row>
    <row r="841" spans="1:4" ht="27.75" customHeight="1" x14ac:dyDescent="0.25">
      <c r="A841" s="246" t="s">
        <v>8648</v>
      </c>
      <c r="B841" s="247" t="s">
        <v>8647</v>
      </c>
      <c r="C841" s="248">
        <v>3.1745370058487374</v>
      </c>
      <c r="D841" s="248">
        <v>5.1651707718925</v>
      </c>
    </row>
    <row r="842" spans="1:4" ht="27.75" customHeight="1" x14ac:dyDescent="0.25">
      <c r="A842" s="246" t="s">
        <v>8649</v>
      </c>
      <c r="B842" s="247" t="s">
        <v>8650</v>
      </c>
      <c r="C842" s="248">
        <v>3.55</v>
      </c>
      <c r="D842" s="248">
        <v>0.76</v>
      </c>
    </row>
    <row r="843" spans="1:4" ht="27.75" customHeight="1" x14ac:dyDescent="0.25">
      <c r="A843" s="246" t="s">
        <v>8651</v>
      </c>
      <c r="B843" s="247" t="s">
        <v>8652</v>
      </c>
      <c r="C843" s="248">
        <v>7.69</v>
      </c>
      <c r="D843" s="248">
        <v>-0.52</v>
      </c>
    </row>
    <row r="844" spans="1:4" ht="27.75" customHeight="1" x14ac:dyDescent="0.25">
      <c r="A844" s="246" t="s">
        <v>8653</v>
      </c>
      <c r="B844" s="247" t="s">
        <v>8652</v>
      </c>
      <c r="C844" s="248">
        <v>3.55</v>
      </c>
      <c r="D844" s="248">
        <v>0.76</v>
      </c>
    </row>
    <row r="845" spans="1:4" ht="27.75" customHeight="1" x14ac:dyDescent="0.25">
      <c r="A845" s="246" t="s">
        <v>8654</v>
      </c>
      <c r="B845" s="247" t="s">
        <v>8652</v>
      </c>
      <c r="C845" s="248">
        <v>1.82</v>
      </c>
      <c r="D845" s="248">
        <v>4.84</v>
      </c>
    </row>
    <row r="846" spans="1:4" ht="27.75" customHeight="1" x14ac:dyDescent="0.25">
      <c r="A846" s="246" t="s">
        <v>8655</v>
      </c>
      <c r="B846" s="247" t="s">
        <v>8652</v>
      </c>
      <c r="C846" s="248">
        <v>1.82</v>
      </c>
      <c r="D846" s="248">
        <v>4.84</v>
      </c>
    </row>
    <row r="847" spans="1:4" ht="27.75" customHeight="1" x14ac:dyDescent="0.25">
      <c r="A847" s="246" t="s">
        <v>8656</v>
      </c>
      <c r="B847" s="247" t="s">
        <v>8652</v>
      </c>
      <c r="C847" s="248">
        <v>1.82</v>
      </c>
      <c r="D847" s="248">
        <v>4.84</v>
      </c>
    </row>
    <row r="848" spans="1:4" ht="27.75" customHeight="1" x14ac:dyDescent="0.25">
      <c r="A848" s="246" t="s">
        <v>8657</v>
      </c>
      <c r="B848" s="247" t="s">
        <v>8652</v>
      </c>
      <c r="C848" s="248">
        <v>0.96388582355803254</v>
      </c>
      <c r="D848" s="248">
        <v>7.3129598352555085</v>
      </c>
    </row>
    <row r="849" spans="1:4" ht="27.75" customHeight="1" x14ac:dyDescent="0.25">
      <c r="A849" s="246" t="s">
        <v>8658</v>
      </c>
      <c r="B849" s="247" t="s">
        <v>8652</v>
      </c>
      <c r="C849" s="248">
        <v>0.96388582355803254</v>
      </c>
      <c r="D849" s="248">
        <v>7.3129598352555085</v>
      </c>
    </row>
    <row r="850" spans="1:4" ht="27.75" customHeight="1" x14ac:dyDescent="0.25">
      <c r="A850" s="246" t="s">
        <v>8659</v>
      </c>
      <c r="B850" s="247" t="s">
        <v>8660</v>
      </c>
      <c r="C850" s="248">
        <v>0.19906337660437629</v>
      </c>
      <c r="D850" s="248">
        <v>1.3724895965880681</v>
      </c>
    </row>
    <row r="851" spans="1:4" ht="27.75" customHeight="1" x14ac:dyDescent="0.25">
      <c r="A851" s="246" t="s">
        <v>8661</v>
      </c>
      <c r="B851" s="247" t="s">
        <v>8660</v>
      </c>
      <c r="C851" s="248">
        <v>0.19906337660437629</v>
      </c>
      <c r="D851" s="248">
        <v>1.3724895965880681</v>
      </c>
    </row>
    <row r="852" spans="1:4" ht="27.75" customHeight="1" x14ac:dyDescent="0.25">
      <c r="A852" s="246" t="s">
        <v>8662</v>
      </c>
      <c r="B852" s="247" t="s">
        <v>8663</v>
      </c>
      <c r="C852" s="248">
        <v>0.28000000000000003</v>
      </c>
      <c r="D852" s="248">
        <v>1</v>
      </c>
    </row>
    <row r="853" spans="1:4" ht="27.75" customHeight="1" x14ac:dyDescent="0.25">
      <c r="A853" s="246" t="s">
        <v>8664</v>
      </c>
      <c r="B853" s="247" t="s">
        <v>8663</v>
      </c>
      <c r="C853" s="248">
        <v>0.28000000000000003</v>
      </c>
      <c r="D853" s="248">
        <v>1</v>
      </c>
    </row>
    <row r="854" spans="1:4" ht="27.75" customHeight="1" x14ac:dyDescent="0.25">
      <c r="A854" s="246" t="s">
        <v>8665</v>
      </c>
      <c r="B854" s="247" t="s">
        <v>8666</v>
      </c>
      <c r="C854" s="248">
        <v>0</v>
      </c>
      <c r="D854" s="248">
        <v>0</v>
      </c>
    </row>
    <row r="855" spans="1:4" ht="27.75" customHeight="1" x14ac:dyDescent="0.25">
      <c r="A855" s="246" t="s">
        <v>8667</v>
      </c>
      <c r="B855" s="247" t="s">
        <v>8666</v>
      </c>
      <c r="C855" s="248">
        <v>0</v>
      </c>
      <c r="D855" s="248">
        <v>0</v>
      </c>
    </row>
    <row r="856" spans="1:4" ht="27.75" customHeight="1" x14ac:dyDescent="0.25">
      <c r="A856" s="246" t="s">
        <v>8668</v>
      </c>
      <c r="B856" s="247" t="s">
        <v>8669</v>
      </c>
      <c r="C856" s="248">
        <v>0.61814416945569473</v>
      </c>
      <c r="D856" s="248">
        <v>5.3956652079607261</v>
      </c>
    </row>
    <row r="857" spans="1:4" ht="27.75" customHeight="1" x14ac:dyDescent="0.25">
      <c r="A857" s="246" t="s">
        <v>8670</v>
      </c>
      <c r="B857" s="247" t="s">
        <v>8669</v>
      </c>
      <c r="C857" s="248">
        <v>0.61814416945569473</v>
      </c>
      <c r="D857" s="248">
        <v>5.3956652079607261</v>
      </c>
    </row>
    <row r="858" spans="1:4" ht="27.75" customHeight="1" x14ac:dyDescent="0.25">
      <c r="A858" s="246" t="s">
        <v>8671</v>
      </c>
      <c r="B858" s="247" t="s">
        <v>8672</v>
      </c>
      <c r="C858" s="248">
        <v>0.61814416945569473</v>
      </c>
      <c r="D858" s="248">
        <v>5.3956652079607261</v>
      </c>
    </row>
    <row r="859" spans="1:4" ht="27.75" customHeight="1" x14ac:dyDescent="0.25">
      <c r="A859" s="246" t="s">
        <v>8673</v>
      </c>
      <c r="B859" s="247" t="s">
        <v>8672</v>
      </c>
      <c r="C859" s="248">
        <v>0.61814416945569473</v>
      </c>
      <c r="D859" s="248">
        <v>5.3956652079607261</v>
      </c>
    </row>
    <row r="860" spans="1:4" ht="27.75" customHeight="1" x14ac:dyDescent="0.25">
      <c r="A860" s="246" t="s">
        <v>8674</v>
      </c>
      <c r="B860" s="247" t="s">
        <v>8675</v>
      </c>
      <c r="C860" s="248">
        <v>0</v>
      </c>
      <c r="D860" s="248">
        <v>0</v>
      </c>
    </row>
    <row r="861" spans="1:4" ht="27.75" customHeight="1" x14ac:dyDescent="0.25">
      <c r="A861" s="246" t="s">
        <v>8676</v>
      </c>
      <c r="B861" s="247" t="s">
        <v>8677</v>
      </c>
      <c r="C861" s="248">
        <v>2.3992375390737983</v>
      </c>
      <c r="D861" s="248">
        <v>8.4340009561327847</v>
      </c>
    </row>
    <row r="862" spans="1:4" ht="27.75" customHeight="1" x14ac:dyDescent="0.25">
      <c r="A862" s="246" t="s">
        <v>8678</v>
      </c>
      <c r="B862" s="247" t="s">
        <v>8677</v>
      </c>
      <c r="C862" s="248">
        <v>2.3992375390737983</v>
      </c>
      <c r="D862" s="248">
        <v>8.4340009561327847</v>
      </c>
    </row>
    <row r="863" spans="1:4" ht="27.75" customHeight="1" x14ac:dyDescent="0.25">
      <c r="A863" s="246" t="s">
        <v>8679</v>
      </c>
      <c r="B863" s="247" t="s">
        <v>8680</v>
      </c>
      <c r="C863" s="248">
        <v>8.2244605597071256</v>
      </c>
      <c r="D863" s="248">
        <v>12.195251071973368</v>
      </c>
    </row>
    <row r="864" spans="1:4" ht="27.75" customHeight="1" x14ac:dyDescent="0.25">
      <c r="A864" s="246" t="s">
        <v>8681</v>
      </c>
      <c r="B864" s="247" t="s">
        <v>8682</v>
      </c>
      <c r="C864" s="248">
        <v>0.15715529731924444</v>
      </c>
      <c r="D864" s="248">
        <v>0</v>
      </c>
    </row>
    <row r="865" spans="1:4" ht="27.75" customHeight="1" x14ac:dyDescent="0.25">
      <c r="A865" s="246" t="s">
        <v>8683</v>
      </c>
      <c r="B865" s="247" t="s">
        <v>8684</v>
      </c>
      <c r="C865" s="248">
        <v>7.28</v>
      </c>
      <c r="D865" s="248">
        <v>5.57</v>
      </c>
    </row>
    <row r="866" spans="1:4" ht="27.75" customHeight="1" x14ac:dyDescent="0.25">
      <c r="A866" s="246" t="s">
        <v>8685</v>
      </c>
      <c r="B866" s="247" t="s">
        <v>8684</v>
      </c>
      <c r="C866" s="248">
        <v>7.28</v>
      </c>
      <c r="D866" s="248">
        <v>5.57</v>
      </c>
    </row>
    <row r="867" spans="1:4" ht="27.75" customHeight="1" x14ac:dyDescent="0.25">
      <c r="A867" s="246" t="s">
        <v>8686</v>
      </c>
      <c r="B867" s="247" t="s">
        <v>8684</v>
      </c>
      <c r="C867" s="248">
        <v>1.8544325083670843</v>
      </c>
      <c r="D867" s="248">
        <v>14.374471194800226</v>
      </c>
    </row>
    <row r="868" spans="1:4" ht="27.75" customHeight="1" x14ac:dyDescent="0.25">
      <c r="A868" s="246" t="s">
        <v>8687</v>
      </c>
      <c r="B868" s="247" t="s">
        <v>8684</v>
      </c>
      <c r="C868" s="248">
        <v>1.8544325083670843</v>
      </c>
      <c r="D868" s="248">
        <v>14.374471194800226</v>
      </c>
    </row>
    <row r="869" spans="1:4" ht="27.75" customHeight="1" x14ac:dyDescent="0.25">
      <c r="A869" s="246" t="s">
        <v>8688</v>
      </c>
      <c r="B869" s="247" t="s">
        <v>8689</v>
      </c>
      <c r="C869" s="248">
        <v>0.15715529731924444</v>
      </c>
      <c r="D869" s="248">
        <v>0</v>
      </c>
    </row>
    <row r="870" spans="1:4" ht="27.75" customHeight="1" x14ac:dyDescent="0.25">
      <c r="A870" s="246" t="s">
        <v>8690</v>
      </c>
      <c r="B870" s="247" t="s">
        <v>8691</v>
      </c>
      <c r="C870" s="248">
        <v>0.32478761445977183</v>
      </c>
      <c r="D870" s="248">
        <v>2.2944673408609688</v>
      </c>
    </row>
    <row r="871" spans="1:4" ht="27.75" customHeight="1" x14ac:dyDescent="0.25">
      <c r="A871" s="246" t="s">
        <v>8692</v>
      </c>
      <c r="B871" s="247" t="s">
        <v>8691</v>
      </c>
      <c r="C871" s="248">
        <v>0.32478761445977183</v>
      </c>
      <c r="D871" s="248">
        <v>2.2944673408609688</v>
      </c>
    </row>
    <row r="872" spans="1:4" ht="27.75" customHeight="1" x14ac:dyDescent="0.25">
      <c r="A872" s="246" t="s">
        <v>8693</v>
      </c>
      <c r="B872" s="247" t="s">
        <v>8694</v>
      </c>
      <c r="C872" s="248">
        <v>0.19906337660437629</v>
      </c>
      <c r="D872" s="248">
        <v>-0.22001741624694221</v>
      </c>
    </row>
    <row r="873" spans="1:4" ht="27.75" customHeight="1" x14ac:dyDescent="0.25">
      <c r="A873" s="246" t="s">
        <v>8695</v>
      </c>
      <c r="B873" s="247" t="s">
        <v>8696</v>
      </c>
      <c r="C873" s="248">
        <v>0</v>
      </c>
      <c r="D873" s="248">
        <v>0.98</v>
      </c>
    </row>
    <row r="874" spans="1:4" ht="27.75" customHeight="1" x14ac:dyDescent="0.25">
      <c r="A874" s="246" t="s">
        <v>8697</v>
      </c>
      <c r="B874" s="247" t="s">
        <v>8696</v>
      </c>
      <c r="C874" s="248">
        <v>0</v>
      </c>
      <c r="D874" s="248">
        <v>0.98</v>
      </c>
    </row>
    <row r="875" spans="1:4" ht="27.75" customHeight="1" x14ac:dyDescent="0.25">
      <c r="A875" s="246" t="s">
        <v>8698</v>
      </c>
      <c r="B875" s="247" t="s">
        <v>8699</v>
      </c>
      <c r="C875" s="248">
        <v>1.0581790019495791</v>
      </c>
      <c r="D875" s="248">
        <v>2.0954039642565925E-2</v>
      </c>
    </row>
    <row r="876" spans="1:4" ht="27.75" customHeight="1" x14ac:dyDescent="0.25">
      <c r="A876" s="246" t="s">
        <v>8700</v>
      </c>
      <c r="B876" s="247" t="s">
        <v>8699</v>
      </c>
      <c r="C876" s="248">
        <v>1.0581790019495791</v>
      </c>
      <c r="D876" s="248">
        <v>2.0954039642565925E-2</v>
      </c>
    </row>
    <row r="877" spans="1:4" ht="27.75" customHeight="1" x14ac:dyDescent="0.25">
      <c r="A877" s="246" t="s">
        <v>8701</v>
      </c>
      <c r="B877" s="247" t="s">
        <v>8702</v>
      </c>
      <c r="C877" s="248">
        <v>0.23049443606822517</v>
      </c>
      <c r="D877" s="248">
        <v>14.248746956944828</v>
      </c>
    </row>
    <row r="878" spans="1:4" ht="27.75" customHeight="1" x14ac:dyDescent="0.25">
      <c r="A878" s="246" t="s">
        <v>8703</v>
      </c>
      <c r="B878" s="247" t="s">
        <v>8704</v>
      </c>
      <c r="C878" s="248">
        <v>11.87</v>
      </c>
      <c r="D878" s="248">
        <v>3.47</v>
      </c>
    </row>
    <row r="879" spans="1:4" ht="27.75" customHeight="1" x14ac:dyDescent="0.25">
      <c r="A879" s="246" t="s">
        <v>8705</v>
      </c>
      <c r="B879" s="247" t="s">
        <v>8706</v>
      </c>
      <c r="C879" s="248">
        <v>0.28287953517463998</v>
      </c>
      <c r="D879" s="248">
        <v>8.0253971831027489</v>
      </c>
    </row>
    <row r="880" spans="1:4" ht="27.75" customHeight="1" x14ac:dyDescent="0.25">
      <c r="A880" s="246" t="s">
        <v>8707</v>
      </c>
      <c r="B880" s="247" t="s">
        <v>8706</v>
      </c>
      <c r="C880" s="248">
        <v>0.28287953517463998</v>
      </c>
      <c r="D880" s="248">
        <v>8.0253971831027489</v>
      </c>
    </row>
    <row r="881" spans="1:4" ht="27.75" customHeight="1" x14ac:dyDescent="0.25">
      <c r="A881" s="246" t="s">
        <v>8708</v>
      </c>
      <c r="B881" s="247" t="s">
        <v>8709</v>
      </c>
      <c r="C881" s="248">
        <v>2.7868872724612683</v>
      </c>
      <c r="D881" s="248">
        <v>5.3432801088543105</v>
      </c>
    </row>
    <row r="882" spans="1:4" ht="27.75" customHeight="1" x14ac:dyDescent="0.25">
      <c r="A882" s="246" t="s">
        <v>8710</v>
      </c>
      <c r="B882" s="247" t="s">
        <v>8709</v>
      </c>
      <c r="C882" s="248">
        <v>2.7868872724612683</v>
      </c>
      <c r="D882" s="248">
        <v>5.3432801088543105</v>
      </c>
    </row>
    <row r="883" spans="1:4" ht="27.75" customHeight="1" x14ac:dyDescent="0.25">
      <c r="A883" s="246" t="s">
        <v>8711</v>
      </c>
      <c r="B883" s="247" t="s">
        <v>8712</v>
      </c>
      <c r="C883" s="248">
        <v>0.27240251535335702</v>
      </c>
      <c r="D883" s="248">
        <v>0.52385099106414812</v>
      </c>
    </row>
    <row r="884" spans="1:4" ht="27.75" customHeight="1" x14ac:dyDescent="0.25">
      <c r="A884" s="246" t="s">
        <v>8713</v>
      </c>
      <c r="B884" s="247" t="s">
        <v>8712</v>
      </c>
      <c r="C884" s="248">
        <v>0.27240251535335702</v>
      </c>
      <c r="D884" s="248">
        <v>0.52385099106414812</v>
      </c>
    </row>
    <row r="885" spans="1:4" ht="27.75" customHeight="1" x14ac:dyDescent="0.25">
      <c r="A885" s="246" t="s">
        <v>8714</v>
      </c>
      <c r="B885" s="247" t="s">
        <v>8715</v>
      </c>
      <c r="C885" s="248">
        <v>1.7915703894393866</v>
      </c>
      <c r="D885" s="248">
        <v>2.2106511822907051</v>
      </c>
    </row>
    <row r="886" spans="1:4" ht="27.75" customHeight="1" x14ac:dyDescent="0.25">
      <c r="A886" s="246" t="s">
        <v>8716</v>
      </c>
      <c r="B886" s="247" t="s">
        <v>8715</v>
      </c>
      <c r="C886" s="248">
        <v>1.7915703894393866</v>
      </c>
      <c r="D886" s="248">
        <v>2.2106511822907051</v>
      </c>
    </row>
    <row r="887" spans="1:4" ht="27.75" customHeight="1" x14ac:dyDescent="0.25">
      <c r="A887" s="246" t="s">
        <v>8717</v>
      </c>
      <c r="B887" s="247" t="s">
        <v>8718</v>
      </c>
      <c r="C887" s="248">
        <v>3.5412326995936412</v>
      </c>
      <c r="D887" s="248">
        <v>9.6283812157590418</v>
      </c>
    </row>
    <row r="888" spans="1:4" ht="27.75" customHeight="1" x14ac:dyDescent="0.25">
      <c r="A888" s="246" t="s">
        <v>8719</v>
      </c>
      <c r="B888" s="247" t="s">
        <v>8718</v>
      </c>
      <c r="C888" s="248">
        <v>3.5412326995936412</v>
      </c>
      <c r="D888" s="248">
        <v>9.6283812157590418</v>
      </c>
    </row>
    <row r="889" spans="1:4" ht="27.75" customHeight="1" x14ac:dyDescent="0.25">
      <c r="A889" s="246" t="s">
        <v>8720</v>
      </c>
      <c r="B889" s="247" t="s">
        <v>8721</v>
      </c>
      <c r="C889" s="248">
        <v>0.40860377303003553</v>
      </c>
      <c r="D889" s="248">
        <v>9.3350246607631195</v>
      </c>
    </row>
    <row r="890" spans="1:4" ht="27.75" customHeight="1" x14ac:dyDescent="0.25">
      <c r="A890" s="246" t="s">
        <v>8722</v>
      </c>
      <c r="B890" s="247" t="s">
        <v>8721</v>
      </c>
      <c r="C890" s="248">
        <v>0.40860377303003553</v>
      </c>
      <c r="D890" s="248">
        <v>9.3350246607631195</v>
      </c>
    </row>
    <row r="891" spans="1:4" ht="27.75" customHeight="1" x14ac:dyDescent="0.25">
      <c r="A891" s="246" t="s">
        <v>8723</v>
      </c>
      <c r="B891" s="247" t="s">
        <v>8724</v>
      </c>
      <c r="C891" s="248">
        <v>6.4119361306251728</v>
      </c>
      <c r="D891" s="248">
        <v>9.23025446255029</v>
      </c>
    </row>
    <row r="892" spans="1:4" ht="27.75" customHeight="1" x14ac:dyDescent="0.25">
      <c r="A892" s="246" t="s">
        <v>8725</v>
      </c>
      <c r="B892" s="247" t="s">
        <v>8724</v>
      </c>
      <c r="C892" s="248">
        <v>6.4119361306251728</v>
      </c>
      <c r="D892" s="248">
        <v>9.23025446255029</v>
      </c>
    </row>
    <row r="893" spans="1:4" ht="27.75" customHeight="1" x14ac:dyDescent="0.25">
      <c r="A893" s="246" t="s">
        <v>8726</v>
      </c>
      <c r="B893" s="247" t="s">
        <v>8727</v>
      </c>
      <c r="C893" s="248">
        <v>2.5983009156781747</v>
      </c>
      <c r="D893" s="248">
        <v>8.0463512227453151</v>
      </c>
    </row>
    <row r="894" spans="1:4" ht="27.75" customHeight="1" x14ac:dyDescent="0.25">
      <c r="A894" s="246" t="s">
        <v>8728</v>
      </c>
      <c r="B894" s="247" t="s">
        <v>8727</v>
      </c>
      <c r="C894" s="248">
        <v>2.5983009156781747</v>
      </c>
      <c r="D894" s="248">
        <v>8.0463512227453151</v>
      </c>
    </row>
    <row r="895" spans="1:4" ht="27.75" customHeight="1" x14ac:dyDescent="0.25">
      <c r="A895" s="246" t="s">
        <v>8729</v>
      </c>
      <c r="B895" s="247" t="s">
        <v>8727</v>
      </c>
      <c r="C895" s="248">
        <v>2.5983009156781747</v>
      </c>
      <c r="D895" s="248">
        <v>8.0463512227453151</v>
      </c>
    </row>
    <row r="896" spans="1:4" ht="27.75" customHeight="1" x14ac:dyDescent="0.25">
      <c r="A896" s="246" t="s">
        <v>8730</v>
      </c>
      <c r="B896" s="247" t="s">
        <v>8731</v>
      </c>
      <c r="C896" s="248">
        <v>0.19906337660437629</v>
      </c>
      <c r="D896" s="248">
        <v>0.52385099106414812</v>
      </c>
    </row>
    <row r="897" spans="1:4" ht="27.75" customHeight="1" x14ac:dyDescent="0.25">
      <c r="A897" s="246" t="s">
        <v>8732</v>
      </c>
      <c r="B897" s="247" t="s">
        <v>8733</v>
      </c>
      <c r="C897" s="248">
        <v>0</v>
      </c>
      <c r="D897" s="248">
        <v>3.2793072040615669</v>
      </c>
    </row>
    <row r="898" spans="1:4" ht="27.75" customHeight="1" x14ac:dyDescent="0.25">
      <c r="A898" s="246" t="s">
        <v>8734</v>
      </c>
      <c r="B898" s="247" t="s">
        <v>8733</v>
      </c>
      <c r="C898" s="248">
        <v>0</v>
      </c>
      <c r="D898" s="248">
        <v>3.2793072040615669</v>
      </c>
    </row>
    <row r="899" spans="1:4" ht="27.75" customHeight="1" x14ac:dyDescent="0.25">
      <c r="A899" s="246" t="s">
        <v>8735</v>
      </c>
      <c r="B899" s="247" t="s">
        <v>8736</v>
      </c>
      <c r="C899" s="248">
        <v>1.03</v>
      </c>
      <c r="D899" s="248">
        <v>0.02</v>
      </c>
    </row>
    <row r="900" spans="1:4" ht="27.75" customHeight="1" x14ac:dyDescent="0.25">
      <c r="A900" s="246" t="s">
        <v>8737</v>
      </c>
      <c r="B900" s="247" t="s">
        <v>8736</v>
      </c>
      <c r="C900" s="248">
        <v>1.03</v>
      </c>
      <c r="D900" s="248">
        <v>0.02</v>
      </c>
    </row>
    <row r="901" spans="1:4" ht="27.75" customHeight="1" x14ac:dyDescent="0.25">
      <c r="A901" s="246" t="s">
        <v>8738</v>
      </c>
      <c r="B901" s="247" t="s">
        <v>8736</v>
      </c>
      <c r="C901" s="248">
        <v>1.2991504578390873</v>
      </c>
      <c r="D901" s="248">
        <v>1.173426219983692</v>
      </c>
    </row>
    <row r="902" spans="1:4" ht="27.75" customHeight="1" x14ac:dyDescent="0.25">
      <c r="A902" s="246" t="s">
        <v>8739</v>
      </c>
      <c r="B902" s="247" t="s">
        <v>8736</v>
      </c>
      <c r="C902" s="248">
        <v>1.2991504578390873</v>
      </c>
      <c r="D902" s="248">
        <v>1.173426219983692</v>
      </c>
    </row>
    <row r="903" spans="1:4" ht="27.75" customHeight="1" x14ac:dyDescent="0.25">
      <c r="A903" s="246" t="s">
        <v>8740</v>
      </c>
      <c r="B903" s="247" t="s">
        <v>8736</v>
      </c>
      <c r="C903" s="248">
        <v>1.23</v>
      </c>
      <c r="D903" s="248">
        <v>1.07</v>
      </c>
    </row>
    <row r="904" spans="1:4" ht="27.75" customHeight="1" x14ac:dyDescent="0.25">
      <c r="A904" s="246" t="s">
        <v>8741</v>
      </c>
      <c r="B904" s="247" t="s">
        <v>8742</v>
      </c>
      <c r="C904" s="248">
        <v>8.6121102930945952</v>
      </c>
      <c r="D904" s="248">
        <v>7.3339138748980751E-2</v>
      </c>
    </row>
    <row r="905" spans="1:4" ht="27.75" customHeight="1" x14ac:dyDescent="0.25">
      <c r="A905" s="246" t="s">
        <v>8743</v>
      </c>
      <c r="B905" s="247" t="s">
        <v>8744</v>
      </c>
      <c r="C905" s="248">
        <v>5.56</v>
      </c>
      <c r="D905" s="248">
        <v>3.63</v>
      </c>
    </row>
    <row r="906" spans="1:4" ht="27.75" customHeight="1" x14ac:dyDescent="0.25">
      <c r="A906" s="246" t="s">
        <v>8745</v>
      </c>
      <c r="B906" s="247" t="s">
        <v>8744</v>
      </c>
      <c r="C906" s="248">
        <v>3.3421693229892648</v>
      </c>
      <c r="D906" s="248">
        <v>3.352646342810548</v>
      </c>
    </row>
    <row r="907" spans="1:4" ht="27.75" customHeight="1" x14ac:dyDescent="0.25">
      <c r="A907" s="246" t="s">
        <v>8746</v>
      </c>
      <c r="B907" s="247" t="s">
        <v>8747</v>
      </c>
      <c r="C907" s="248">
        <v>5.8252230206333264</v>
      </c>
      <c r="D907" s="248">
        <v>3.8136352149469985</v>
      </c>
    </row>
    <row r="908" spans="1:4" ht="27.75" customHeight="1" x14ac:dyDescent="0.25">
      <c r="A908" s="246" t="s">
        <v>8748</v>
      </c>
      <c r="B908" s="247" t="s">
        <v>8749</v>
      </c>
      <c r="C908" s="248">
        <v>8.9600000000000009</v>
      </c>
      <c r="D908" s="248">
        <v>0.34</v>
      </c>
    </row>
    <row r="909" spans="1:4" ht="27.75" customHeight="1" x14ac:dyDescent="0.25">
      <c r="A909" s="246" t="s">
        <v>8750</v>
      </c>
      <c r="B909" s="247" t="s">
        <v>8749</v>
      </c>
      <c r="C909" s="248">
        <v>2.126835023720441</v>
      </c>
      <c r="D909" s="248">
        <v>7.7949027470345245</v>
      </c>
    </row>
    <row r="910" spans="1:4" ht="27.75" customHeight="1" x14ac:dyDescent="0.25">
      <c r="A910" s="246" t="s">
        <v>8751</v>
      </c>
      <c r="B910" s="247" t="s">
        <v>8749</v>
      </c>
      <c r="C910" s="248">
        <v>2.126835023720441</v>
      </c>
      <c r="D910" s="248">
        <v>7.7949027470345245</v>
      </c>
    </row>
    <row r="911" spans="1:4" ht="27.75" customHeight="1" x14ac:dyDescent="0.25">
      <c r="A911" s="246" t="s">
        <v>8752</v>
      </c>
      <c r="B911" s="247" t="s">
        <v>8753</v>
      </c>
      <c r="C911" s="248">
        <v>0.69148330820467552</v>
      </c>
      <c r="D911" s="248">
        <v>5.175647791713784</v>
      </c>
    </row>
    <row r="912" spans="1:4" ht="27.75" customHeight="1" x14ac:dyDescent="0.25">
      <c r="A912" s="246" t="s">
        <v>8754</v>
      </c>
      <c r="B912" s="247" t="s">
        <v>8753</v>
      </c>
      <c r="C912" s="248">
        <v>0.69148330820467552</v>
      </c>
      <c r="D912" s="248">
        <v>5.175647791713784</v>
      </c>
    </row>
    <row r="913" spans="1:4" ht="27.75" customHeight="1" x14ac:dyDescent="0.25">
      <c r="A913" s="246" t="s">
        <v>8755</v>
      </c>
      <c r="B913" s="247" t="s">
        <v>8756</v>
      </c>
      <c r="C913" s="248">
        <v>1.0267479424857302</v>
      </c>
      <c r="D913" s="248">
        <v>7.271051755970376</v>
      </c>
    </row>
    <row r="914" spans="1:4" ht="27.75" customHeight="1" x14ac:dyDescent="0.25">
      <c r="A914" s="246" t="s">
        <v>8757</v>
      </c>
      <c r="B914" s="247" t="s">
        <v>8756</v>
      </c>
      <c r="C914" s="248">
        <v>1.0267479424857302</v>
      </c>
      <c r="D914" s="248">
        <v>7.271051755970376</v>
      </c>
    </row>
    <row r="915" spans="1:4" ht="27.75" customHeight="1" x14ac:dyDescent="0.25">
      <c r="A915" s="246" t="s">
        <v>8758</v>
      </c>
      <c r="B915" s="247" t="s">
        <v>8759</v>
      </c>
      <c r="C915" s="248">
        <v>3.8345892545895643</v>
      </c>
      <c r="D915" s="248">
        <v>7.3862989740044886</v>
      </c>
    </row>
    <row r="916" spans="1:4" ht="27.75" customHeight="1" x14ac:dyDescent="0.25">
      <c r="A916" s="246" t="s">
        <v>8760</v>
      </c>
      <c r="B916" s="247" t="s">
        <v>8761</v>
      </c>
      <c r="C916" s="248">
        <v>4.3899999999999997</v>
      </c>
      <c r="D916" s="248">
        <v>0.22</v>
      </c>
    </row>
    <row r="917" spans="1:4" ht="27.75" customHeight="1" x14ac:dyDescent="0.25">
      <c r="A917" s="246" t="s">
        <v>8762</v>
      </c>
      <c r="B917" s="247" t="s">
        <v>8763</v>
      </c>
      <c r="C917" s="248">
        <v>9.59</v>
      </c>
      <c r="D917" s="248">
        <v>0.44</v>
      </c>
    </row>
    <row r="918" spans="1:4" ht="27.75" customHeight="1" x14ac:dyDescent="0.25">
      <c r="A918" s="246" t="s">
        <v>8764</v>
      </c>
      <c r="B918" s="247" t="s">
        <v>8765</v>
      </c>
      <c r="C918" s="248">
        <v>3.8345892545895643</v>
      </c>
      <c r="D918" s="248">
        <v>7.3862989740044886</v>
      </c>
    </row>
    <row r="919" spans="1:4" ht="27.75" customHeight="1" x14ac:dyDescent="0.25">
      <c r="A919" s="246" t="s">
        <v>8766</v>
      </c>
      <c r="B919" s="247" t="s">
        <v>8767</v>
      </c>
      <c r="C919" s="248">
        <v>1.46</v>
      </c>
      <c r="D919" s="248">
        <v>1.67</v>
      </c>
    </row>
    <row r="920" spans="1:4" ht="27.75" customHeight="1" x14ac:dyDescent="0.25">
      <c r="A920" s="246" t="s">
        <v>8768</v>
      </c>
      <c r="B920" s="247" t="s">
        <v>8769</v>
      </c>
      <c r="C920" s="248">
        <v>0.586713109991846</v>
      </c>
      <c r="D920" s="248">
        <v>0.96388582355803254</v>
      </c>
    </row>
    <row r="921" spans="1:4" ht="27.75" customHeight="1" x14ac:dyDescent="0.25">
      <c r="A921" s="246" t="s">
        <v>8770</v>
      </c>
      <c r="B921" s="247" t="s">
        <v>8769</v>
      </c>
      <c r="C921" s="248">
        <v>0.586713109991846</v>
      </c>
      <c r="D921" s="248">
        <v>0.96388582355803254</v>
      </c>
    </row>
    <row r="922" spans="1:4" ht="27.75" customHeight="1" x14ac:dyDescent="0.25">
      <c r="A922" s="246" t="s">
        <v>8771</v>
      </c>
      <c r="B922" s="247" t="s">
        <v>8769</v>
      </c>
      <c r="C922" s="248">
        <v>0</v>
      </c>
      <c r="D922" s="248">
        <v>0.44003483249388442</v>
      </c>
    </row>
    <row r="923" spans="1:4" ht="27.75" customHeight="1" x14ac:dyDescent="0.25">
      <c r="A923" s="246" t="s">
        <v>8772</v>
      </c>
      <c r="B923" s="247" t="s">
        <v>8769</v>
      </c>
      <c r="C923" s="248">
        <v>3.22</v>
      </c>
      <c r="D923" s="248">
        <v>1.03</v>
      </c>
    </row>
    <row r="924" spans="1:4" ht="27.75" customHeight="1" x14ac:dyDescent="0.25">
      <c r="A924" s="246" t="s">
        <v>8773</v>
      </c>
      <c r="B924" s="247" t="s">
        <v>8769</v>
      </c>
      <c r="C924" s="248">
        <v>3.22</v>
      </c>
      <c r="D924" s="248">
        <v>1.03</v>
      </c>
    </row>
    <row r="925" spans="1:4" ht="27.75" customHeight="1" x14ac:dyDescent="0.25">
      <c r="A925" s="246" t="s">
        <v>8774</v>
      </c>
      <c r="B925" s="247" t="s">
        <v>8769</v>
      </c>
      <c r="C925" s="248">
        <v>3.22</v>
      </c>
      <c r="D925" s="248">
        <v>1.03</v>
      </c>
    </row>
    <row r="926" spans="1:4" ht="27.75" customHeight="1" x14ac:dyDescent="0.25">
      <c r="A926" s="246" t="s">
        <v>8775</v>
      </c>
      <c r="B926" s="247" t="s">
        <v>8776</v>
      </c>
      <c r="C926" s="248">
        <v>6.4119361306251728</v>
      </c>
      <c r="D926" s="248">
        <v>9.23025446255029</v>
      </c>
    </row>
    <row r="927" spans="1:4" ht="27.75" customHeight="1" x14ac:dyDescent="0.25">
      <c r="A927" s="246" t="s">
        <v>8777</v>
      </c>
      <c r="B927" s="247" t="s">
        <v>8776</v>
      </c>
      <c r="C927" s="248">
        <v>6.4119361306251728</v>
      </c>
      <c r="D927" s="248">
        <v>9.23025446255029</v>
      </c>
    </row>
    <row r="928" spans="1:4" ht="27.75" customHeight="1" x14ac:dyDescent="0.25">
      <c r="A928" s="246" t="s">
        <v>8778</v>
      </c>
      <c r="B928" s="247" t="s">
        <v>8779</v>
      </c>
      <c r="C928" s="248">
        <v>7.2186666568639604</v>
      </c>
      <c r="D928" s="248">
        <v>10.18366326628704</v>
      </c>
    </row>
    <row r="929" spans="1:4" ht="27.75" customHeight="1" x14ac:dyDescent="0.25">
      <c r="A929" s="246" t="s">
        <v>8780</v>
      </c>
      <c r="B929" s="247" t="s">
        <v>8781</v>
      </c>
      <c r="C929" s="248">
        <v>5.0599999999999996</v>
      </c>
      <c r="D929" s="248">
        <v>5.47</v>
      </c>
    </row>
    <row r="930" spans="1:4" ht="27.75" customHeight="1" x14ac:dyDescent="0.25">
      <c r="A930" s="246" t="s">
        <v>8782</v>
      </c>
      <c r="B930" s="247" t="s">
        <v>8781</v>
      </c>
      <c r="C930" s="248">
        <v>5.0599999999999996</v>
      </c>
      <c r="D930" s="248">
        <v>5.47</v>
      </c>
    </row>
    <row r="931" spans="1:4" ht="27.75" customHeight="1" x14ac:dyDescent="0.25">
      <c r="A931" s="246" t="s">
        <v>8783</v>
      </c>
      <c r="B931" s="247" t="s">
        <v>8781</v>
      </c>
      <c r="C931" s="248">
        <v>7.2186666568639604</v>
      </c>
      <c r="D931" s="248">
        <v>10.18366326628704</v>
      </c>
    </row>
    <row r="932" spans="1:4" ht="27.75" customHeight="1" x14ac:dyDescent="0.25">
      <c r="A932" s="246" t="s">
        <v>8784</v>
      </c>
      <c r="B932" s="247" t="s">
        <v>8785</v>
      </c>
      <c r="C932" s="248">
        <v>1.3724895965880681</v>
      </c>
      <c r="D932" s="248">
        <v>3.4155084617382454</v>
      </c>
    </row>
    <row r="933" spans="1:4" ht="27.75" customHeight="1" x14ac:dyDescent="0.25">
      <c r="A933" s="246" t="s">
        <v>8786</v>
      </c>
      <c r="B933" s="247" t="s">
        <v>8785</v>
      </c>
      <c r="C933" s="248">
        <v>1.3724895965880681</v>
      </c>
      <c r="D933" s="248">
        <v>3.4155084617382454</v>
      </c>
    </row>
    <row r="934" spans="1:4" ht="27.75" customHeight="1" x14ac:dyDescent="0.25">
      <c r="A934" s="246" t="s">
        <v>8787</v>
      </c>
      <c r="B934" s="247" t="s">
        <v>8788</v>
      </c>
      <c r="C934" s="248">
        <v>0.37717271356618665</v>
      </c>
      <c r="D934" s="248">
        <v>1.152472180341126</v>
      </c>
    </row>
    <row r="935" spans="1:4" ht="27.75" customHeight="1" x14ac:dyDescent="0.25">
      <c r="A935" s="246" t="s">
        <v>8789</v>
      </c>
      <c r="B935" s="247" t="s">
        <v>8788</v>
      </c>
      <c r="C935" s="248">
        <v>0.37717271356618665</v>
      </c>
      <c r="D935" s="248">
        <v>1.152472180341126</v>
      </c>
    </row>
    <row r="936" spans="1:4" ht="27.75" customHeight="1" x14ac:dyDescent="0.25">
      <c r="A936" s="246" t="s">
        <v>8790</v>
      </c>
      <c r="B936" s="247" t="s">
        <v>8791</v>
      </c>
      <c r="C936" s="248">
        <v>1.6029840326562932</v>
      </c>
      <c r="D936" s="248">
        <v>5.7728379215269117</v>
      </c>
    </row>
    <row r="937" spans="1:4" ht="27.75" customHeight="1" x14ac:dyDescent="0.25">
      <c r="A937" s="246" t="s">
        <v>8792</v>
      </c>
      <c r="B937" s="247" t="s">
        <v>8791</v>
      </c>
      <c r="C937" s="248">
        <v>1.6029840326562932</v>
      </c>
      <c r="D937" s="248">
        <v>5.7728379215269117</v>
      </c>
    </row>
    <row r="938" spans="1:4" ht="27.75" customHeight="1" x14ac:dyDescent="0.25">
      <c r="A938" s="246" t="s">
        <v>8793</v>
      </c>
      <c r="B938" s="247" t="s">
        <v>8794</v>
      </c>
      <c r="C938" s="248">
        <v>0.28287953517463998</v>
      </c>
      <c r="D938" s="248">
        <v>8.0253971831027489</v>
      </c>
    </row>
    <row r="939" spans="1:4" ht="27.75" customHeight="1" x14ac:dyDescent="0.25">
      <c r="A939" s="246" t="s">
        <v>8795</v>
      </c>
      <c r="B939" s="247" t="s">
        <v>8796</v>
      </c>
      <c r="C939" s="248">
        <v>10.5</v>
      </c>
      <c r="D939" s="248">
        <v>9.36</v>
      </c>
    </row>
    <row r="940" spans="1:4" ht="27.75" customHeight="1" x14ac:dyDescent="0.25">
      <c r="A940" s="246" t="s">
        <v>8797</v>
      </c>
      <c r="B940" s="247" t="s">
        <v>8796</v>
      </c>
      <c r="C940" s="248">
        <v>10.5</v>
      </c>
      <c r="D940" s="248">
        <v>9.36</v>
      </c>
    </row>
    <row r="941" spans="1:4" ht="27.75" customHeight="1" x14ac:dyDescent="0.25">
      <c r="A941" s="246" t="s">
        <v>8798</v>
      </c>
      <c r="B941" s="247" t="s">
        <v>8796</v>
      </c>
      <c r="C941" s="248">
        <v>7.0196032802595854</v>
      </c>
      <c r="D941" s="248">
        <v>10.162709226644473</v>
      </c>
    </row>
    <row r="942" spans="1:4" ht="27.75" customHeight="1" x14ac:dyDescent="0.25">
      <c r="A942" s="246" t="s">
        <v>8799</v>
      </c>
      <c r="B942" s="247" t="s">
        <v>8796</v>
      </c>
      <c r="C942" s="248">
        <v>7.0196032802595854</v>
      </c>
      <c r="D942" s="248">
        <v>10.162709226644473</v>
      </c>
    </row>
    <row r="943" spans="1:4" ht="27.75" customHeight="1" x14ac:dyDescent="0.25">
      <c r="A943" s="246" t="s">
        <v>8800</v>
      </c>
      <c r="B943" s="247" t="s">
        <v>8801</v>
      </c>
      <c r="C943" s="248">
        <v>9.25</v>
      </c>
      <c r="D943" s="248">
        <v>3.66</v>
      </c>
    </row>
    <row r="944" spans="1:4" ht="27.75" customHeight="1" x14ac:dyDescent="0.25">
      <c r="A944" s="246" t="s">
        <v>8802</v>
      </c>
      <c r="B944" s="247" t="s">
        <v>8803</v>
      </c>
      <c r="C944" s="248">
        <v>2.42</v>
      </c>
      <c r="D944" s="248">
        <v>0.96</v>
      </c>
    </row>
    <row r="945" spans="1:4" ht="27.75" customHeight="1" x14ac:dyDescent="0.25">
      <c r="A945" s="246" t="s">
        <v>8804</v>
      </c>
      <c r="B945" s="247" t="s">
        <v>8805</v>
      </c>
      <c r="C945" s="248">
        <v>3.38</v>
      </c>
      <c r="D945" s="248">
        <v>8.1999999999999993</v>
      </c>
    </row>
    <row r="946" spans="1:4" ht="27.75" customHeight="1" x14ac:dyDescent="0.25">
      <c r="A946" s="246" t="s">
        <v>8806</v>
      </c>
      <c r="B946" s="247" t="s">
        <v>8805</v>
      </c>
      <c r="C946" s="248">
        <v>3.38</v>
      </c>
      <c r="D946" s="248">
        <v>8.1999999999999993</v>
      </c>
    </row>
    <row r="947" spans="1:4" ht="27.75" customHeight="1" x14ac:dyDescent="0.25">
      <c r="A947" s="246" t="s">
        <v>8807</v>
      </c>
      <c r="B947" s="247" t="s">
        <v>8808</v>
      </c>
      <c r="C947" s="248">
        <v>8.9700000000000006</v>
      </c>
      <c r="D947" s="248">
        <v>0.36</v>
      </c>
    </row>
    <row r="948" spans="1:4" ht="27.75" customHeight="1" x14ac:dyDescent="0.25">
      <c r="A948" s="246" t="s">
        <v>8809</v>
      </c>
      <c r="B948" s="247" t="s">
        <v>8808</v>
      </c>
      <c r="C948" s="248">
        <v>8.9700000000000006</v>
      </c>
      <c r="D948" s="248">
        <v>0.36</v>
      </c>
    </row>
    <row r="949" spans="1:4" ht="27.75" customHeight="1" x14ac:dyDescent="0.25">
      <c r="A949" s="246" t="s">
        <v>8810</v>
      </c>
      <c r="B949" s="247" t="s">
        <v>8808</v>
      </c>
      <c r="C949" s="248">
        <v>1.1839032398049747</v>
      </c>
      <c r="D949" s="248">
        <v>9.0416681057671973</v>
      </c>
    </row>
    <row r="950" spans="1:4" ht="27.75" customHeight="1" x14ac:dyDescent="0.25">
      <c r="A950" s="246" t="s">
        <v>8811</v>
      </c>
      <c r="B950" s="247" t="s">
        <v>8808</v>
      </c>
      <c r="C950" s="248">
        <v>1.1839032398049747</v>
      </c>
      <c r="D950" s="248">
        <v>9.0416681057671973</v>
      </c>
    </row>
    <row r="951" spans="1:4" ht="27.75" customHeight="1" x14ac:dyDescent="0.25">
      <c r="A951" s="246" t="s">
        <v>8812</v>
      </c>
      <c r="B951" s="247" t="s">
        <v>8813</v>
      </c>
      <c r="C951" s="248">
        <v>0.13620125767667851</v>
      </c>
      <c r="D951" s="248">
        <v>6.8834020225829065</v>
      </c>
    </row>
    <row r="952" spans="1:4" ht="27.75" customHeight="1" x14ac:dyDescent="0.25">
      <c r="A952" s="246" t="s">
        <v>8814</v>
      </c>
      <c r="B952" s="247" t="s">
        <v>8815</v>
      </c>
      <c r="C952" s="248">
        <v>4.190807928513185E-2</v>
      </c>
      <c r="D952" s="248">
        <v>10.319864523963718</v>
      </c>
    </row>
    <row r="953" spans="1:4" ht="27.75" customHeight="1" x14ac:dyDescent="0.25">
      <c r="A953" s="246" t="s">
        <v>8816</v>
      </c>
      <c r="B953" s="247" t="s">
        <v>8815</v>
      </c>
      <c r="C953" s="248">
        <v>15.57</v>
      </c>
      <c r="D953" s="248">
        <v>2.34</v>
      </c>
    </row>
    <row r="954" spans="1:4" ht="27.75" customHeight="1" x14ac:dyDescent="0.25">
      <c r="A954" s="246" t="s">
        <v>8817</v>
      </c>
      <c r="B954" s="247" t="s">
        <v>8815</v>
      </c>
      <c r="C954" s="248">
        <v>15.58</v>
      </c>
      <c r="D954" s="248">
        <v>2.34</v>
      </c>
    </row>
    <row r="955" spans="1:4" ht="27.75" customHeight="1" x14ac:dyDescent="0.25">
      <c r="A955" s="246" t="s">
        <v>8818</v>
      </c>
      <c r="B955" s="247" t="s">
        <v>8819</v>
      </c>
      <c r="C955" s="248">
        <v>0.1676323171405274</v>
      </c>
      <c r="D955" s="248">
        <v>0.69148330820467552</v>
      </c>
    </row>
    <row r="956" spans="1:4" ht="27.75" customHeight="1" x14ac:dyDescent="0.25">
      <c r="A956" s="246" t="s">
        <v>8820</v>
      </c>
      <c r="B956" s="247" t="s">
        <v>8819</v>
      </c>
      <c r="C956" s="248">
        <v>0.1676323171405274</v>
      </c>
      <c r="D956" s="248">
        <v>0.69148330820467552</v>
      </c>
    </row>
    <row r="957" spans="1:4" ht="27.75" customHeight="1" x14ac:dyDescent="0.25">
      <c r="A957" s="246" t="s">
        <v>8821</v>
      </c>
      <c r="B957" s="247" t="s">
        <v>8822</v>
      </c>
      <c r="C957" s="248">
        <v>2.6716400544271552</v>
      </c>
      <c r="D957" s="248">
        <v>11.419951605198429</v>
      </c>
    </row>
    <row r="958" spans="1:4" ht="27.75" customHeight="1" x14ac:dyDescent="0.25">
      <c r="A958" s="246" t="s">
        <v>8823</v>
      </c>
      <c r="B958" s="247" t="s">
        <v>8824</v>
      </c>
      <c r="C958" s="248">
        <v>12.6</v>
      </c>
      <c r="D958" s="248">
        <v>0.36</v>
      </c>
    </row>
    <row r="959" spans="1:4" ht="27.75" customHeight="1" x14ac:dyDescent="0.25">
      <c r="A959" s="246" t="s">
        <v>8825</v>
      </c>
      <c r="B959" s="247" t="s">
        <v>8826</v>
      </c>
      <c r="C959" s="248">
        <v>-0.11</v>
      </c>
      <c r="D959" s="248">
        <v>1.1399999999999999</v>
      </c>
    </row>
    <row r="960" spans="1:4" ht="27.75" customHeight="1" x14ac:dyDescent="0.25">
      <c r="A960" s="246" t="s">
        <v>8827</v>
      </c>
      <c r="B960" s="247" t="s">
        <v>8826</v>
      </c>
      <c r="C960" s="248">
        <v>7.48</v>
      </c>
      <c r="D960" s="248">
        <v>6.27</v>
      </c>
    </row>
    <row r="961" spans="1:4" ht="27.75" customHeight="1" x14ac:dyDescent="0.25">
      <c r="A961" s="246" t="s">
        <v>8828</v>
      </c>
      <c r="B961" s="247" t="s">
        <v>8829</v>
      </c>
      <c r="C961" s="248">
        <v>2.514484757107911</v>
      </c>
      <c r="D961" s="248">
        <v>19.623458125262989</v>
      </c>
    </row>
    <row r="962" spans="1:4" ht="27.75" customHeight="1" x14ac:dyDescent="0.25">
      <c r="A962" s="246" t="s">
        <v>8830</v>
      </c>
      <c r="B962" s="247" t="s">
        <v>8829</v>
      </c>
      <c r="C962" s="248">
        <v>2.514484757107911</v>
      </c>
      <c r="D962" s="248">
        <v>19.623458125262989</v>
      </c>
    </row>
    <row r="963" spans="1:4" ht="27.75" customHeight="1" x14ac:dyDescent="0.25">
      <c r="A963" s="246" t="s">
        <v>8831</v>
      </c>
      <c r="B963" s="247" t="s">
        <v>8829</v>
      </c>
      <c r="C963" s="248">
        <v>12.5</v>
      </c>
      <c r="D963" s="248">
        <v>6.11</v>
      </c>
    </row>
    <row r="964" spans="1:4" ht="27.75" customHeight="1" x14ac:dyDescent="0.25">
      <c r="A964" s="246" t="s">
        <v>8832</v>
      </c>
      <c r="B964" s="247" t="s">
        <v>8829</v>
      </c>
      <c r="C964" s="248">
        <v>12.49</v>
      </c>
      <c r="D964" s="248">
        <v>6.11</v>
      </c>
    </row>
    <row r="965" spans="1:4" ht="27.75" customHeight="1" x14ac:dyDescent="0.25">
      <c r="A965" s="246" t="s">
        <v>8833</v>
      </c>
      <c r="B965" s="247" t="s">
        <v>8834</v>
      </c>
      <c r="C965" s="248">
        <v>8.9600000000000009</v>
      </c>
      <c r="D965" s="248">
        <v>7.0000000000000007E-2</v>
      </c>
    </row>
    <row r="966" spans="1:4" ht="27.75" customHeight="1" x14ac:dyDescent="0.25">
      <c r="A966" s="246" t="s">
        <v>8835</v>
      </c>
      <c r="B966" s="247" t="s">
        <v>8834</v>
      </c>
      <c r="C966" s="248">
        <v>8.9600000000000009</v>
      </c>
      <c r="D966" s="248">
        <v>7.0000000000000007E-2</v>
      </c>
    </row>
    <row r="967" spans="1:4" ht="27.75" customHeight="1" x14ac:dyDescent="0.25">
      <c r="A967" s="246" t="s">
        <v>8836</v>
      </c>
      <c r="B967" s="247" t="s">
        <v>8834</v>
      </c>
      <c r="C967" s="248">
        <v>8.8800000000000008</v>
      </c>
      <c r="D967" s="248">
        <v>7.0000000000000007E-2</v>
      </c>
    </row>
    <row r="968" spans="1:4" ht="27.75" customHeight="1" x14ac:dyDescent="0.25">
      <c r="A968" s="246" t="s">
        <v>8837</v>
      </c>
      <c r="B968" s="247" t="s">
        <v>8834</v>
      </c>
      <c r="C968" s="248">
        <v>0.10477019821282962</v>
      </c>
      <c r="D968" s="248">
        <v>4.0650836906577892</v>
      </c>
    </row>
    <row r="969" spans="1:4" ht="27.75" customHeight="1" x14ac:dyDescent="0.25">
      <c r="A969" s="246" t="s">
        <v>8838</v>
      </c>
      <c r="B969" s="247" t="s">
        <v>8834</v>
      </c>
      <c r="C969" s="248">
        <v>0.10477019821282962</v>
      </c>
      <c r="D969" s="248">
        <v>4.0650836906577892</v>
      </c>
    </row>
    <row r="970" spans="1:4" ht="27.75" customHeight="1" x14ac:dyDescent="0.25">
      <c r="A970" s="246" t="s">
        <v>8839</v>
      </c>
      <c r="B970" s="247" t="s">
        <v>8840</v>
      </c>
      <c r="C970" s="248">
        <v>0.88006966498776884</v>
      </c>
      <c r="D970" s="248">
        <v>6.8938790424041896</v>
      </c>
    </row>
    <row r="971" spans="1:4" ht="27.75" customHeight="1" x14ac:dyDescent="0.25">
      <c r="A971" s="246" t="s">
        <v>8841</v>
      </c>
      <c r="B971" s="247" t="s">
        <v>8840</v>
      </c>
      <c r="C971" s="248">
        <v>0.88006966498776884</v>
      </c>
      <c r="D971" s="248">
        <v>6.8938790424041896</v>
      </c>
    </row>
    <row r="972" spans="1:4" ht="27.75" customHeight="1" x14ac:dyDescent="0.25">
      <c r="A972" s="246" t="s">
        <v>8842</v>
      </c>
      <c r="B972" s="247" t="s">
        <v>8840</v>
      </c>
      <c r="C972" s="248">
        <v>1.65</v>
      </c>
      <c r="D972" s="248">
        <v>4.34</v>
      </c>
    </row>
    <row r="973" spans="1:4" ht="27.75" customHeight="1" x14ac:dyDescent="0.25">
      <c r="A973" s="246" t="s">
        <v>8843</v>
      </c>
      <c r="B973" s="247" t="s">
        <v>8840</v>
      </c>
      <c r="C973" s="248">
        <v>1.65</v>
      </c>
      <c r="D973" s="248">
        <v>4.34</v>
      </c>
    </row>
    <row r="974" spans="1:4" ht="27.75" customHeight="1" x14ac:dyDescent="0.25">
      <c r="A974" s="246" t="s">
        <v>8844</v>
      </c>
      <c r="B974" s="247" t="s">
        <v>8845</v>
      </c>
      <c r="C974" s="248">
        <v>1.43</v>
      </c>
      <c r="D974" s="248">
        <v>4.71</v>
      </c>
    </row>
    <row r="975" spans="1:4" ht="27.75" customHeight="1" x14ac:dyDescent="0.25">
      <c r="A975" s="246" t="s">
        <v>8846</v>
      </c>
      <c r="B975" s="247" t="s">
        <v>8845</v>
      </c>
      <c r="C975" s="248">
        <v>1.43</v>
      </c>
      <c r="D975" s="248">
        <v>4.71</v>
      </c>
    </row>
    <row r="976" spans="1:4" ht="27.75" customHeight="1" x14ac:dyDescent="0.25">
      <c r="A976" s="246" t="s">
        <v>8847</v>
      </c>
      <c r="B976" s="247" t="s">
        <v>8845</v>
      </c>
      <c r="C976" s="248">
        <v>1.3410585371242192</v>
      </c>
      <c r="D976" s="248">
        <v>6.9567411613318866</v>
      </c>
    </row>
    <row r="977" spans="1:4" ht="27.75" customHeight="1" x14ac:dyDescent="0.25">
      <c r="A977" s="246" t="s">
        <v>8848</v>
      </c>
      <c r="B977" s="247" t="s">
        <v>8845</v>
      </c>
      <c r="C977" s="248">
        <v>1.3410585371242192</v>
      </c>
      <c r="D977" s="248">
        <v>6.9567411613318866</v>
      </c>
    </row>
    <row r="978" spans="1:4" ht="27.75" customHeight="1" x14ac:dyDescent="0.25">
      <c r="A978" s="246" t="s">
        <v>8849</v>
      </c>
      <c r="B978" s="247" t="s">
        <v>8850</v>
      </c>
      <c r="C978" s="248">
        <v>7.3339138748980751E-2</v>
      </c>
      <c r="D978" s="248">
        <v>1.0477019821282962E-2</v>
      </c>
    </row>
    <row r="979" spans="1:4" ht="27.75" customHeight="1" x14ac:dyDescent="0.25">
      <c r="A979" s="246" t="s">
        <v>8851</v>
      </c>
      <c r="B979" s="247" t="s">
        <v>8850</v>
      </c>
      <c r="C979" s="248">
        <v>7.3339138748980751E-2</v>
      </c>
      <c r="D979" s="248">
        <v>1.0477019821282962E-2</v>
      </c>
    </row>
    <row r="980" spans="1:4" ht="27.75" customHeight="1" x14ac:dyDescent="0.25">
      <c r="A980" s="246" t="s">
        <v>8852</v>
      </c>
      <c r="B980" s="247" t="s">
        <v>8853</v>
      </c>
      <c r="C980" s="248">
        <v>6.3909820909826065</v>
      </c>
      <c r="D980" s="248">
        <v>1.0267479424857302</v>
      </c>
    </row>
    <row r="981" spans="1:4" ht="27.75" customHeight="1" x14ac:dyDescent="0.25">
      <c r="A981" s="246" t="s">
        <v>8854</v>
      </c>
      <c r="B981" s="247" t="s">
        <v>8855</v>
      </c>
      <c r="C981" s="248">
        <v>4.3899999999999997</v>
      </c>
      <c r="D981" s="248">
        <v>-0.1</v>
      </c>
    </row>
    <row r="982" spans="1:4" ht="27.75" customHeight="1" x14ac:dyDescent="0.25">
      <c r="A982" s="246" t="s">
        <v>8856</v>
      </c>
      <c r="B982" s="247" t="s">
        <v>8855</v>
      </c>
      <c r="C982" s="248">
        <v>4.3899999999999997</v>
      </c>
      <c r="D982" s="248">
        <v>-0.1</v>
      </c>
    </row>
    <row r="983" spans="1:4" ht="27.75" customHeight="1" x14ac:dyDescent="0.25">
      <c r="A983" s="246" t="s">
        <v>8857</v>
      </c>
      <c r="B983" s="247" t="s">
        <v>8855</v>
      </c>
      <c r="C983" s="248">
        <v>0.94293178391546661</v>
      </c>
      <c r="D983" s="248">
        <v>4.9870614349306894</v>
      </c>
    </row>
    <row r="984" spans="1:4" ht="27.75" customHeight="1" x14ac:dyDescent="0.25">
      <c r="A984" s="246" t="s">
        <v>8858</v>
      </c>
      <c r="B984" s="247" t="s">
        <v>8855</v>
      </c>
      <c r="C984" s="248">
        <v>0.94293178391546661</v>
      </c>
      <c r="D984" s="248">
        <v>4.9870614349306894</v>
      </c>
    </row>
    <row r="985" spans="1:4" ht="27.75" customHeight="1" x14ac:dyDescent="0.25">
      <c r="A985" s="246" t="s">
        <v>8859</v>
      </c>
      <c r="B985" s="247" t="s">
        <v>8860</v>
      </c>
      <c r="C985" s="248">
        <v>8.1615984407794269</v>
      </c>
      <c r="D985" s="248">
        <v>3.5726637590574901</v>
      </c>
    </row>
    <row r="986" spans="1:4" ht="27.75" customHeight="1" x14ac:dyDescent="0.25">
      <c r="A986" s="246" t="s">
        <v>8861</v>
      </c>
      <c r="B986" s="247" t="s">
        <v>8860</v>
      </c>
      <c r="C986" s="248">
        <v>8.1615984407794269</v>
      </c>
      <c r="D986" s="248">
        <v>3.5726637590574901</v>
      </c>
    </row>
    <row r="987" spans="1:4" ht="27.75" customHeight="1" x14ac:dyDescent="0.25">
      <c r="A987" s="246" t="s">
        <v>8862</v>
      </c>
      <c r="B987" s="247" t="s">
        <v>8863</v>
      </c>
      <c r="C987" s="248">
        <v>7.124373478472414</v>
      </c>
      <c r="D987" s="248">
        <v>1.1839032398049747</v>
      </c>
    </row>
    <row r="988" spans="1:4" ht="27.75" customHeight="1" x14ac:dyDescent="0.25">
      <c r="A988" s="246" t="s">
        <v>8864</v>
      </c>
      <c r="B988" s="247" t="s">
        <v>8865</v>
      </c>
      <c r="C988" s="248">
        <v>7.2815287757916591</v>
      </c>
      <c r="D988" s="248">
        <v>1.173426219983692</v>
      </c>
    </row>
    <row r="989" spans="1:4" ht="27.75" customHeight="1" x14ac:dyDescent="0.25">
      <c r="A989" s="246" t="s">
        <v>8866</v>
      </c>
      <c r="B989" s="247" t="s">
        <v>8867</v>
      </c>
      <c r="C989" s="248">
        <v>0</v>
      </c>
      <c r="D989" s="248">
        <v>0</v>
      </c>
    </row>
    <row r="990" spans="1:4" ht="27.75" customHeight="1" x14ac:dyDescent="0.25">
      <c r="A990" s="246" t="s">
        <v>8868</v>
      </c>
      <c r="B990" s="247" t="s">
        <v>8867</v>
      </c>
      <c r="C990" s="248">
        <v>0</v>
      </c>
      <c r="D990" s="248">
        <v>0</v>
      </c>
    </row>
    <row r="991" spans="1:4" ht="27.75" customHeight="1" x14ac:dyDescent="0.25">
      <c r="A991" s="246" t="s">
        <v>8869</v>
      </c>
      <c r="B991" s="247" t="s">
        <v>8867</v>
      </c>
      <c r="C991" s="248">
        <v>0</v>
      </c>
      <c r="D991" s="248">
        <v>0</v>
      </c>
    </row>
    <row r="992" spans="1:4" ht="27.75" customHeight="1" x14ac:dyDescent="0.25">
      <c r="A992" s="246" t="s">
        <v>8870</v>
      </c>
      <c r="B992" s="247" t="s">
        <v>8867</v>
      </c>
      <c r="C992" s="248">
        <v>0</v>
      </c>
      <c r="D992" s="248">
        <v>0</v>
      </c>
    </row>
    <row r="993" spans="1:4" ht="27.75" customHeight="1" x14ac:dyDescent="0.25">
      <c r="A993" s="246" t="s">
        <v>8871</v>
      </c>
      <c r="B993" s="247" t="s">
        <v>8867</v>
      </c>
      <c r="C993" s="248">
        <v>0</v>
      </c>
      <c r="D993" s="248">
        <v>0</v>
      </c>
    </row>
    <row r="994" spans="1:4" ht="27.75" customHeight="1" x14ac:dyDescent="0.25">
      <c r="A994" s="246" t="s">
        <v>8872</v>
      </c>
      <c r="B994" s="247" t="s">
        <v>8867</v>
      </c>
      <c r="C994" s="248">
        <v>0</v>
      </c>
      <c r="D994" s="248">
        <v>0</v>
      </c>
    </row>
    <row r="995" spans="1:4" ht="27.75" customHeight="1" x14ac:dyDescent="0.25">
      <c r="A995" s="246" t="s">
        <v>8873</v>
      </c>
      <c r="B995" s="247" t="s">
        <v>8867</v>
      </c>
      <c r="C995" s="248">
        <v>0</v>
      </c>
      <c r="D995" s="248">
        <v>0</v>
      </c>
    </row>
    <row r="996" spans="1:4" ht="27.75" customHeight="1" x14ac:dyDescent="0.25">
      <c r="A996" s="246" t="s">
        <v>8874</v>
      </c>
      <c r="B996" s="247" t="s">
        <v>8867</v>
      </c>
      <c r="C996" s="248">
        <v>0</v>
      </c>
      <c r="D996" s="248">
        <v>0</v>
      </c>
    </row>
    <row r="997" spans="1:4" ht="27.75" customHeight="1" x14ac:dyDescent="0.25">
      <c r="A997" s="246" t="s">
        <v>8875</v>
      </c>
      <c r="B997" s="247" t="s">
        <v>8867</v>
      </c>
      <c r="C997" s="248">
        <v>0</v>
      </c>
      <c r="D997" s="248">
        <v>0</v>
      </c>
    </row>
    <row r="998" spans="1:4" ht="27.75" customHeight="1" x14ac:dyDescent="0.25">
      <c r="A998" s="246" t="s">
        <v>8876</v>
      </c>
      <c r="B998" s="247" t="s">
        <v>8877</v>
      </c>
      <c r="C998" s="248">
        <v>6.7157697054423791</v>
      </c>
      <c r="D998" s="248">
        <v>4.2327160077983166</v>
      </c>
    </row>
    <row r="999" spans="1:4" ht="27.75" customHeight="1" x14ac:dyDescent="0.25">
      <c r="A999" s="246" t="s">
        <v>8878</v>
      </c>
      <c r="B999" s="247" t="s">
        <v>8877</v>
      </c>
      <c r="C999" s="248">
        <v>6.7157697054423791</v>
      </c>
      <c r="D999" s="248">
        <v>4.2327160077983166</v>
      </c>
    </row>
    <row r="1000" spans="1:4" ht="27.75" customHeight="1" x14ac:dyDescent="0.25">
      <c r="A1000" s="246" t="s">
        <v>8879</v>
      </c>
      <c r="B1000" s="247" t="s">
        <v>8877</v>
      </c>
      <c r="C1000" s="248">
        <v>3.83</v>
      </c>
      <c r="D1000" s="248">
        <v>-0.04</v>
      </c>
    </row>
    <row r="1001" spans="1:4" ht="27.75" customHeight="1" x14ac:dyDescent="0.25">
      <c r="A1001" s="246" t="s">
        <v>8880</v>
      </c>
      <c r="B1001" s="247" t="s">
        <v>8877</v>
      </c>
      <c r="C1001" s="248">
        <v>3.83</v>
      </c>
      <c r="D1001" s="248">
        <v>-0.04</v>
      </c>
    </row>
    <row r="1002" spans="1:4" ht="27.75" customHeight="1" x14ac:dyDescent="0.25">
      <c r="A1002" s="246" t="s">
        <v>8881</v>
      </c>
      <c r="B1002" s="247" t="s">
        <v>8882</v>
      </c>
      <c r="C1002" s="248">
        <v>1.01</v>
      </c>
      <c r="D1002" s="248">
        <v>0.56000000000000005</v>
      </c>
    </row>
    <row r="1003" spans="1:4" ht="27.75" customHeight="1" x14ac:dyDescent="0.25">
      <c r="A1003" s="246" t="s">
        <v>8883</v>
      </c>
      <c r="B1003" s="247" t="s">
        <v>8882</v>
      </c>
      <c r="C1003" s="248">
        <v>1.01</v>
      </c>
      <c r="D1003" s="248">
        <v>0.56000000000000005</v>
      </c>
    </row>
    <row r="1004" spans="1:4" ht="27.75" customHeight="1" x14ac:dyDescent="0.25">
      <c r="A1004" s="246" t="s">
        <v>8884</v>
      </c>
      <c r="B1004" s="247" t="s">
        <v>8885</v>
      </c>
      <c r="C1004" s="248">
        <v>1.2572423785539555</v>
      </c>
      <c r="D1004" s="248">
        <v>7.8053797668558076</v>
      </c>
    </row>
    <row r="1005" spans="1:4" ht="27.75" customHeight="1" x14ac:dyDescent="0.25">
      <c r="A1005" s="246" t="s">
        <v>8886</v>
      </c>
      <c r="B1005" s="247" t="s">
        <v>8885</v>
      </c>
      <c r="C1005" s="248">
        <v>1.2572423785539555</v>
      </c>
      <c r="D1005" s="248">
        <v>7.8053797668558076</v>
      </c>
    </row>
    <row r="1006" spans="1:4" ht="27.75" customHeight="1" x14ac:dyDescent="0.25">
      <c r="A1006" s="246" t="s">
        <v>8887</v>
      </c>
      <c r="B1006" s="247" t="s">
        <v>8885</v>
      </c>
      <c r="C1006" s="248">
        <v>8.9</v>
      </c>
      <c r="D1006" s="248">
        <v>3.09</v>
      </c>
    </row>
    <row r="1007" spans="1:4" ht="27.75" customHeight="1" x14ac:dyDescent="0.25">
      <c r="A1007" s="246" t="s">
        <v>8888</v>
      </c>
      <c r="B1007" s="247" t="s">
        <v>8885</v>
      </c>
      <c r="C1007" s="248">
        <v>8.9</v>
      </c>
      <c r="D1007" s="248">
        <v>3.09</v>
      </c>
    </row>
    <row r="1008" spans="1:4" ht="27.75" customHeight="1" x14ac:dyDescent="0.25">
      <c r="A1008" s="246" t="s">
        <v>8889</v>
      </c>
      <c r="B1008" s="247" t="s">
        <v>8890</v>
      </c>
      <c r="C1008" s="248">
        <v>0</v>
      </c>
      <c r="D1008" s="248">
        <v>2.3154213805035346</v>
      </c>
    </row>
    <row r="1009" spans="1:4" ht="27.75" customHeight="1" x14ac:dyDescent="0.25">
      <c r="A1009" s="246" t="s">
        <v>8891</v>
      </c>
      <c r="B1009" s="247" t="s">
        <v>8890</v>
      </c>
      <c r="C1009" s="248">
        <v>0</v>
      </c>
      <c r="D1009" s="248">
        <v>2.6716400544271552</v>
      </c>
    </row>
    <row r="1010" spans="1:4" ht="27.75" customHeight="1" x14ac:dyDescent="0.25">
      <c r="A1010" s="246" t="s">
        <v>8892</v>
      </c>
      <c r="B1010" s="247" t="s">
        <v>8893</v>
      </c>
      <c r="C1010" s="248">
        <v>1.7182312506904058</v>
      </c>
      <c r="D1010" s="248">
        <v>0.53432801088543114</v>
      </c>
    </row>
    <row r="1011" spans="1:4" ht="27.75" customHeight="1" x14ac:dyDescent="0.25">
      <c r="A1011" s="246" t="s">
        <v>8894</v>
      </c>
      <c r="B1011" s="247" t="s">
        <v>8895</v>
      </c>
      <c r="C1011" s="248">
        <v>0.94</v>
      </c>
      <c r="D1011" s="248">
        <v>0</v>
      </c>
    </row>
    <row r="1012" spans="1:4" ht="27.75" customHeight="1" x14ac:dyDescent="0.25">
      <c r="A1012" s="246" t="s">
        <v>8896</v>
      </c>
      <c r="B1012" s="247" t="s">
        <v>8895</v>
      </c>
      <c r="C1012" s="248">
        <v>0.94</v>
      </c>
      <c r="D1012" s="248">
        <v>0</v>
      </c>
    </row>
    <row r="1013" spans="1:4" ht="27.75" customHeight="1" x14ac:dyDescent="0.25">
      <c r="A1013" s="246" t="s">
        <v>8897</v>
      </c>
      <c r="B1013" s="247" t="s">
        <v>8895</v>
      </c>
      <c r="C1013" s="248">
        <v>6.09</v>
      </c>
      <c r="D1013" s="248">
        <v>0.97</v>
      </c>
    </row>
    <row r="1014" spans="1:4" ht="27.75" customHeight="1" x14ac:dyDescent="0.25">
      <c r="A1014" s="246" t="s">
        <v>8898</v>
      </c>
      <c r="B1014" s="247" t="s">
        <v>8895</v>
      </c>
      <c r="C1014" s="248">
        <v>6.09</v>
      </c>
      <c r="D1014" s="248">
        <v>0.97</v>
      </c>
    </row>
    <row r="1015" spans="1:4" ht="27.75" customHeight="1" x14ac:dyDescent="0.25">
      <c r="A1015" s="246" t="s">
        <v>8899</v>
      </c>
      <c r="B1015" s="247" t="s">
        <v>8895</v>
      </c>
      <c r="C1015" s="248">
        <v>0</v>
      </c>
      <c r="D1015" s="248">
        <v>0.98</v>
      </c>
    </row>
    <row r="1016" spans="1:4" ht="27.75" customHeight="1" x14ac:dyDescent="0.25">
      <c r="A1016" s="246" t="s">
        <v>8900</v>
      </c>
      <c r="B1016" s="247" t="s">
        <v>8895</v>
      </c>
      <c r="C1016" s="248">
        <v>0</v>
      </c>
      <c r="D1016" s="248">
        <v>0.98</v>
      </c>
    </row>
    <row r="1017" spans="1:4" ht="27.75" customHeight="1" x14ac:dyDescent="0.25">
      <c r="A1017" s="246" t="s">
        <v>8901</v>
      </c>
      <c r="B1017" s="247" t="s">
        <v>8902</v>
      </c>
      <c r="C1017" s="248">
        <v>8.3816158570263699E-2</v>
      </c>
      <c r="D1017" s="248">
        <v>8.7797426102351235</v>
      </c>
    </row>
    <row r="1018" spans="1:4" ht="27.75" customHeight="1" x14ac:dyDescent="0.25">
      <c r="A1018" s="246" t="s">
        <v>8903</v>
      </c>
      <c r="B1018" s="247" t="s">
        <v>8904</v>
      </c>
      <c r="C1018" s="248">
        <v>2.6506860147845894</v>
      </c>
      <c r="D1018" s="248">
        <v>4.5260725627942398</v>
      </c>
    </row>
    <row r="1019" spans="1:4" ht="27.75" customHeight="1" x14ac:dyDescent="0.25">
      <c r="A1019" s="246" t="s">
        <v>8905</v>
      </c>
      <c r="B1019" s="247" t="s">
        <v>8904</v>
      </c>
      <c r="C1019" s="248">
        <v>2.6506860147845894</v>
      </c>
      <c r="D1019" s="248">
        <v>4.5260725627942398</v>
      </c>
    </row>
    <row r="1020" spans="1:4" ht="27.75" customHeight="1" x14ac:dyDescent="0.25">
      <c r="A1020" s="246" t="s">
        <v>8906</v>
      </c>
      <c r="B1020" s="247" t="s">
        <v>8907</v>
      </c>
      <c r="C1020" s="248">
        <v>3.53</v>
      </c>
      <c r="D1020" s="248">
        <v>1.8</v>
      </c>
    </row>
    <row r="1021" spans="1:4" ht="27.75" customHeight="1" x14ac:dyDescent="0.25">
      <c r="A1021" s="246" t="s">
        <v>8908</v>
      </c>
      <c r="B1021" s="247" t="s">
        <v>8907</v>
      </c>
      <c r="C1021" s="248">
        <v>3.53</v>
      </c>
      <c r="D1021" s="248">
        <v>1.8</v>
      </c>
    </row>
    <row r="1022" spans="1:4" ht="27.75" customHeight="1" x14ac:dyDescent="0.25">
      <c r="A1022" s="246" t="s">
        <v>8909</v>
      </c>
      <c r="B1022" s="247" t="s">
        <v>8910</v>
      </c>
      <c r="C1022" s="248">
        <v>4.819429117790162</v>
      </c>
      <c r="D1022" s="248">
        <v>5.4166192476032915</v>
      </c>
    </row>
    <row r="1023" spans="1:4" ht="27.75" customHeight="1" x14ac:dyDescent="0.25">
      <c r="A1023" s="246" t="s">
        <v>8911</v>
      </c>
      <c r="B1023" s="247" t="s">
        <v>8910</v>
      </c>
      <c r="C1023" s="248">
        <v>4.819429117790162</v>
      </c>
      <c r="D1023" s="248">
        <v>5.4166192476032915</v>
      </c>
    </row>
    <row r="1024" spans="1:4" ht="27.75" customHeight="1" x14ac:dyDescent="0.25">
      <c r="A1024" s="246" t="s">
        <v>8912</v>
      </c>
      <c r="B1024" s="247" t="s">
        <v>8910</v>
      </c>
      <c r="C1024" s="248">
        <v>0</v>
      </c>
      <c r="D1024" s="248">
        <v>1.9906337660437627</v>
      </c>
    </row>
    <row r="1025" spans="1:4" ht="27.75" customHeight="1" x14ac:dyDescent="0.25">
      <c r="A1025" s="246" t="s">
        <v>8913</v>
      </c>
      <c r="B1025" s="247" t="s">
        <v>8910</v>
      </c>
      <c r="C1025" s="248">
        <v>1.0477019821282962E-2</v>
      </c>
      <c r="D1025" s="248">
        <v>1.1629492001624089</v>
      </c>
    </row>
    <row r="1026" spans="1:4" ht="27.75" customHeight="1" x14ac:dyDescent="0.25">
      <c r="A1026" s="246" t="s">
        <v>8914</v>
      </c>
      <c r="B1026" s="247" t="s">
        <v>8915</v>
      </c>
      <c r="C1026" s="248">
        <v>8.3816158570263699E-2</v>
      </c>
      <c r="D1026" s="248">
        <v>5.3642341484968767</v>
      </c>
    </row>
    <row r="1027" spans="1:4" ht="27.75" customHeight="1" x14ac:dyDescent="0.25">
      <c r="A1027" s="246" t="s">
        <v>8916</v>
      </c>
      <c r="B1027" s="247" t="s">
        <v>8917</v>
      </c>
      <c r="C1027" s="248">
        <v>-0.52</v>
      </c>
      <c r="D1027" s="248">
        <v>-0.24</v>
      </c>
    </row>
    <row r="1028" spans="1:4" ht="27.75" customHeight="1" x14ac:dyDescent="0.25">
      <c r="A1028" s="246" t="s">
        <v>8918</v>
      </c>
      <c r="B1028" s="247" t="s">
        <v>8917</v>
      </c>
      <c r="C1028" s="248">
        <v>-0.52</v>
      </c>
      <c r="D1028" s="248">
        <v>-0.24</v>
      </c>
    </row>
    <row r="1029" spans="1:4" ht="27.75" customHeight="1" x14ac:dyDescent="0.25">
      <c r="A1029" s="246" t="s">
        <v>8919</v>
      </c>
      <c r="B1029" s="247" t="s">
        <v>8917</v>
      </c>
      <c r="C1029" s="248">
        <v>-0.52</v>
      </c>
      <c r="D1029" s="248">
        <v>-0.24</v>
      </c>
    </row>
    <row r="1030" spans="1:4" ht="27.75" customHeight="1" x14ac:dyDescent="0.25">
      <c r="A1030" s="246" t="s">
        <v>8920</v>
      </c>
      <c r="B1030" s="247" t="s">
        <v>8921</v>
      </c>
      <c r="C1030" s="248">
        <v>0.01</v>
      </c>
      <c r="D1030" s="248">
        <v>0</v>
      </c>
    </row>
    <row r="1031" spans="1:4" ht="27.75" customHeight="1" x14ac:dyDescent="0.25">
      <c r="A1031" s="246" t="s">
        <v>8922</v>
      </c>
      <c r="B1031" s="247" t="s">
        <v>8921</v>
      </c>
      <c r="C1031" s="248">
        <v>0.01</v>
      </c>
      <c r="D1031" s="248">
        <v>0</v>
      </c>
    </row>
    <row r="1032" spans="1:4" ht="27.75" customHeight="1" x14ac:dyDescent="0.25">
      <c r="A1032" s="246" t="s">
        <v>8923</v>
      </c>
      <c r="B1032" s="247" t="s">
        <v>8924</v>
      </c>
      <c r="C1032" s="248">
        <v>1.4877368146221805</v>
      </c>
      <c r="D1032" s="248">
        <v>17.632824359219224</v>
      </c>
    </row>
    <row r="1033" spans="1:4" ht="27.75" customHeight="1" x14ac:dyDescent="0.25">
      <c r="A1033" s="246" t="s">
        <v>8925</v>
      </c>
      <c r="B1033" s="247" t="s">
        <v>8924</v>
      </c>
      <c r="C1033" s="248">
        <v>1.4877368146221805</v>
      </c>
      <c r="D1033" s="248">
        <v>17.632824359219224</v>
      </c>
    </row>
    <row r="1034" spans="1:4" ht="27.75" customHeight="1" x14ac:dyDescent="0.25">
      <c r="A1034" s="246" t="s">
        <v>8926</v>
      </c>
      <c r="B1034" s="247" t="s">
        <v>8927</v>
      </c>
      <c r="C1034" s="248">
        <v>15.65</v>
      </c>
      <c r="D1034" s="248">
        <v>1.06</v>
      </c>
    </row>
    <row r="1035" spans="1:4" ht="27.75" customHeight="1" x14ac:dyDescent="0.25">
      <c r="A1035" s="246" t="s">
        <v>8928</v>
      </c>
      <c r="B1035" s="247" t="s">
        <v>8927</v>
      </c>
      <c r="C1035" s="248">
        <v>15.65</v>
      </c>
      <c r="D1035" s="248">
        <v>1.06</v>
      </c>
    </row>
    <row r="1036" spans="1:4" ht="27.75" customHeight="1" x14ac:dyDescent="0.25">
      <c r="A1036" s="246" t="s">
        <v>8929</v>
      </c>
      <c r="B1036" s="247" t="s">
        <v>8930</v>
      </c>
      <c r="C1036" s="248">
        <v>5.2385099106414812E-2</v>
      </c>
      <c r="D1036" s="248">
        <v>10.131278167180625</v>
      </c>
    </row>
    <row r="1037" spans="1:4" ht="27.75" customHeight="1" x14ac:dyDescent="0.25">
      <c r="A1037" s="246" t="s">
        <v>8931</v>
      </c>
      <c r="B1037" s="247" t="s">
        <v>8932</v>
      </c>
      <c r="C1037" s="248">
        <v>0.31431059463848887</v>
      </c>
      <c r="D1037" s="248">
        <v>1.7287082705116887</v>
      </c>
    </row>
    <row r="1038" spans="1:4" ht="27.75" customHeight="1" x14ac:dyDescent="0.25">
      <c r="A1038" s="246" t="s">
        <v>8933</v>
      </c>
      <c r="B1038" s="247" t="s">
        <v>8932</v>
      </c>
      <c r="C1038" s="248">
        <v>0.31431059463848887</v>
      </c>
      <c r="D1038" s="248">
        <v>1.7287082705116887</v>
      </c>
    </row>
    <row r="1039" spans="1:4" ht="27.75" customHeight="1" x14ac:dyDescent="0.25">
      <c r="A1039" s="246" t="s">
        <v>8934</v>
      </c>
      <c r="B1039" s="247" t="s">
        <v>8935</v>
      </c>
      <c r="C1039" s="248">
        <v>1.3620125767667852</v>
      </c>
      <c r="D1039" s="248">
        <v>10.74942233663632</v>
      </c>
    </row>
    <row r="1040" spans="1:4" ht="27.75" customHeight="1" x14ac:dyDescent="0.25">
      <c r="A1040" s="246" t="s">
        <v>8936</v>
      </c>
      <c r="B1040" s="247" t="s">
        <v>8935</v>
      </c>
      <c r="C1040" s="248">
        <v>1.3620125767667852</v>
      </c>
      <c r="D1040" s="248">
        <v>10.74942233663632</v>
      </c>
    </row>
    <row r="1041" spans="1:4" ht="27.75" customHeight="1" x14ac:dyDescent="0.25">
      <c r="A1041" s="246" t="s">
        <v>8937</v>
      </c>
      <c r="B1041" s="247" t="s">
        <v>8935</v>
      </c>
      <c r="C1041" s="248">
        <v>24.09</v>
      </c>
      <c r="D1041" s="248">
        <v>-0.04</v>
      </c>
    </row>
    <row r="1042" spans="1:4" ht="27.75" customHeight="1" x14ac:dyDescent="0.25">
      <c r="A1042" s="246" t="s">
        <v>8938</v>
      </c>
      <c r="B1042" s="247" t="s">
        <v>8935</v>
      </c>
      <c r="C1042" s="248">
        <v>24.07</v>
      </c>
      <c r="D1042" s="248">
        <v>-0.04</v>
      </c>
    </row>
    <row r="1043" spans="1:4" ht="27.75" customHeight="1" x14ac:dyDescent="0.25">
      <c r="A1043" s="246" t="s">
        <v>8939</v>
      </c>
      <c r="B1043" s="247" t="s">
        <v>8940</v>
      </c>
      <c r="C1043" s="248">
        <v>25.249617769291941</v>
      </c>
      <c r="D1043" s="248">
        <v>-4.190807928513185E-2</v>
      </c>
    </row>
    <row r="1044" spans="1:4" ht="27.75" customHeight="1" x14ac:dyDescent="0.25">
      <c r="A1044" s="246" t="s">
        <v>8941</v>
      </c>
      <c r="B1044" s="247" t="s">
        <v>8940</v>
      </c>
      <c r="C1044" s="248">
        <v>24.09</v>
      </c>
      <c r="D1044" s="248">
        <v>-0.04</v>
      </c>
    </row>
    <row r="1045" spans="1:4" ht="27.75" customHeight="1" x14ac:dyDescent="0.25">
      <c r="A1045" s="246" t="s">
        <v>8942</v>
      </c>
      <c r="B1045" s="247" t="s">
        <v>8943</v>
      </c>
      <c r="C1045" s="248">
        <v>0.70196032802595854</v>
      </c>
      <c r="D1045" s="248">
        <v>5.2070788511776325</v>
      </c>
    </row>
    <row r="1046" spans="1:4" ht="27.75" customHeight="1" x14ac:dyDescent="0.25">
      <c r="A1046" s="246" t="s">
        <v>8944</v>
      </c>
      <c r="B1046" s="247" t="s">
        <v>8943</v>
      </c>
      <c r="C1046" s="248">
        <v>0.70196032802595854</v>
      </c>
      <c r="D1046" s="248">
        <v>5.2070788511776325</v>
      </c>
    </row>
    <row r="1047" spans="1:4" ht="27.75" customHeight="1" x14ac:dyDescent="0.25">
      <c r="A1047" s="246" t="s">
        <v>8945</v>
      </c>
      <c r="B1047" s="247" t="s">
        <v>8946</v>
      </c>
      <c r="C1047" s="248">
        <v>0.70196032802595854</v>
      </c>
      <c r="D1047" s="248">
        <v>5.2070788511776325</v>
      </c>
    </row>
    <row r="1048" spans="1:4" ht="27.75" customHeight="1" x14ac:dyDescent="0.25">
      <c r="A1048" s="246" t="s">
        <v>8947</v>
      </c>
      <c r="B1048" s="247" t="s">
        <v>8946</v>
      </c>
      <c r="C1048" s="248">
        <v>0.70196032802595854</v>
      </c>
      <c r="D1048" s="248">
        <v>5.2070788511776325</v>
      </c>
    </row>
    <row r="1049" spans="1:4" ht="27.75" customHeight="1" x14ac:dyDescent="0.25">
      <c r="A1049" s="246" t="s">
        <v>8948</v>
      </c>
      <c r="B1049" s="247" t="s">
        <v>8949</v>
      </c>
      <c r="C1049" s="248">
        <v>1.9487256867586311</v>
      </c>
      <c r="D1049" s="248">
        <v>3.3002612437041332</v>
      </c>
    </row>
    <row r="1050" spans="1:4" ht="27.75" customHeight="1" x14ac:dyDescent="0.25">
      <c r="A1050" s="246" t="s">
        <v>8950</v>
      </c>
      <c r="B1050" s="247" t="s">
        <v>8949</v>
      </c>
      <c r="C1050" s="248">
        <v>1.9487256867586311</v>
      </c>
      <c r="D1050" s="248">
        <v>3.3002612437041332</v>
      </c>
    </row>
    <row r="1051" spans="1:4" ht="27.75" customHeight="1" x14ac:dyDescent="0.25">
      <c r="A1051" s="246" t="s">
        <v>8951</v>
      </c>
      <c r="B1051" s="247" t="s">
        <v>8952</v>
      </c>
      <c r="C1051" s="248">
        <v>1.2886734380178044</v>
      </c>
      <c r="D1051" s="248">
        <v>5.102308652964803</v>
      </c>
    </row>
    <row r="1052" spans="1:4" ht="27.75" customHeight="1" x14ac:dyDescent="0.25">
      <c r="A1052" s="246" t="s">
        <v>8953</v>
      </c>
      <c r="B1052" s="247" t="s">
        <v>8952</v>
      </c>
      <c r="C1052" s="248">
        <v>1.2886734380178044</v>
      </c>
      <c r="D1052" s="248">
        <v>5.102308652964803</v>
      </c>
    </row>
    <row r="1053" spans="1:4" ht="27.75" customHeight="1" x14ac:dyDescent="0.25">
      <c r="A1053" s="246" t="s">
        <v>8954</v>
      </c>
      <c r="B1053" s="247" t="s">
        <v>8955</v>
      </c>
      <c r="C1053" s="248">
        <v>1.2467653587326724</v>
      </c>
      <c r="D1053" s="248">
        <v>6.9253101018680381</v>
      </c>
    </row>
    <row r="1054" spans="1:4" ht="27.75" customHeight="1" x14ac:dyDescent="0.25">
      <c r="A1054" s="246" t="s">
        <v>8956</v>
      </c>
      <c r="B1054" s="247" t="s">
        <v>8955</v>
      </c>
      <c r="C1054" s="248">
        <v>1.2467653587326724</v>
      </c>
      <c r="D1054" s="248">
        <v>6.9253101018680381</v>
      </c>
    </row>
    <row r="1055" spans="1:4" ht="27.75" customHeight="1" x14ac:dyDescent="0.25">
      <c r="A1055" s="246" t="s">
        <v>8957</v>
      </c>
      <c r="B1055" s="247" t="s">
        <v>8958</v>
      </c>
      <c r="C1055" s="248">
        <v>-5.2385099106414812E-2</v>
      </c>
      <c r="D1055" s="248">
        <v>5.7204528224204978</v>
      </c>
    </row>
    <row r="1056" spans="1:4" ht="27.75" customHeight="1" x14ac:dyDescent="0.25">
      <c r="A1056" s="246" t="s">
        <v>8959</v>
      </c>
      <c r="B1056" s="247" t="s">
        <v>8958</v>
      </c>
      <c r="C1056" s="248">
        <v>-5.2385099106414812E-2</v>
      </c>
      <c r="D1056" s="248">
        <v>5.7204528224204978</v>
      </c>
    </row>
    <row r="1057" spans="1:4" ht="27.75" customHeight="1" x14ac:dyDescent="0.25">
      <c r="A1057" s="246" t="s">
        <v>8960</v>
      </c>
      <c r="B1057" s="247" t="s">
        <v>8958</v>
      </c>
      <c r="C1057" s="248">
        <v>4.8099999999999996</v>
      </c>
      <c r="D1057" s="248">
        <v>0.68</v>
      </c>
    </row>
    <row r="1058" spans="1:4" ht="27.75" customHeight="1" x14ac:dyDescent="0.25">
      <c r="A1058" s="246" t="s">
        <v>8961</v>
      </c>
      <c r="B1058" s="247" t="s">
        <v>8962</v>
      </c>
      <c r="C1058" s="248">
        <v>2.168743103005573</v>
      </c>
      <c r="D1058" s="248">
        <v>6.2338267936633631</v>
      </c>
    </row>
    <row r="1059" spans="1:4" ht="27.75" customHeight="1" x14ac:dyDescent="0.25">
      <c r="A1059" s="246" t="s">
        <v>8963</v>
      </c>
      <c r="B1059" s="247" t="s">
        <v>8962</v>
      </c>
      <c r="C1059" s="248">
        <v>2.168743103005573</v>
      </c>
      <c r="D1059" s="248">
        <v>6.2338267936633631</v>
      </c>
    </row>
    <row r="1060" spans="1:4" ht="27.75" customHeight="1" x14ac:dyDescent="0.25">
      <c r="A1060" s="246" t="s">
        <v>8964</v>
      </c>
      <c r="B1060" s="247" t="s">
        <v>8965</v>
      </c>
      <c r="C1060" s="248">
        <v>-0.26</v>
      </c>
      <c r="D1060" s="248">
        <v>-0.41</v>
      </c>
    </row>
    <row r="1061" spans="1:4" ht="27.75" customHeight="1" x14ac:dyDescent="0.25">
      <c r="A1061" s="246" t="s">
        <v>8966</v>
      </c>
      <c r="B1061" s="247" t="s">
        <v>8965</v>
      </c>
      <c r="C1061" s="248">
        <v>-0.26</v>
      </c>
      <c r="D1061" s="248">
        <v>-0.41</v>
      </c>
    </row>
    <row r="1062" spans="1:4" ht="27.75" customHeight="1" x14ac:dyDescent="0.25">
      <c r="A1062" s="246" t="s">
        <v>8967</v>
      </c>
      <c r="B1062" s="247" t="s">
        <v>8965</v>
      </c>
      <c r="C1062" s="248">
        <v>1.1419951605198431</v>
      </c>
      <c r="D1062" s="248">
        <v>-0.71243734784724144</v>
      </c>
    </row>
    <row r="1063" spans="1:4" ht="27.75" customHeight="1" x14ac:dyDescent="0.25">
      <c r="A1063" s="246" t="s">
        <v>8968</v>
      </c>
      <c r="B1063" s="247" t="s">
        <v>8965</v>
      </c>
      <c r="C1063" s="248">
        <v>1.1419951605198431</v>
      </c>
      <c r="D1063" s="248">
        <v>-0.71243734784724144</v>
      </c>
    </row>
    <row r="1064" spans="1:4" ht="27.75" customHeight="1" x14ac:dyDescent="0.25">
      <c r="A1064" s="246" t="s">
        <v>8969</v>
      </c>
      <c r="B1064" s="247" t="s">
        <v>8970</v>
      </c>
      <c r="C1064" s="248">
        <v>0.69148330820467552</v>
      </c>
      <c r="D1064" s="248">
        <v>9.5969501562951933</v>
      </c>
    </row>
    <row r="1065" spans="1:4" ht="27.75" customHeight="1" x14ac:dyDescent="0.25">
      <c r="A1065" s="246" t="s">
        <v>8971</v>
      </c>
      <c r="B1065" s="247" t="s">
        <v>8970</v>
      </c>
      <c r="C1065" s="248">
        <v>0.69148330820467552</v>
      </c>
      <c r="D1065" s="248">
        <v>9.5969501562951933</v>
      </c>
    </row>
    <row r="1066" spans="1:4" ht="27.75" customHeight="1" x14ac:dyDescent="0.25">
      <c r="A1066" s="246" t="s">
        <v>8972</v>
      </c>
      <c r="B1066" s="247" t="s">
        <v>8973</v>
      </c>
      <c r="C1066" s="248">
        <v>2.6402089949633067</v>
      </c>
      <c r="D1066" s="248">
        <v>6.6005224874082664</v>
      </c>
    </row>
    <row r="1067" spans="1:4" ht="27.75" customHeight="1" x14ac:dyDescent="0.25">
      <c r="A1067" s="246" t="s">
        <v>8974</v>
      </c>
      <c r="B1067" s="247" t="s">
        <v>8973</v>
      </c>
      <c r="C1067" s="248">
        <v>2.6402089949633067</v>
      </c>
      <c r="D1067" s="248">
        <v>6.6005224874082664</v>
      </c>
    </row>
    <row r="1068" spans="1:4" ht="27.75" customHeight="1" x14ac:dyDescent="0.25">
      <c r="A1068" s="246" t="s">
        <v>8975</v>
      </c>
      <c r="B1068" s="247" t="s">
        <v>8976</v>
      </c>
      <c r="C1068" s="248">
        <v>5.12</v>
      </c>
      <c r="D1068" s="248">
        <v>0.78</v>
      </c>
    </row>
    <row r="1069" spans="1:4" ht="27.75" customHeight="1" x14ac:dyDescent="0.25">
      <c r="A1069" s="246" t="s">
        <v>8977</v>
      </c>
      <c r="B1069" s="247" t="s">
        <v>8978</v>
      </c>
      <c r="C1069" s="248">
        <v>1.0686560217708623</v>
      </c>
      <c r="D1069" s="248">
        <v>5.594728584565102</v>
      </c>
    </row>
    <row r="1070" spans="1:4" ht="27.75" customHeight="1" x14ac:dyDescent="0.25">
      <c r="A1070" s="246" t="s">
        <v>8979</v>
      </c>
      <c r="B1070" s="247" t="s">
        <v>8978</v>
      </c>
      <c r="C1070" s="248">
        <v>1.0686560217708623</v>
      </c>
      <c r="D1070" s="248">
        <v>5.594728584565102</v>
      </c>
    </row>
    <row r="1071" spans="1:4" ht="27.75" customHeight="1" x14ac:dyDescent="0.25">
      <c r="A1071" s="246" t="s">
        <v>8980</v>
      </c>
      <c r="B1071" s="247" t="s">
        <v>8981</v>
      </c>
      <c r="C1071" s="248">
        <v>10.7</v>
      </c>
      <c r="D1071" s="248">
        <v>4</v>
      </c>
    </row>
    <row r="1072" spans="1:4" ht="27.75" customHeight="1" x14ac:dyDescent="0.25">
      <c r="A1072" s="246" t="s">
        <v>8982</v>
      </c>
      <c r="B1072" s="247" t="s">
        <v>8981</v>
      </c>
      <c r="C1072" s="248">
        <v>0.62862118927697774</v>
      </c>
      <c r="D1072" s="248">
        <v>10.215094325750888</v>
      </c>
    </row>
    <row r="1073" spans="1:4" ht="27.75" customHeight="1" x14ac:dyDescent="0.25">
      <c r="A1073" s="246" t="s">
        <v>8983</v>
      </c>
      <c r="B1073" s="247" t="s">
        <v>8984</v>
      </c>
      <c r="C1073" s="248">
        <v>0.39812675320875257</v>
      </c>
      <c r="D1073" s="248">
        <v>2.0325418453288946</v>
      </c>
    </row>
    <row r="1074" spans="1:4" ht="27.75" customHeight="1" x14ac:dyDescent="0.25">
      <c r="A1074" s="246" t="s">
        <v>8985</v>
      </c>
      <c r="B1074" s="247" t="s">
        <v>8986</v>
      </c>
      <c r="C1074" s="248">
        <v>0.38</v>
      </c>
      <c r="D1074" s="248">
        <v>1.92</v>
      </c>
    </row>
    <row r="1075" spans="1:4" ht="27.75" customHeight="1" x14ac:dyDescent="0.25">
      <c r="A1075" s="246" t="s">
        <v>8987</v>
      </c>
      <c r="B1075" s="247" t="s">
        <v>8986</v>
      </c>
      <c r="C1075" s="248">
        <v>0.39812675320875257</v>
      </c>
      <c r="D1075" s="248">
        <v>2.0325418453288946</v>
      </c>
    </row>
    <row r="1076" spans="1:4" ht="27.75" customHeight="1" x14ac:dyDescent="0.25">
      <c r="A1076" s="246" t="s">
        <v>8988</v>
      </c>
      <c r="B1076" s="247" t="s">
        <v>8989</v>
      </c>
      <c r="C1076" s="248">
        <v>10</v>
      </c>
      <c r="D1076" s="248">
        <v>0.33</v>
      </c>
    </row>
    <row r="1077" spans="1:4" ht="27.75" customHeight="1" x14ac:dyDescent="0.25">
      <c r="A1077" s="246" t="s">
        <v>8990</v>
      </c>
      <c r="B1077" s="247" t="s">
        <v>8989</v>
      </c>
      <c r="C1077" s="248">
        <v>10</v>
      </c>
      <c r="D1077" s="248">
        <v>0.33</v>
      </c>
    </row>
    <row r="1078" spans="1:4" ht="27.75" customHeight="1" x14ac:dyDescent="0.25">
      <c r="A1078" s="246" t="s">
        <v>8991</v>
      </c>
      <c r="B1078" s="247" t="s">
        <v>8989</v>
      </c>
      <c r="C1078" s="248">
        <v>3.1954910454913033</v>
      </c>
      <c r="D1078" s="248">
        <v>0.36669569374490368</v>
      </c>
    </row>
    <row r="1079" spans="1:4" ht="27.75" customHeight="1" x14ac:dyDescent="0.25">
      <c r="A1079" s="246" t="s">
        <v>8992</v>
      </c>
      <c r="B1079" s="247" t="s">
        <v>8989</v>
      </c>
      <c r="C1079" s="248">
        <v>3.1954910454913033</v>
      </c>
      <c r="D1079" s="248">
        <v>0.36669569374490368</v>
      </c>
    </row>
    <row r="1080" spans="1:4" ht="27.75" customHeight="1" x14ac:dyDescent="0.25">
      <c r="A1080" s="246" t="s">
        <v>8993</v>
      </c>
      <c r="B1080" s="247" t="s">
        <v>8989</v>
      </c>
      <c r="C1080" s="248">
        <v>0</v>
      </c>
      <c r="D1080" s="248">
        <v>10.34</v>
      </c>
    </row>
    <row r="1081" spans="1:4" ht="27.75" customHeight="1" x14ac:dyDescent="0.25">
      <c r="A1081" s="246" t="s">
        <v>8994</v>
      </c>
      <c r="B1081" s="247" t="s">
        <v>8995</v>
      </c>
      <c r="C1081" s="248">
        <v>0.39812675320875257</v>
      </c>
      <c r="D1081" s="248">
        <v>2.0954039642565925E-2</v>
      </c>
    </row>
    <row r="1082" spans="1:4" ht="27.75" customHeight="1" x14ac:dyDescent="0.25">
      <c r="A1082" s="246" t="s">
        <v>8996</v>
      </c>
      <c r="B1082" s="247" t="s">
        <v>8997</v>
      </c>
      <c r="C1082" s="248">
        <v>0.39812675320875257</v>
      </c>
      <c r="D1082" s="248">
        <v>2.0954039642565925E-2</v>
      </c>
    </row>
    <row r="1083" spans="1:4" ht="27.75" customHeight="1" x14ac:dyDescent="0.25">
      <c r="A1083" s="246" t="s">
        <v>8998</v>
      </c>
      <c r="B1083" s="247" t="s">
        <v>8997</v>
      </c>
      <c r="C1083" s="248">
        <v>0.39812675320875257</v>
      </c>
      <c r="D1083" s="248">
        <v>2.0954039642565925E-2</v>
      </c>
    </row>
    <row r="1084" spans="1:4" ht="27.75" customHeight="1" x14ac:dyDescent="0.25">
      <c r="A1084" s="246" t="s">
        <v>8999</v>
      </c>
      <c r="B1084" s="247" t="s">
        <v>8997</v>
      </c>
      <c r="C1084" s="248">
        <v>0.39812675320875257</v>
      </c>
      <c r="D1084" s="248">
        <v>2.0954039642565925E-2</v>
      </c>
    </row>
    <row r="1085" spans="1:4" ht="27.75" customHeight="1" x14ac:dyDescent="0.25">
      <c r="A1085" s="246" t="s">
        <v>9000</v>
      </c>
      <c r="B1085" s="247" t="s">
        <v>9001</v>
      </c>
      <c r="C1085" s="248">
        <v>0.71243734784724144</v>
      </c>
      <c r="D1085" s="248">
        <v>0.1676323171405274</v>
      </c>
    </row>
    <row r="1086" spans="1:4" ht="27.75" customHeight="1" x14ac:dyDescent="0.25">
      <c r="A1086" s="246" t="s">
        <v>9002</v>
      </c>
      <c r="B1086" s="247" t="s">
        <v>9003</v>
      </c>
      <c r="C1086" s="248">
        <v>0.73339138748980737</v>
      </c>
      <c r="D1086" s="248">
        <v>-4.190807928513185E-2</v>
      </c>
    </row>
    <row r="1087" spans="1:4" ht="27.75" customHeight="1" x14ac:dyDescent="0.25">
      <c r="A1087" s="246" t="s">
        <v>9004</v>
      </c>
      <c r="B1087" s="247" t="s">
        <v>9005</v>
      </c>
      <c r="C1087" s="248">
        <v>1.69727721104784</v>
      </c>
      <c r="D1087" s="248">
        <v>14.426856293906638</v>
      </c>
    </row>
    <row r="1088" spans="1:4" ht="27.75" customHeight="1" x14ac:dyDescent="0.25">
      <c r="A1088" s="246" t="s">
        <v>9006</v>
      </c>
      <c r="B1088" s="247" t="s">
        <v>9005</v>
      </c>
      <c r="C1088" s="248">
        <v>1.69727721104784</v>
      </c>
      <c r="D1088" s="248">
        <v>14.426856293906638</v>
      </c>
    </row>
    <row r="1089" spans="1:4" ht="27.75" customHeight="1" x14ac:dyDescent="0.25">
      <c r="A1089" s="246" t="s">
        <v>9007</v>
      </c>
      <c r="B1089" s="247" t="s">
        <v>9008</v>
      </c>
      <c r="C1089" s="248">
        <v>19.18</v>
      </c>
      <c r="D1089" s="248">
        <v>3.98</v>
      </c>
    </row>
    <row r="1090" spans="1:4" ht="27.75" customHeight="1" x14ac:dyDescent="0.25">
      <c r="A1090" s="246" t="s">
        <v>9009</v>
      </c>
      <c r="B1090" s="247" t="s">
        <v>9008</v>
      </c>
      <c r="C1090" s="248">
        <v>19.21</v>
      </c>
      <c r="D1090" s="248">
        <v>3.98</v>
      </c>
    </row>
    <row r="1091" spans="1:4" ht="27.75" customHeight="1" x14ac:dyDescent="0.25">
      <c r="A1091" s="246" t="s">
        <v>9010</v>
      </c>
      <c r="B1091" s="247" t="s">
        <v>9011</v>
      </c>
      <c r="C1091" s="248">
        <v>1.7915703894393866</v>
      </c>
      <c r="D1091" s="248">
        <v>8.0987363218517299</v>
      </c>
    </row>
    <row r="1092" spans="1:4" ht="27.75" customHeight="1" x14ac:dyDescent="0.25">
      <c r="A1092" s="246" t="s">
        <v>9012</v>
      </c>
      <c r="B1092" s="247" t="s">
        <v>9011</v>
      </c>
      <c r="C1092" s="248">
        <v>1.7915703894393866</v>
      </c>
      <c r="D1092" s="248">
        <v>8.0987363218517299</v>
      </c>
    </row>
    <row r="1093" spans="1:4" ht="27.75" customHeight="1" x14ac:dyDescent="0.25">
      <c r="A1093" s="246" t="s">
        <v>9013</v>
      </c>
      <c r="B1093" s="247" t="s">
        <v>9014</v>
      </c>
      <c r="C1093" s="248">
        <v>8.737834530949991</v>
      </c>
      <c r="D1093" s="248">
        <v>3.8136352149469985</v>
      </c>
    </row>
    <row r="1094" spans="1:4" ht="27.75" customHeight="1" x14ac:dyDescent="0.25">
      <c r="A1094" s="246" t="s">
        <v>9015</v>
      </c>
      <c r="B1094" s="247" t="s">
        <v>9016</v>
      </c>
      <c r="C1094" s="248">
        <v>14.343040135336375</v>
      </c>
      <c r="D1094" s="248">
        <v>4.264147067262166</v>
      </c>
    </row>
    <row r="1095" spans="1:4" ht="27.75" customHeight="1" x14ac:dyDescent="0.25">
      <c r="A1095" s="246" t="s">
        <v>9017</v>
      </c>
      <c r="B1095" s="247" t="s">
        <v>9018</v>
      </c>
      <c r="C1095" s="248">
        <v>1.9</v>
      </c>
      <c r="D1095" s="248">
        <v>6.21</v>
      </c>
    </row>
    <row r="1096" spans="1:4" ht="27.75" customHeight="1" x14ac:dyDescent="0.25">
      <c r="A1096" s="246" t="s">
        <v>9019</v>
      </c>
      <c r="B1096" s="247" t="s">
        <v>9018</v>
      </c>
      <c r="C1096" s="248">
        <v>1.9</v>
      </c>
      <c r="D1096" s="248">
        <v>6.21</v>
      </c>
    </row>
    <row r="1097" spans="1:4" ht="27.75" customHeight="1" x14ac:dyDescent="0.25">
      <c r="A1097" s="246" t="s">
        <v>9020</v>
      </c>
      <c r="B1097" s="247" t="s">
        <v>9021</v>
      </c>
      <c r="C1097" s="248">
        <v>1.1419951605198431</v>
      </c>
      <c r="D1097" s="248">
        <v>-0.42955781267260146</v>
      </c>
    </row>
    <row r="1098" spans="1:4" ht="27.75" customHeight="1" x14ac:dyDescent="0.25">
      <c r="A1098" s="246" t="s">
        <v>9022</v>
      </c>
      <c r="B1098" s="247" t="s">
        <v>9021</v>
      </c>
      <c r="C1098" s="248">
        <v>-0.27240251535335702</v>
      </c>
      <c r="D1098" s="248">
        <v>-0.42955781267260146</v>
      </c>
    </row>
    <row r="1099" spans="1:4" ht="27.75" customHeight="1" x14ac:dyDescent="0.25">
      <c r="A1099" s="246" t="s">
        <v>9023</v>
      </c>
      <c r="B1099" s="247" t="s">
        <v>9021</v>
      </c>
      <c r="C1099" s="248">
        <v>-0.27240251535335702</v>
      </c>
      <c r="D1099" s="248">
        <v>-0.42955781267260146</v>
      </c>
    </row>
    <row r="1100" spans="1:4" ht="27.75" customHeight="1" x14ac:dyDescent="0.25">
      <c r="A1100" s="246" t="s">
        <v>9024</v>
      </c>
      <c r="B1100" s="247" t="s">
        <v>9025</v>
      </c>
      <c r="C1100" s="248">
        <v>0.50289695142158219</v>
      </c>
      <c r="D1100" s="248">
        <v>3.3840774022743969</v>
      </c>
    </row>
    <row r="1101" spans="1:4" ht="27.75" customHeight="1" x14ac:dyDescent="0.25">
      <c r="A1101" s="246" t="s">
        <v>9026</v>
      </c>
      <c r="B1101" s="247" t="s">
        <v>9025</v>
      </c>
      <c r="C1101" s="248">
        <v>0.50289695142158219</v>
      </c>
      <c r="D1101" s="248">
        <v>3.3840774022743969</v>
      </c>
    </row>
    <row r="1102" spans="1:4" ht="27.75" customHeight="1" x14ac:dyDescent="0.25">
      <c r="A1102" s="246" t="s">
        <v>9027</v>
      </c>
      <c r="B1102" s="247" t="s">
        <v>9028</v>
      </c>
      <c r="C1102" s="248">
        <v>0</v>
      </c>
      <c r="D1102" s="248">
        <v>0</v>
      </c>
    </row>
    <row r="1103" spans="1:4" ht="27.75" customHeight="1" x14ac:dyDescent="0.25">
      <c r="A1103" s="246" t="s">
        <v>9029</v>
      </c>
      <c r="B1103" s="247" t="s">
        <v>9030</v>
      </c>
      <c r="C1103" s="248">
        <v>1.1399999999999999</v>
      </c>
      <c r="D1103" s="248">
        <v>0.34</v>
      </c>
    </row>
    <row r="1104" spans="1:4" ht="27.75" customHeight="1" x14ac:dyDescent="0.25">
      <c r="A1104" s="246" t="s">
        <v>9031</v>
      </c>
      <c r="B1104" s="247" t="s">
        <v>9030</v>
      </c>
      <c r="C1104" s="248">
        <v>1.1399999999999999</v>
      </c>
      <c r="D1104" s="248">
        <v>0.34</v>
      </c>
    </row>
    <row r="1105" spans="1:4" ht="27.75" customHeight="1" x14ac:dyDescent="0.25">
      <c r="A1105" s="246" t="s">
        <v>9032</v>
      </c>
      <c r="B1105" s="247" t="s">
        <v>9030</v>
      </c>
      <c r="C1105" s="248">
        <v>1.1399999999999999</v>
      </c>
      <c r="D1105" s="248">
        <v>0.34</v>
      </c>
    </row>
    <row r="1106" spans="1:4" ht="27.75" customHeight="1" x14ac:dyDescent="0.25">
      <c r="A1106" s="246" t="s">
        <v>9033</v>
      </c>
      <c r="B1106" s="247" t="s">
        <v>9030</v>
      </c>
      <c r="C1106" s="248">
        <v>1.1399999999999999</v>
      </c>
      <c r="D1106" s="248">
        <v>0.34</v>
      </c>
    </row>
    <row r="1107" spans="1:4" ht="27.75" customHeight="1" x14ac:dyDescent="0.25">
      <c r="A1107" s="246" t="s">
        <v>9034</v>
      </c>
      <c r="B1107" s="247" t="s">
        <v>9035</v>
      </c>
      <c r="C1107" s="248">
        <v>18.260000000000002</v>
      </c>
      <c r="D1107" s="248">
        <v>3.84</v>
      </c>
    </row>
    <row r="1108" spans="1:4" ht="27.75" customHeight="1" x14ac:dyDescent="0.25">
      <c r="A1108" s="246" t="s">
        <v>9036</v>
      </c>
      <c r="B1108" s="247" t="s">
        <v>9035</v>
      </c>
      <c r="C1108" s="248">
        <v>18.260000000000002</v>
      </c>
      <c r="D1108" s="248">
        <v>3.84</v>
      </c>
    </row>
    <row r="1109" spans="1:4" ht="27.75" customHeight="1" x14ac:dyDescent="0.25">
      <c r="A1109" s="246" t="s">
        <v>9037</v>
      </c>
      <c r="B1109" s="247" t="s">
        <v>9035</v>
      </c>
      <c r="C1109" s="248">
        <v>18.260000000000002</v>
      </c>
      <c r="D1109" s="248">
        <v>3.84</v>
      </c>
    </row>
    <row r="1110" spans="1:4" ht="27.75" customHeight="1" x14ac:dyDescent="0.25">
      <c r="A1110" s="246" t="s">
        <v>9038</v>
      </c>
      <c r="B1110" s="247" t="s">
        <v>9039</v>
      </c>
      <c r="C1110" s="248">
        <v>6.4643212297315875</v>
      </c>
      <c r="D1110" s="248">
        <v>16.553691317627081</v>
      </c>
    </row>
    <row r="1111" spans="1:4" ht="27.75" customHeight="1" x14ac:dyDescent="0.25">
      <c r="A1111" s="246" t="s">
        <v>9040</v>
      </c>
      <c r="B1111" s="247" t="s">
        <v>9041</v>
      </c>
      <c r="C1111" s="248">
        <v>6.4643212297315875</v>
      </c>
      <c r="D1111" s="248">
        <v>16.553691317627081</v>
      </c>
    </row>
    <row r="1112" spans="1:4" ht="27.75" customHeight="1" x14ac:dyDescent="0.25">
      <c r="A1112" s="246" t="s">
        <v>9042</v>
      </c>
      <c r="B1112" s="247" t="s">
        <v>9043</v>
      </c>
      <c r="C1112" s="248">
        <v>0.55528205052799706</v>
      </c>
      <c r="D1112" s="248">
        <v>-0.64957522891954367</v>
      </c>
    </row>
    <row r="1113" spans="1:4" ht="27.75" customHeight="1" x14ac:dyDescent="0.25">
      <c r="A1113" s="246" t="s">
        <v>9044</v>
      </c>
      <c r="B1113" s="247" t="s">
        <v>9043</v>
      </c>
      <c r="C1113" s="248">
        <v>0.55528205052799706</v>
      </c>
      <c r="D1113" s="248">
        <v>-0.64957522891954367</v>
      </c>
    </row>
    <row r="1114" spans="1:4" ht="27.75" customHeight="1" x14ac:dyDescent="0.25">
      <c r="A1114" s="246" t="s">
        <v>9045</v>
      </c>
      <c r="B1114" s="247" t="s">
        <v>9046</v>
      </c>
      <c r="C1114" s="248">
        <v>1.0477019821282962E-2</v>
      </c>
      <c r="D1114" s="248">
        <v>0.67052926856210959</v>
      </c>
    </row>
    <row r="1115" spans="1:4" ht="27.75" customHeight="1" x14ac:dyDescent="0.25">
      <c r="A1115" s="246" t="s">
        <v>9047</v>
      </c>
      <c r="B1115" s="247" t="s">
        <v>9046</v>
      </c>
      <c r="C1115" s="248">
        <v>1.0477019821282962E-2</v>
      </c>
      <c r="D1115" s="248">
        <v>0.67052926856210959</v>
      </c>
    </row>
    <row r="1116" spans="1:4" ht="27.75" customHeight="1" x14ac:dyDescent="0.25">
      <c r="A1116" s="246" t="s">
        <v>9048</v>
      </c>
      <c r="B1116" s="247" t="s">
        <v>9049</v>
      </c>
      <c r="C1116" s="248">
        <v>0</v>
      </c>
      <c r="D1116" s="248">
        <v>0</v>
      </c>
    </row>
    <row r="1117" spans="1:4" ht="27.75" customHeight="1" x14ac:dyDescent="0.25">
      <c r="A1117" s="246" t="s">
        <v>9050</v>
      </c>
      <c r="B1117" s="247" t="s">
        <v>9049</v>
      </c>
      <c r="C1117" s="248">
        <v>0</v>
      </c>
      <c r="D1117" s="248">
        <v>0</v>
      </c>
    </row>
    <row r="1118" spans="1:4" ht="27.75" customHeight="1" x14ac:dyDescent="0.25">
      <c r="A1118" s="246" t="s">
        <v>9051</v>
      </c>
      <c r="B1118" s="247" t="s">
        <v>9049</v>
      </c>
      <c r="C1118" s="248">
        <v>0</v>
      </c>
      <c r="D1118" s="248">
        <v>0</v>
      </c>
    </row>
    <row r="1119" spans="1:4" ht="27.75" customHeight="1" x14ac:dyDescent="0.25">
      <c r="A1119" s="246" t="s">
        <v>9052</v>
      </c>
      <c r="B1119" s="247" t="s">
        <v>9053</v>
      </c>
      <c r="C1119" s="248">
        <v>-6.2862118927697774E-2</v>
      </c>
      <c r="D1119" s="248">
        <v>7.5434542713237329</v>
      </c>
    </row>
    <row r="1120" spans="1:4" ht="27.75" customHeight="1" x14ac:dyDescent="0.25">
      <c r="A1120" s="246" t="s">
        <v>9054</v>
      </c>
      <c r="B1120" s="247" t="s">
        <v>9053</v>
      </c>
      <c r="C1120" s="248">
        <v>5.88</v>
      </c>
      <c r="D1120" s="248">
        <v>2.97</v>
      </c>
    </row>
    <row r="1121" spans="1:4" ht="27.75" customHeight="1" x14ac:dyDescent="0.25">
      <c r="A1121" s="246" t="s">
        <v>9055</v>
      </c>
      <c r="B1121" s="247" t="s">
        <v>9056</v>
      </c>
      <c r="C1121" s="248">
        <v>2.7554562129974189</v>
      </c>
      <c r="D1121" s="248">
        <v>5.3432801088543105</v>
      </c>
    </row>
    <row r="1122" spans="1:4" ht="27.75" customHeight="1" x14ac:dyDescent="0.25">
      <c r="A1122" s="246" t="s">
        <v>9057</v>
      </c>
      <c r="B1122" s="247" t="s">
        <v>9056</v>
      </c>
      <c r="C1122" s="248">
        <v>2.7554562129974189</v>
      </c>
      <c r="D1122" s="248">
        <v>5.3432801088543105</v>
      </c>
    </row>
    <row r="1123" spans="1:4" ht="27.75" customHeight="1" x14ac:dyDescent="0.25">
      <c r="A1123" s="246" t="s">
        <v>9058</v>
      </c>
      <c r="B1123" s="247" t="s">
        <v>9059</v>
      </c>
      <c r="C1123" s="248">
        <v>0.26192549553207406</v>
      </c>
      <c r="D1123" s="248">
        <v>-0.12572423785539555</v>
      </c>
    </row>
    <row r="1124" spans="1:4" ht="27.75" customHeight="1" x14ac:dyDescent="0.25">
      <c r="A1124" s="246" t="s">
        <v>9060</v>
      </c>
      <c r="B1124" s="247" t="s">
        <v>9059</v>
      </c>
      <c r="C1124" s="248">
        <v>0.36669569374490368</v>
      </c>
      <c r="D1124" s="248">
        <v>6.2862118927697774E-2</v>
      </c>
    </row>
    <row r="1125" spans="1:4" ht="27.75" customHeight="1" x14ac:dyDescent="0.25">
      <c r="A1125" s="246" t="s">
        <v>9061</v>
      </c>
      <c r="B1125" s="247" t="s">
        <v>9059</v>
      </c>
      <c r="C1125" s="248">
        <v>0.26192549553207406</v>
      </c>
      <c r="D1125" s="248">
        <v>-0.12572423785539555</v>
      </c>
    </row>
    <row r="1126" spans="1:4" ht="27.75" customHeight="1" x14ac:dyDescent="0.25">
      <c r="A1126" s="246" t="s">
        <v>9062</v>
      </c>
      <c r="B1126" s="247" t="s">
        <v>9059</v>
      </c>
      <c r="C1126" s="248">
        <v>0.36669569374490368</v>
      </c>
      <c r="D1126" s="248">
        <v>6.2862118927697774E-2</v>
      </c>
    </row>
    <row r="1127" spans="1:4" ht="27.75" customHeight="1" x14ac:dyDescent="0.25">
      <c r="A1127" s="246" t="s">
        <v>9063</v>
      </c>
      <c r="B1127" s="247" t="s">
        <v>9064</v>
      </c>
      <c r="C1127" s="248">
        <v>0.30383357481720591</v>
      </c>
      <c r="D1127" s="248">
        <v>-0.13620125767667851</v>
      </c>
    </row>
    <row r="1128" spans="1:4" ht="27.75" customHeight="1" x14ac:dyDescent="0.25">
      <c r="A1128" s="246" t="s">
        <v>9065</v>
      </c>
      <c r="B1128" s="247" t="s">
        <v>9064</v>
      </c>
      <c r="C1128" s="248">
        <v>0.4190807928513185</v>
      </c>
      <c r="D1128" s="248">
        <v>6.2862118927697774E-2</v>
      </c>
    </row>
    <row r="1129" spans="1:4" ht="27.75" customHeight="1" x14ac:dyDescent="0.25">
      <c r="A1129" s="246" t="s">
        <v>9066</v>
      </c>
      <c r="B1129" s="247" t="s">
        <v>9064</v>
      </c>
      <c r="C1129" s="248">
        <v>-0.12</v>
      </c>
      <c r="D1129" s="248">
        <v>0.25</v>
      </c>
    </row>
    <row r="1130" spans="1:4" ht="27.75" customHeight="1" x14ac:dyDescent="0.25">
      <c r="A1130" s="246" t="s">
        <v>9067</v>
      </c>
      <c r="B1130" s="247" t="s">
        <v>9064</v>
      </c>
      <c r="C1130" s="248">
        <v>0.06</v>
      </c>
      <c r="D1130" s="248">
        <v>0.35</v>
      </c>
    </row>
    <row r="1131" spans="1:4" ht="27.75" customHeight="1" x14ac:dyDescent="0.25">
      <c r="A1131" s="246" t="s">
        <v>9068</v>
      </c>
      <c r="B1131" s="247" t="s">
        <v>9064</v>
      </c>
      <c r="C1131" s="248">
        <v>-0.12</v>
      </c>
      <c r="D1131" s="248">
        <v>0.25</v>
      </c>
    </row>
    <row r="1132" spans="1:4" ht="27.75" customHeight="1" x14ac:dyDescent="0.25">
      <c r="A1132" s="246" t="s">
        <v>9069</v>
      </c>
      <c r="B1132" s="247" t="s">
        <v>9064</v>
      </c>
      <c r="C1132" s="248">
        <v>0.06</v>
      </c>
      <c r="D1132" s="248">
        <v>0.35</v>
      </c>
    </row>
    <row r="1133" spans="1:4" ht="27.75" customHeight="1" x14ac:dyDescent="0.25">
      <c r="A1133" s="246" t="s">
        <v>9070</v>
      </c>
      <c r="B1133" s="247" t="s">
        <v>9064</v>
      </c>
      <c r="C1133" s="248">
        <v>-0.12</v>
      </c>
      <c r="D1133" s="248">
        <v>0.25</v>
      </c>
    </row>
    <row r="1134" spans="1:4" ht="27.75" customHeight="1" x14ac:dyDescent="0.25">
      <c r="A1134" s="246" t="s">
        <v>9071</v>
      </c>
      <c r="B1134" s="247" t="s">
        <v>9064</v>
      </c>
      <c r="C1134" s="248">
        <v>0.06</v>
      </c>
      <c r="D1134" s="248">
        <v>0.35</v>
      </c>
    </row>
    <row r="1135" spans="1:4" ht="27.75" customHeight="1" x14ac:dyDescent="0.25">
      <c r="A1135" s="246" t="s">
        <v>9072</v>
      </c>
      <c r="B1135" s="247" t="s">
        <v>9073</v>
      </c>
      <c r="C1135" s="248">
        <v>1.98</v>
      </c>
      <c r="D1135" s="248">
        <v>1.22</v>
      </c>
    </row>
    <row r="1136" spans="1:4" ht="27.75" customHeight="1" x14ac:dyDescent="0.25">
      <c r="A1136" s="246" t="s">
        <v>9074</v>
      </c>
      <c r="B1136" s="247" t="s">
        <v>9073</v>
      </c>
      <c r="C1136" s="248">
        <v>1.98</v>
      </c>
      <c r="D1136" s="248">
        <v>1.22</v>
      </c>
    </row>
    <row r="1137" spans="1:4" ht="27.75" customHeight="1" x14ac:dyDescent="0.25">
      <c r="A1137" s="246" t="s">
        <v>9075</v>
      </c>
      <c r="B1137" s="247" t="s">
        <v>9076</v>
      </c>
      <c r="C1137" s="248">
        <v>1.22</v>
      </c>
      <c r="D1137" s="248">
        <v>0.37</v>
      </c>
    </row>
    <row r="1138" spans="1:4" ht="27.75" customHeight="1" x14ac:dyDescent="0.25">
      <c r="A1138" s="246" t="s">
        <v>9077</v>
      </c>
      <c r="B1138" s="247" t="s">
        <v>9076</v>
      </c>
      <c r="C1138" s="248">
        <v>1.2</v>
      </c>
      <c r="D1138" s="248">
        <v>0.37</v>
      </c>
    </row>
    <row r="1139" spans="1:4" ht="27.75" customHeight="1" x14ac:dyDescent="0.25">
      <c r="A1139" s="246" t="s">
        <v>9078</v>
      </c>
      <c r="B1139" s="247" t="s">
        <v>9079</v>
      </c>
      <c r="C1139" s="248">
        <v>2.3573294597886667</v>
      </c>
      <c r="D1139" s="248">
        <v>1.959202706579914</v>
      </c>
    </row>
    <row r="1140" spans="1:4" ht="27.75" customHeight="1" x14ac:dyDescent="0.25">
      <c r="A1140" s="246" t="s">
        <v>9080</v>
      </c>
      <c r="B1140" s="247" t="s">
        <v>9079</v>
      </c>
      <c r="C1140" s="248">
        <v>2.3573294597886667</v>
      </c>
      <c r="D1140" s="248">
        <v>1.959202706579914</v>
      </c>
    </row>
    <row r="1141" spans="1:4" ht="27.75" customHeight="1" x14ac:dyDescent="0.25">
      <c r="A1141" s="246" t="s">
        <v>9081</v>
      </c>
      <c r="B1141" s="247" t="s">
        <v>9079</v>
      </c>
      <c r="C1141" s="248">
        <v>2.3573294597886667</v>
      </c>
      <c r="D1141" s="248">
        <v>1.959202706579914</v>
      </c>
    </row>
    <row r="1142" spans="1:4" ht="27.75" customHeight="1" x14ac:dyDescent="0.25">
      <c r="A1142" s="246" t="s">
        <v>9082</v>
      </c>
      <c r="B1142" s="247" t="s">
        <v>9083</v>
      </c>
      <c r="C1142" s="248">
        <v>-0.67</v>
      </c>
      <c r="D1142" s="248">
        <v>0.37</v>
      </c>
    </row>
    <row r="1143" spans="1:4" ht="27.75" customHeight="1" x14ac:dyDescent="0.25">
      <c r="A1143" s="246" t="s">
        <v>9084</v>
      </c>
      <c r="B1143" s="247" t="s">
        <v>9085</v>
      </c>
      <c r="C1143" s="248">
        <v>1.93</v>
      </c>
      <c r="D1143" s="248">
        <v>0.42</v>
      </c>
    </row>
    <row r="1144" spans="1:4" ht="27.75" customHeight="1" x14ac:dyDescent="0.25">
      <c r="A1144" s="246" t="s">
        <v>9086</v>
      </c>
      <c r="B1144" s="247" t="s">
        <v>9085</v>
      </c>
      <c r="C1144" s="248">
        <v>-0.39</v>
      </c>
      <c r="D1144" s="248">
        <v>0.36</v>
      </c>
    </row>
    <row r="1145" spans="1:4" ht="27.75" customHeight="1" x14ac:dyDescent="0.25">
      <c r="A1145" s="246" t="s">
        <v>9087</v>
      </c>
      <c r="B1145" s="247" t="s">
        <v>9085</v>
      </c>
      <c r="C1145" s="248">
        <v>-0.66</v>
      </c>
      <c r="D1145" s="248">
        <v>0.36</v>
      </c>
    </row>
    <row r="1146" spans="1:4" ht="27.75" customHeight="1" x14ac:dyDescent="0.25">
      <c r="A1146" s="246" t="s">
        <v>9088</v>
      </c>
      <c r="B1146" s="247" t="s">
        <v>9089</v>
      </c>
      <c r="C1146" s="248">
        <v>4.6727508402922009</v>
      </c>
      <c r="D1146" s="248">
        <v>0.7648224469536562</v>
      </c>
    </row>
    <row r="1147" spans="1:4" ht="27.75" customHeight="1" x14ac:dyDescent="0.25">
      <c r="A1147" s="246" t="s">
        <v>9090</v>
      </c>
      <c r="B1147" s="247" t="s">
        <v>9089</v>
      </c>
      <c r="C1147" s="248">
        <v>4.6727508402922009</v>
      </c>
      <c r="D1147" s="248">
        <v>0.7648224469536562</v>
      </c>
    </row>
    <row r="1148" spans="1:4" ht="27.75" customHeight="1" x14ac:dyDescent="0.25">
      <c r="A1148" s="246" t="s">
        <v>9091</v>
      </c>
      <c r="B1148" s="247" t="s">
        <v>9089</v>
      </c>
      <c r="C1148" s="248">
        <v>0</v>
      </c>
      <c r="D1148" s="248">
        <v>6.65</v>
      </c>
    </row>
    <row r="1149" spans="1:4" ht="27.75" customHeight="1" x14ac:dyDescent="0.25">
      <c r="A1149" s="246" t="s">
        <v>9092</v>
      </c>
      <c r="B1149" s="247" t="s">
        <v>9089</v>
      </c>
      <c r="C1149" s="248">
        <v>0</v>
      </c>
      <c r="D1149" s="248">
        <v>6.65</v>
      </c>
    </row>
    <row r="1150" spans="1:4" ht="27.75" customHeight="1" x14ac:dyDescent="0.25">
      <c r="A1150" s="246" t="s">
        <v>9093</v>
      </c>
      <c r="B1150" s="247" t="s">
        <v>9094</v>
      </c>
      <c r="C1150" s="248">
        <v>7.4072530136470549</v>
      </c>
      <c r="D1150" s="248">
        <v>8.0673052623878814</v>
      </c>
    </row>
    <row r="1151" spans="1:4" ht="27.75" customHeight="1" x14ac:dyDescent="0.25">
      <c r="A1151" s="246" t="s">
        <v>9095</v>
      </c>
      <c r="B1151" s="247" t="s">
        <v>9094</v>
      </c>
      <c r="C1151" s="248">
        <v>7.4072530136470549</v>
      </c>
      <c r="D1151" s="248">
        <v>8.0673052623878814</v>
      </c>
    </row>
    <row r="1152" spans="1:4" ht="27.75" customHeight="1" x14ac:dyDescent="0.25">
      <c r="A1152" s="246" t="s">
        <v>9096</v>
      </c>
      <c r="B1152" s="247" t="s">
        <v>9097</v>
      </c>
      <c r="C1152" s="248">
        <v>9.7121973743293051</v>
      </c>
      <c r="D1152" s="248">
        <v>8.3606618173838037</v>
      </c>
    </row>
    <row r="1153" spans="1:4" ht="27.75" customHeight="1" x14ac:dyDescent="0.25">
      <c r="A1153" s="246" t="s">
        <v>9098</v>
      </c>
      <c r="B1153" s="247" t="s">
        <v>9097</v>
      </c>
      <c r="C1153" s="248">
        <v>9.7121973743293051</v>
      </c>
      <c r="D1153" s="248">
        <v>8.3606618173838037</v>
      </c>
    </row>
    <row r="1154" spans="1:4" ht="27.75" customHeight="1" x14ac:dyDescent="0.25">
      <c r="A1154" s="246" t="s">
        <v>9099</v>
      </c>
      <c r="B1154" s="247" t="s">
        <v>9097</v>
      </c>
      <c r="C1154" s="248">
        <v>7.3</v>
      </c>
      <c r="D1154" s="248">
        <v>-0.1</v>
      </c>
    </row>
    <row r="1155" spans="1:4" ht="27.75" customHeight="1" x14ac:dyDescent="0.25">
      <c r="A1155" s="246" t="s">
        <v>9100</v>
      </c>
      <c r="B1155" s="247" t="s">
        <v>9097</v>
      </c>
      <c r="C1155" s="248">
        <v>7.3</v>
      </c>
      <c r="D1155" s="248">
        <v>-0.1</v>
      </c>
    </row>
    <row r="1156" spans="1:4" ht="27.75" customHeight="1" x14ac:dyDescent="0.25">
      <c r="A1156" s="246" t="s">
        <v>9101</v>
      </c>
      <c r="B1156" s="247" t="s">
        <v>9102</v>
      </c>
      <c r="C1156" s="248">
        <v>-0.04</v>
      </c>
      <c r="D1156" s="248">
        <v>0</v>
      </c>
    </row>
    <row r="1157" spans="1:4" ht="27.75" customHeight="1" x14ac:dyDescent="0.25">
      <c r="A1157" s="246" t="s">
        <v>9103</v>
      </c>
      <c r="B1157" s="247" t="s">
        <v>9102</v>
      </c>
      <c r="C1157" s="248">
        <v>-0.04</v>
      </c>
      <c r="D1157" s="248">
        <v>0</v>
      </c>
    </row>
    <row r="1158" spans="1:4" ht="27.75" customHeight="1" x14ac:dyDescent="0.25">
      <c r="A1158" s="246" t="s">
        <v>9104</v>
      </c>
      <c r="B1158" s="247" t="s">
        <v>9102</v>
      </c>
      <c r="C1158" s="248">
        <v>-0.04</v>
      </c>
      <c r="D1158" s="248">
        <v>0</v>
      </c>
    </row>
    <row r="1159" spans="1:4" ht="27.75" customHeight="1" x14ac:dyDescent="0.25">
      <c r="A1159" s="246" t="s">
        <v>9105</v>
      </c>
      <c r="B1159" s="247" t="s">
        <v>9102</v>
      </c>
      <c r="C1159" s="248">
        <v>-0.04</v>
      </c>
      <c r="D1159" s="248">
        <v>0</v>
      </c>
    </row>
    <row r="1160" spans="1:4" ht="27.75" customHeight="1" x14ac:dyDescent="0.25">
      <c r="A1160" s="246" t="s">
        <v>9106</v>
      </c>
      <c r="B1160" s="247" t="s">
        <v>9107</v>
      </c>
      <c r="C1160" s="248">
        <v>-4.190807928513185E-2</v>
      </c>
      <c r="D1160" s="248">
        <v>0</v>
      </c>
    </row>
    <row r="1161" spans="1:4" ht="27.75" customHeight="1" x14ac:dyDescent="0.25">
      <c r="A1161" s="246" t="s">
        <v>9108</v>
      </c>
      <c r="B1161" s="247" t="s">
        <v>9109</v>
      </c>
      <c r="C1161" s="248">
        <v>0</v>
      </c>
      <c r="D1161" s="248">
        <v>3.5412326995936412</v>
      </c>
    </row>
    <row r="1162" spans="1:4" ht="27.75" customHeight="1" x14ac:dyDescent="0.25">
      <c r="A1162" s="246" t="s">
        <v>9110</v>
      </c>
      <c r="B1162" s="247" t="s">
        <v>9111</v>
      </c>
      <c r="C1162" s="248">
        <v>2.63</v>
      </c>
      <c r="D1162" s="248">
        <v>3.98</v>
      </c>
    </row>
    <row r="1163" spans="1:4" ht="27.75" customHeight="1" x14ac:dyDescent="0.25">
      <c r="A1163" s="246" t="s">
        <v>9112</v>
      </c>
      <c r="B1163" s="247" t="s">
        <v>9111</v>
      </c>
      <c r="C1163" s="248">
        <v>2.63</v>
      </c>
      <c r="D1163" s="248">
        <v>3.98</v>
      </c>
    </row>
    <row r="1164" spans="1:4" ht="27.75" customHeight="1" x14ac:dyDescent="0.25">
      <c r="A1164" s="246" t="s">
        <v>9113</v>
      </c>
      <c r="B1164" s="247" t="s">
        <v>9114</v>
      </c>
      <c r="C1164" s="248">
        <v>7.0000000000000007E-2</v>
      </c>
      <c r="D1164" s="248">
        <v>0.15</v>
      </c>
    </row>
    <row r="1165" spans="1:4" ht="27.75" customHeight="1" x14ac:dyDescent="0.25">
      <c r="A1165" s="246" t="s">
        <v>9115</v>
      </c>
      <c r="B1165" s="247" t="s">
        <v>9114</v>
      </c>
      <c r="C1165" s="248">
        <v>7.0000000000000007E-2</v>
      </c>
      <c r="D1165" s="248">
        <v>0.15</v>
      </c>
    </row>
    <row r="1166" spans="1:4" ht="27.75" customHeight="1" x14ac:dyDescent="0.25">
      <c r="A1166" s="246" t="s">
        <v>9116</v>
      </c>
      <c r="B1166" s="247" t="s">
        <v>9114</v>
      </c>
      <c r="C1166" s="248">
        <v>1.0477019821282962</v>
      </c>
      <c r="D1166" s="248">
        <v>0.24097145588950813</v>
      </c>
    </row>
    <row r="1167" spans="1:4" ht="27.75" customHeight="1" x14ac:dyDescent="0.25">
      <c r="A1167" s="246" t="s">
        <v>9117</v>
      </c>
      <c r="B1167" s="247" t="s">
        <v>9114</v>
      </c>
      <c r="C1167" s="248">
        <v>1.0477019821282962</v>
      </c>
      <c r="D1167" s="248">
        <v>0.24097145588950813</v>
      </c>
    </row>
    <row r="1168" spans="1:4" ht="27.75" customHeight="1" x14ac:dyDescent="0.25">
      <c r="A1168" s="246" t="s">
        <v>9118</v>
      </c>
      <c r="B1168" s="247" t="s">
        <v>9119</v>
      </c>
      <c r="C1168" s="248">
        <v>3.0802438274571911</v>
      </c>
      <c r="D1168" s="248">
        <v>2.346852439967384</v>
      </c>
    </row>
    <row r="1169" spans="1:4" ht="27.75" customHeight="1" x14ac:dyDescent="0.25">
      <c r="A1169" s="246" t="s">
        <v>9120</v>
      </c>
      <c r="B1169" s="247" t="s">
        <v>9119</v>
      </c>
      <c r="C1169" s="248">
        <v>3.0802438274571911</v>
      </c>
      <c r="D1169" s="248">
        <v>2.346852439967384</v>
      </c>
    </row>
    <row r="1170" spans="1:4" ht="27.75" customHeight="1" x14ac:dyDescent="0.25">
      <c r="A1170" s="246" t="s">
        <v>9121</v>
      </c>
      <c r="B1170" s="247" t="s">
        <v>9119</v>
      </c>
      <c r="C1170" s="248">
        <v>3.42</v>
      </c>
      <c r="D1170" s="248">
        <v>0</v>
      </c>
    </row>
    <row r="1171" spans="1:4" ht="27.75" customHeight="1" x14ac:dyDescent="0.25">
      <c r="A1171" s="246" t="s">
        <v>9122</v>
      </c>
      <c r="B1171" s="247" t="s">
        <v>9119</v>
      </c>
      <c r="C1171" s="248">
        <v>3.43</v>
      </c>
      <c r="D1171" s="248">
        <v>0</v>
      </c>
    </row>
    <row r="1172" spans="1:4" ht="27.75" customHeight="1" x14ac:dyDescent="0.25">
      <c r="A1172" s="246" t="s">
        <v>9123</v>
      </c>
      <c r="B1172" s="247" t="s">
        <v>9124</v>
      </c>
      <c r="C1172" s="248">
        <v>7.0091262604383022</v>
      </c>
      <c r="D1172" s="248">
        <v>5.2908950097478957</v>
      </c>
    </row>
    <row r="1173" spans="1:4" ht="27.75" customHeight="1" x14ac:dyDescent="0.25">
      <c r="A1173" s="246" t="s">
        <v>9125</v>
      </c>
      <c r="B1173" s="247" t="s">
        <v>9124</v>
      </c>
      <c r="C1173" s="248">
        <v>7.0091262604383022</v>
      </c>
      <c r="D1173" s="248">
        <v>5.2908950097478957</v>
      </c>
    </row>
    <row r="1174" spans="1:4" ht="27.75" customHeight="1" x14ac:dyDescent="0.25">
      <c r="A1174" s="246" t="s">
        <v>9126</v>
      </c>
      <c r="B1174" s="247" t="s">
        <v>9124</v>
      </c>
      <c r="C1174" s="248">
        <v>4.55</v>
      </c>
      <c r="D1174" s="248">
        <v>0</v>
      </c>
    </row>
    <row r="1175" spans="1:4" ht="27.75" customHeight="1" x14ac:dyDescent="0.25">
      <c r="A1175" s="246" t="s">
        <v>9127</v>
      </c>
      <c r="B1175" s="247" t="s">
        <v>9124</v>
      </c>
      <c r="C1175" s="248">
        <v>4.55</v>
      </c>
      <c r="D1175" s="248">
        <v>0</v>
      </c>
    </row>
    <row r="1176" spans="1:4" ht="27.75" customHeight="1" x14ac:dyDescent="0.25">
      <c r="A1176" s="246" t="s">
        <v>9128</v>
      </c>
      <c r="B1176" s="247" t="s">
        <v>9129</v>
      </c>
      <c r="C1176" s="248">
        <v>1.49</v>
      </c>
      <c r="D1176" s="248">
        <v>0.06</v>
      </c>
    </row>
    <row r="1177" spans="1:4" ht="27.75" customHeight="1" x14ac:dyDescent="0.25">
      <c r="A1177" s="246" t="s">
        <v>9130</v>
      </c>
      <c r="B1177" s="247" t="s">
        <v>9129</v>
      </c>
      <c r="C1177" s="248">
        <v>1.49</v>
      </c>
      <c r="D1177" s="248">
        <v>0.06</v>
      </c>
    </row>
    <row r="1178" spans="1:4" ht="27.75" customHeight="1" x14ac:dyDescent="0.25">
      <c r="A1178" s="246" t="s">
        <v>9131</v>
      </c>
      <c r="B1178" s="247" t="s">
        <v>9129</v>
      </c>
      <c r="C1178" s="248">
        <v>0.586713109991846</v>
      </c>
      <c r="D1178" s="248">
        <v>1.8963405876522164</v>
      </c>
    </row>
    <row r="1179" spans="1:4" ht="27.75" customHeight="1" x14ac:dyDescent="0.25">
      <c r="A1179" s="246" t="s">
        <v>9132</v>
      </c>
      <c r="B1179" s="247" t="s">
        <v>9129</v>
      </c>
      <c r="C1179" s="248">
        <v>0.586713109991846</v>
      </c>
      <c r="D1179" s="248">
        <v>1.8963405876522164</v>
      </c>
    </row>
    <row r="1180" spans="1:4" ht="27.75" customHeight="1" x14ac:dyDescent="0.25">
      <c r="A1180" s="246" t="s">
        <v>9133</v>
      </c>
      <c r="B1180" s="247" t="s">
        <v>9134</v>
      </c>
      <c r="C1180" s="248">
        <v>2.52</v>
      </c>
      <c r="D1180" s="248">
        <v>0.06</v>
      </c>
    </row>
    <row r="1181" spans="1:4" ht="27.75" customHeight="1" x14ac:dyDescent="0.25">
      <c r="A1181" s="246" t="s">
        <v>9135</v>
      </c>
      <c r="B1181" s="247" t="s">
        <v>9134</v>
      </c>
      <c r="C1181" s="248">
        <v>2.52</v>
      </c>
      <c r="D1181" s="248">
        <v>0.06</v>
      </c>
    </row>
    <row r="1182" spans="1:4" ht="27.75" customHeight="1" x14ac:dyDescent="0.25">
      <c r="A1182" s="246" t="s">
        <v>9136</v>
      </c>
      <c r="B1182" s="247" t="s">
        <v>9134</v>
      </c>
      <c r="C1182" s="248">
        <v>0.293356554995923</v>
      </c>
      <c r="D1182" s="248">
        <v>2.7868872724612683</v>
      </c>
    </row>
    <row r="1183" spans="1:4" ht="27.75" customHeight="1" x14ac:dyDescent="0.25">
      <c r="A1183" s="246" t="s">
        <v>9137</v>
      </c>
      <c r="B1183" s="247" t="s">
        <v>9138</v>
      </c>
      <c r="C1183" s="248">
        <v>0.55528205052799706</v>
      </c>
      <c r="D1183" s="248">
        <v>5.0499235538583882</v>
      </c>
    </row>
    <row r="1184" spans="1:4" ht="27.75" customHeight="1" x14ac:dyDescent="0.25">
      <c r="A1184" s="246" t="s">
        <v>9139</v>
      </c>
      <c r="B1184" s="247" t="s">
        <v>9138</v>
      </c>
      <c r="C1184" s="248">
        <v>0.55528205052799706</v>
      </c>
      <c r="D1184" s="248">
        <v>5.0499235538583882</v>
      </c>
    </row>
    <row r="1185" spans="1:4" ht="27.75" customHeight="1" x14ac:dyDescent="0.25">
      <c r="A1185" s="246" t="s">
        <v>9140</v>
      </c>
      <c r="B1185" s="247" t="s">
        <v>9141</v>
      </c>
      <c r="C1185" s="248">
        <v>0.55000000000000004</v>
      </c>
      <c r="D1185" s="248">
        <v>0.12</v>
      </c>
    </row>
    <row r="1186" spans="1:4" ht="27.75" customHeight="1" x14ac:dyDescent="0.25">
      <c r="A1186" s="246" t="s">
        <v>9142</v>
      </c>
      <c r="B1186" s="247" t="s">
        <v>9143</v>
      </c>
      <c r="C1186" s="248">
        <v>0</v>
      </c>
      <c r="D1186" s="248">
        <v>7.6063163902514308</v>
      </c>
    </row>
    <row r="1187" spans="1:4" ht="27.75" customHeight="1" x14ac:dyDescent="0.25">
      <c r="A1187" s="246" t="s">
        <v>9144</v>
      </c>
      <c r="B1187" s="247" t="s">
        <v>9143</v>
      </c>
      <c r="C1187" s="248">
        <v>0</v>
      </c>
      <c r="D1187" s="248">
        <v>7.6063163902514308</v>
      </c>
    </row>
    <row r="1188" spans="1:4" ht="27.75" customHeight="1" x14ac:dyDescent="0.25">
      <c r="A1188" s="246" t="s">
        <v>9145</v>
      </c>
      <c r="B1188" s="247" t="s">
        <v>9143</v>
      </c>
      <c r="C1188" s="248">
        <v>6.1</v>
      </c>
      <c r="D1188" s="248">
        <v>0.98</v>
      </c>
    </row>
    <row r="1189" spans="1:4" ht="27.75" customHeight="1" x14ac:dyDescent="0.25">
      <c r="A1189" s="246" t="s">
        <v>9146</v>
      </c>
      <c r="B1189" s="247" t="s">
        <v>9143</v>
      </c>
      <c r="C1189" s="248">
        <v>6.1</v>
      </c>
      <c r="D1189" s="248">
        <v>0.98</v>
      </c>
    </row>
    <row r="1190" spans="1:4" ht="27.75" customHeight="1" x14ac:dyDescent="0.25">
      <c r="A1190" s="246" t="s">
        <v>9147</v>
      </c>
      <c r="B1190" s="247" t="s">
        <v>9143</v>
      </c>
      <c r="C1190" s="248">
        <v>6.1</v>
      </c>
      <c r="D1190" s="248">
        <v>0.98</v>
      </c>
    </row>
    <row r="1191" spans="1:4" ht="27.75" customHeight="1" x14ac:dyDescent="0.25">
      <c r="A1191" s="246" t="s">
        <v>9148</v>
      </c>
      <c r="B1191" s="247" t="s">
        <v>9149</v>
      </c>
      <c r="C1191" s="248">
        <v>0.88006966498776884</v>
      </c>
      <c r="D1191" s="248">
        <v>0.40860377303003553</v>
      </c>
    </row>
    <row r="1192" spans="1:4" ht="27.75" customHeight="1" x14ac:dyDescent="0.25">
      <c r="A1192" s="246" t="s">
        <v>9150</v>
      </c>
      <c r="B1192" s="247" t="s">
        <v>9149</v>
      </c>
      <c r="C1192" s="248">
        <v>0.88006966498776884</v>
      </c>
      <c r="D1192" s="248">
        <v>0.40860377303003553</v>
      </c>
    </row>
    <row r="1193" spans="1:4" ht="27.75" customHeight="1" x14ac:dyDescent="0.25">
      <c r="A1193" s="246" t="s">
        <v>9151</v>
      </c>
      <c r="B1193" s="247" t="s">
        <v>9149</v>
      </c>
      <c r="C1193" s="248">
        <v>0.42</v>
      </c>
      <c r="D1193" s="248">
        <v>0</v>
      </c>
    </row>
    <row r="1194" spans="1:4" ht="27.75" customHeight="1" x14ac:dyDescent="0.25">
      <c r="A1194" s="246" t="s">
        <v>9152</v>
      </c>
      <c r="B1194" s="247" t="s">
        <v>9149</v>
      </c>
      <c r="C1194" s="248">
        <v>0.42</v>
      </c>
      <c r="D1194" s="248">
        <v>0</v>
      </c>
    </row>
    <row r="1195" spans="1:4" ht="27.75" customHeight="1" x14ac:dyDescent="0.25">
      <c r="A1195" s="246" t="s">
        <v>9153</v>
      </c>
      <c r="B1195" s="247" t="s">
        <v>9154</v>
      </c>
      <c r="C1195" s="248">
        <v>3.7926811753044327</v>
      </c>
      <c r="D1195" s="248">
        <v>0.79625350641750514</v>
      </c>
    </row>
    <row r="1196" spans="1:4" ht="27.75" customHeight="1" x14ac:dyDescent="0.25">
      <c r="A1196" s="246" t="s">
        <v>9155</v>
      </c>
      <c r="B1196" s="247" t="s">
        <v>9156</v>
      </c>
      <c r="C1196" s="248">
        <v>3.4364625013808117</v>
      </c>
      <c r="D1196" s="248">
        <v>0.74386840731109027</v>
      </c>
    </row>
    <row r="1197" spans="1:4" ht="27.75" customHeight="1" x14ac:dyDescent="0.25">
      <c r="A1197" s="246" t="s">
        <v>9157</v>
      </c>
      <c r="B1197" s="247" t="s">
        <v>9158</v>
      </c>
      <c r="C1197" s="248">
        <v>0.96388582355803254</v>
      </c>
      <c r="D1197" s="248">
        <v>4.253670047440882</v>
      </c>
    </row>
    <row r="1198" spans="1:4" ht="27.75" customHeight="1" x14ac:dyDescent="0.25">
      <c r="A1198" s="246" t="s">
        <v>9159</v>
      </c>
      <c r="B1198" s="247" t="s">
        <v>9160</v>
      </c>
      <c r="C1198" s="248">
        <v>0.23049443606822517</v>
      </c>
      <c r="D1198" s="248">
        <v>0.46098887213645034</v>
      </c>
    </row>
    <row r="1199" spans="1:4" ht="27.75" customHeight="1" x14ac:dyDescent="0.25">
      <c r="A1199" s="246" t="s">
        <v>9161</v>
      </c>
      <c r="B1199" s="247" t="s">
        <v>9160</v>
      </c>
      <c r="C1199" s="248">
        <v>0.23049443606822517</v>
      </c>
      <c r="D1199" s="248">
        <v>0.46098887213645034</v>
      </c>
    </row>
    <row r="1200" spans="1:4" ht="27.75" customHeight="1" x14ac:dyDescent="0.25">
      <c r="A1200" s="246" t="s">
        <v>9162</v>
      </c>
      <c r="B1200" s="247" t="s">
        <v>9160</v>
      </c>
      <c r="C1200" s="248">
        <v>0.23049443606822517</v>
      </c>
      <c r="D1200" s="248">
        <v>0.46098887213645034</v>
      </c>
    </row>
    <row r="1201" spans="1:4" ht="27.75" customHeight="1" x14ac:dyDescent="0.25">
      <c r="A1201" s="246" t="s">
        <v>9163</v>
      </c>
      <c r="B1201" s="247" t="s">
        <v>9160</v>
      </c>
      <c r="C1201" s="248">
        <v>0.23049443606822517</v>
      </c>
      <c r="D1201" s="248">
        <v>0.46098887213645034</v>
      </c>
    </row>
    <row r="1202" spans="1:4" ht="27.75" customHeight="1" x14ac:dyDescent="0.25">
      <c r="A1202" s="246" t="s">
        <v>9164</v>
      </c>
      <c r="B1202" s="247" t="s">
        <v>9160</v>
      </c>
      <c r="C1202" s="248">
        <v>0.23049443606822517</v>
      </c>
      <c r="D1202" s="248">
        <v>0.46098887213645034</v>
      </c>
    </row>
    <row r="1203" spans="1:4" ht="27.75" customHeight="1" x14ac:dyDescent="0.25">
      <c r="A1203" s="246" t="s">
        <v>9165</v>
      </c>
      <c r="B1203" s="247" t="s">
        <v>9166</v>
      </c>
      <c r="C1203" s="248">
        <v>0.38764973338746961</v>
      </c>
      <c r="D1203" s="248">
        <v>-0.70196032802595854</v>
      </c>
    </row>
    <row r="1204" spans="1:4" ht="27.75" customHeight="1" x14ac:dyDescent="0.25">
      <c r="A1204" s="246" t="s">
        <v>9167</v>
      </c>
      <c r="B1204" s="247" t="s">
        <v>9166</v>
      </c>
      <c r="C1204" s="248">
        <v>0.38764973338746961</v>
      </c>
      <c r="D1204" s="248">
        <v>-0.70196032802595854</v>
      </c>
    </row>
    <row r="1205" spans="1:4" ht="27.75" customHeight="1" x14ac:dyDescent="0.25">
      <c r="A1205" s="246" t="s">
        <v>9168</v>
      </c>
      <c r="B1205" s="247" t="s">
        <v>9166</v>
      </c>
      <c r="C1205" s="248">
        <v>0.38764973338746961</v>
      </c>
      <c r="D1205" s="248">
        <v>-0.70196032802595854</v>
      </c>
    </row>
    <row r="1206" spans="1:4" ht="27.75" customHeight="1" x14ac:dyDescent="0.25">
      <c r="A1206" s="246" t="s">
        <v>9169</v>
      </c>
      <c r="B1206" s="247" t="s">
        <v>9166</v>
      </c>
      <c r="C1206" s="248">
        <v>-0.55528205052799706</v>
      </c>
      <c r="D1206" s="248">
        <v>-0.75434542713237329</v>
      </c>
    </row>
    <row r="1207" spans="1:4" ht="27.75" customHeight="1" x14ac:dyDescent="0.25">
      <c r="A1207" s="246" t="s">
        <v>9170</v>
      </c>
      <c r="B1207" s="247" t="s">
        <v>9171</v>
      </c>
      <c r="C1207" s="248">
        <v>1.0372249623070133</v>
      </c>
      <c r="D1207" s="248">
        <v>5.9509472584887222</v>
      </c>
    </row>
    <row r="1208" spans="1:4" ht="27.75" customHeight="1" x14ac:dyDescent="0.25">
      <c r="A1208" s="246" t="s">
        <v>9172</v>
      </c>
      <c r="B1208" s="247" t="s">
        <v>9173</v>
      </c>
      <c r="C1208" s="248">
        <v>0.63909820909826065</v>
      </c>
      <c r="D1208" s="248">
        <v>10.204617305929606</v>
      </c>
    </row>
    <row r="1209" spans="1:4" ht="27.75" customHeight="1" x14ac:dyDescent="0.25">
      <c r="A1209" s="246" t="s">
        <v>9174</v>
      </c>
      <c r="B1209" s="247" t="s">
        <v>9173</v>
      </c>
      <c r="C1209" s="248">
        <v>0.63909820909826065</v>
      </c>
      <c r="D1209" s="248">
        <v>10.204617305929606</v>
      </c>
    </row>
    <row r="1210" spans="1:4" ht="27.75" customHeight="1" x14ac:dyDescent="0.25">
      <c r="A1210" s="246" t="s">
        <v>9175</v>
      </c>
      <c r="B1210" s="247" t="s">
        <v>9176</v>
      </c>
      <c r="C1210" s="248">
        <v>0.06</v>
      </c>
      <c r="D1210" s="248">
        <v>0</v>
      </c>
    </row>
    <row r="1211" spans="1:4" ht="27.75" customHeight="1" x14ac:dyDescent="0.25">
      <c r="A1211" s="246" t="s">
        <v>9177</v>
      </c>
      <c r="B1211" s="247" t="s">
        <v>9176</v>
      </c>
      <c r="C1211" s="248">
        <v>0.06</v>
      </c>
      <c r="D1211" s="248">
        <v>0</v>
      </c>
    </row>
    <row r="1212" spans="1:4" ht="27.75" customHeight="1" x14ac:dyDescent="0.25">
      <c r="A1212" s="246" t="s">
        <v>9178</v>
      </c>
      <c r="B1212" s="247" t="s">
        <v>9176</v>
      </c>
      <c r="C1212" s="248">
        <v>0.06</v>
      </c>
      <c r="D1212" s="248">
        <v>0</v>
      </c>
    </row>
    <row r="1213" spans="1:4" ht="27.75" customHeight="1" x14ac:dyDescent="0.25">
      <c r="A1213" s="246" t="s">
        <v>9179</v>
      </c>
      <c r="B1213" s="247" t="s">
        <v>9176</v>
      </c>
      <c r="C1213" s="248">
        <v>0.06</v>
      </c>
      <c r="D1213" s="248">
        <v>0</v>
      </c>
    </row>
    <row r="1214" spans="1:4" ht="27.75" customHeight="1" x14ac:dyDescent="0.25">
      <c r="A1214" s="246" t="s">
        <v>9180</v>
      </c>
      <c r="B1214" s="247" t="s">
        <v>9181</v>
      </c>
      <c r="C1214" s="248">
        <v>0.2514484757107911</v>
      </c>
      <c r="D1214" s="248">
        <v>4.5889346817219376</v>
      </c>
    </row>
    <row r="1215" spans="1:4" ht="27.75" customHeight="1" x14ac:dyDescent="0.25">
      <c r="A1215" s="246" t="s">
        <v>9182</v>
      </c>
      <c r="B1215" s="247" t="s">
        <v>9183</v>
      </c>
      <c r="C1215" s="248">
        <v>6.2862118927697774E-2</v>
      </c>
      <c r="D1215" s="248">
        <v>28.780373449064296</v>
      </c>
    </row>
    <row r="1216" spans="1:4" ht="27.75" customHeight="1" x14ac:dyDescent="0.25">
      <c r="A1216" s="246" t="s">
        <v>9184</v>
      </c>
      <c r="B1216" s="247" t="s">
        <v>9183</v>
      </c>
      <c r="C1216" s="248">
        <v>39.46</v>
      </c>
      <c r="D1216" s="248">
        <v>6.89</v>
      </c>
    </row>
    <row r="1217" spans="1:4" ht="27.75" customHeight="1" x14ac:dyDescent="0.25">
      <c r="A1217" s="246" t="s">
        <v>9185</v>
      </c>
      <c r="B1217" s="247" t="s">
        <v>9186</v>
      </c>
      <c r="C1217" s="248">
        <v>6.4538442099103053</v>
      </c>
      <c r="D1217" s="248">
        <v>9.2197774427290078</v>
      </c>
    </row>
    <row r="1218" spans="1:4" ht="27.75" customHeight="1" x14ac:dyDescent="0.25">
      <c r="A1218" s="246" t="s">
        <v>9187</v>
      </c>
      <c r="B1218" s="247" t="s">
        <v>9188</v>
      </c>
      <c r="C1218" s="248">
        <v>3.0488127679933421</v>
      </c>
      <c r="D1218" s="248">
        <v>9.5969501562951933</v>
      </c>
    </row>
    <row r="1219" spans="1:4" ht="27.75" customHeight="1" x14ac:dyDescent="0.25">
      <c r="A1219" s="246" t="s">
        <v>9189</v>
      </c>
      <c r="B1219" s="247" t="s">
        <v>9188</v>
      </c>
      <c r="C1219" s="248">
        <v>3.0488127679933421</v>
      </c>
      <c r="D1219" s="248">
        <v>9.5969501562951933</v>
      </c>
    </row>
    <row r="1220" spans="1:4" ht="27.75" customHeight="1" x14ac:dyDescent="0.25">
      <c r="A1220" s="246" t="s">
        <v>9190</v>
      </c>
      <c r="B1220" s="247" t="s">
        <v>9191</v>
      </c>
      <c r="C1220" s="248">
        <v>1.6868001912265571</v>
      </c>
      <c r="D1220" s="248">
        <v>0.74386840731109027</v>
      </c>
    </row>
    <row r="1221" spans="1:4" ht="27.75" customHeight="1" x14ac:dyDescent="0.25">
      <c r="A1221" s="246" t="s">
        <v>9192</v>
      </c>
      <c r="B1221" s="247" t="s">
        <v>9191</v>
      </c>
      <c r="C1221" s="248">
        <v>1.6868001912265571</v>
      </c>
      <c r="D1221" s="248">
        <v>0.74386840731109027</v>
      </c>
    </row>
    <row r="1222" spans="1:4" ht="27.75" customHeight="1" x14ac:dyDescent="0.25">
      <c r="A1222" s="246" t="s">
        <v>9193</v>
      </c>
      <c r="B1222" s="247" t="s">
        <v>9191</v>
      </c>
      <c r="C1222" s="248">
        <v>0.87</v>
      </c>
      <c r="D1222" s="248">
        <v>2.0699999999999998</v>
      </c>
    </row>
    <row r="1223" spans="1:4" ht="27.75" customHeight="1" x14ac:dyDescent="0.25">
      <c r="A1223" s="246" t="s">
        <v>9194</v>
      </c>
      <c r="B1223" s="247" t="s">
        <v>9191</v>
      </c>
      <c r="C1223" s="248">
        <v>0.87</v>
      </c>
      <c r="D1223" s="248">
        <v>2.0699999999999998</v>
      </c>
    </row>
    <row r="1224" spans="1:4" ht="27.75" customHeight="1" x14ac:dyDescent="0.25">
      <c r="A1224" s="246" t="s">
        <v>9195</v>
      </c>
      <c r="B1224" s="247" t="s">
        <v>9196</v>
      </c>
      <c r="C1224" s="248">
        <v>1.2781964181965213</v>
      </c>
      <c r="D1224" s="248">
        <v>0.86959264516648582</v>
      </c>
    </row>
    <row r="1225" spans="1:4" ht="27.75" customHeight="1" x14ac:dyDescent="0.25">
      <c r="A1225" s="246" t="s">
        <v>9197</v>
      </c>
      <c r="B1225" s="247" t="s">
        <v>9196</v>
      </c>
      <c r="C1225" s="248">
        <v>1.2781964181965213</v>
      </c>
      <c r="D1225" s="248">
        <v>0.86959264516648582</v>
      </c>
    </row>
    <row r="1226" spans="1:4" ht="27.75" customHeight="1" x14ac:dyDescent="0.25">
      <c r="A1226" s="246" t="s">
        <v>9198</v>
      </c>
      <c r="B1226" s="247" t="s">
        <v>9199</v>
      </c>
      <c r="C1226" s="248">
        <v>0</v>
      </c>
      <c r="D1226" s="248">
        <v>0</v>
      </c>
    </row>
    <row r="1227" spans="1:4" ht="27.75" customHeight="1" x14ac:dyDescent="0.25">
      <c r="A1227" s="246" t="s">
        <v>9200</v>
      </c>
      <c r="B1227" s="247" t="s">
        <v>9201</v>
      </c>
      <c r="C1227" s="248">
        <v>0</v>
      </c>
      <c r="D1227" s="248">
        <v>0</v>
      </c>
    </row>
    <row r="1228" spans="1:4" ht="27.75" customHeight="1" x14ac:dyDescent="0.25">
      <c r="A1228" s="246" t="s">
        <v>9202</v>
      </c>
      <c r="B1228" s="247" t="s">
        <v>9201</v>
      </c>
      <c r="C1228" s="248">
        <v>0</v>
      </c>
      <c r="D1228" s="248">
        <v>0</v>
      </c>
    </row>
    <row r="1229" spans="1:4" ht="27.75" customHeight="1" x14ac:dyDescent="0.25">
      <c r="A1229" s="246" t="s">
        <v>9203</v>
      </c>
      <c r="B1229" s="247" t="s">
        <v>9201</v>
      </c>
      <c r="C1229" s="248">
        <v>0</v>
      </c>
      <c r="D1229" s="248">
        <v>0</v>
      </c>
    </row>
    <row r="1230" spans="1:4" ht="27.75" customHeight="1" x14ac:dyDescent="0.25">
      <c r="A1230" s="246" t="s">
        <v>9204</v>
      </c>
      <c r="B1230" s="247" t="s">
        <v>9205</v>
      </c>
      <c r="C1230" s="248">
        <v>7.5225002316811667</v>
      </c>
      <c r="D1230" s="248">
        <v>1.0267479424857302</v>
      </c>
    </row>
    <row r="1231" spans="1:4" ht="27.75" customHeight="1" x14ac:dyDescent="0.25">
      <c r="A1231" s="246" t="s">
        <v>9206</v>
      </c>
      <c r="B1231" s="247" t="s">
        <v>9207</v>
      </c>
      <c r="C1231" s="248">
        <v>30.17</v>
      </c>
      <c r="D1231" s="248">
        <v>8.0399999999999991</v>
      </c>
    </row>
    <row r="1232" spans="1:4" ht="27.75" customHeight="1" x14ac:dyDescent="0.25">
      <c r="A1232" s="246" t="s">
        <v>9208</v>
      </c>
      <c r="B1232" s="247" t="s">
        <v>9207</v>
      </c>
      <c r="C1232" s="248">
        <v>31.6091688008107</v>
      </c>
      <c r="D1232" s="248">
        <v>8.4235239363115006</v>
      </c>
    </row>
    <row r="1233" spans="1:4" ht="27.75" customHeight="1" x14ac:dyDescent="0.25">
      <c r="A1233" s="246" t="s">
        <v>9209</v>
      </c>
      <c r="B1233" s="247" t="s">
        <v>9210</v>
      </c>
      <c r="C1233" s="248">
        <v>-1.0477019821282962E-2</v>
      </c>
      <c r="D1233" s="248">
        <v>1.8334784687245185</v>
      </c>
    </row>
    <row r="1234" spans="1:4" ht="27.75" customHeight="1" x14ac:dyDescent="0.25">
      <c r="A1234" s="246" t="s">
        <v>9211</v>
      </c>
      <c r="B1234" s="247" t="s">
        <v>9210</v>
      </c>
      <c r="C1234" s="248">
        <v>-1.0477019821282962E-2</v>
      </c>
      <c r="D1234" s="248">
        <v>1.8334784687245185</v>
      </c>
    </row>
    <row r="1235" spans="1:4" ht="27.75" customHeight="1" x14ac:dyDescent="0.25">
      <c r="A1235" s="246" t="s">
        <v>9212</v>
      </c>
      <c r="B1235" s="247" t="s">
        <v>9210</v>
      </c>
      <c r="C1235" s="248">
        <v>1.08</v>
      </c>
      <c r="D1235" s="248">
        <v>0.44</v>
      </c>
    </row>
    <row r="1236" spans="1:4" ht="27.75" customHeight="1" x14ac:dyDescent="0.25">
      <c r="A1236" s="246" t="s">
        <v>9213</v>
      </c>
      <c r="B1236" s="247" t="s">
        <v>9210</v>
      </c>
      <c r="C1236" s="248">
        <v>1.08</v>
      </c>
      <c r="D1236" s="248">
        <v>0.44</v>
      </c>
    </row>
    <row r="1237" spans="1:4" ht="27.75" customHeight="1" x14ac:dyDescent="0.25">
      <c r="A1237" s="246" t="s">
        <v>9214</v>
      </c>
      <c r="B1237" s="247" t="s">
        <v>9215</v>
      </c>
      <c r="C1237" s="248">
        <v>0</v>
      </c>
      <c r="D1237" s="248">
        <v>5.5737745449225367</v>
      </c>
    </row>
    <row r="1238" spans="1:4" ht="27.75" customHeight="1" x14ac:dyDescent="0.25">
      <c r="A1238" s="246" t="s">
        <v>9216</v>
      </c>
      <c r="B1238" s="247" t="s">
        <v>9215</v>
      </c>
      <c r="C1238" s="248">
        <v>0</v>
      </c>
      <c r="D1238" s="248">
        <v>5.5737745449225367</v>
      </c>
    </row>
    <row r="1239" spans="1:4" ht="27.75" customHeight="1" x14ac:dyDescent="0.25">
      <c r="A1239" s="246" t="s">
        <v>9217</v>
      </c>
      <c r="B1239" s="247" t="s">
        <v>9215</v>
      </c>
      <c r="C1239" s="248">
        <v>0</v>
      </c>
      <c r="D1239" s="248">
        <v>5.5737745449225367</v>
      </c>
    </row>
    <row r="1240" spans="1:4" ht="27.75" customHeight="1" x14ac:dyDescent="0.25">
      <c r="A1240" s="246" t="s">
        <v>9218</v>
      </c>
      <c r="B1240" s="247" t="s">
        <v>9219</v>
      </c>
      <c r="C1240" s="248">
        <v>4.3060551465472976</v>
      </c>
      <c r="D1240" s="248">
        <v>1.7182312506904058</v>
      </c>
    </row>
    <row r="1241" spans="1:4" ht="27.75" customHeight="1" x14ac:dyDescent="0.25">
      <c r="A1241" s="246" t="s">
        <v>9220</v>
      </c>
      <c r="B1241" s="247" t="s">
        <v>9219</v>
      </c>
      <c r="C1241" s="248">
        <v>4.3060551465472976</v>
      </c>
      <c r="D1241" s="248">
        <v>1.7182312506904058</v>
      </c>
    </row>
    <row r="1242" spans="1:4" ht="27.75" customHeight="1" x14ac:dyDescent="0.25">
      <c r="A1242" s="246" t="s">
        <v>9221</v>
      </c>
      <c r="B1242" s="247" t="s">
        <v>9219</v>
      </c>
      <c r="C1242" s="248">
        <v>1.56</v>
      </c>
      <c r="D1242" s="248">
        <v>-0.04</v>
      </c>
    </row>
    <row r="1243" spans="1:4" ht="27.75" customHeight="1" x14ac:dyDescent="0.25">
      <c r="A1243" s="246" t="s">
        <v>9222</v>
      </c>
      <c r="B1243" s="247" t="s">
        <v>9219</v>
      </c>
      <c r="C1243" s="248">
        <v>1.56</v>
      </c>
      <c r="D1243" s="248">
        <v>-0.04</v>
      </c>
    </row>
    <row r="1244" spans="1:4" ht="27.75" customHeight="1" x14ac:dyDescent="0.25">
      <c r="A1244" s="246" t="s">
        <v>9223</v>
      </c>
      <c r="B1244" s="247" t="s">
        <v>9224</v>
      </c>
      <c r="C1244" s="248">
        <v>0.12572423785539555</v>
      </c>
      <c r="D1244" s="248">
        <v>5.3013720295691789</v>
      </c>
    </row>
    <row r="1245" spans="1:4" ht="27.75" customHeight="1" x14ac:dyDescent="0.25">
      <c r="A1245" s="246" t="s">
        <v>9225</v>
      </c>
      <c r="B1245" s="247" t="s">
        <v>9226</v>
      </c>
      <c r="C1245" s="248">
        <v>2.2839903210396861</v>
      </c>
      <c r="D1245" s="248">
        <v>3.8136352149469985</v>
      </c>
    </row>
    <row r="1246" spans="1:4" ht="27.75" customHeight="1" x14ac:dyDescent="0.25">
      <c r="A1246" s="246" t="s">
        <v>9227</v>
      </c>
      <c r="B1246" s="247" t="s">
        <v>9226</v>
      </c>
      <c r="C1246" s="248">
        <v>2.2839903210396861</v>
      </c>
      <c r="D1246" s="248">
        <v>3.8136352149469985</v>
      </c>
    </row>
    <row r="1247" spans="1:4" ht="27.75" customHeight="1" x14ac:dyDescent="0.25">
      <c r="A1247" s="246" t="s">
        <v>9228</v>
      </c>
      <c r="B1247" s="247" t="s">
        <v>9226</v>
      </c>
      <c r="C1247" s="248">
        <v>3.12</v>
      </c>
      <c r="D1247" s="248">
        <v>0.27</v>
      </c>
    </row>
    <row r="1248" spans="1:4" ht="27.75" customHeight="1" x14ac:dyDescent="0.25">
      <c r="A1248" s="246" t="s">
        <v>9229</v>
      </c>
      <c r="B1248" s="247" t="s">
        <v>9226</v>
      </c>
      <c r="C1248" s="248">
        <v>3.13</v>
      </c>
      <c r="D1248" s="248">
        <v>0.27</v>
      </c>
    </row>
    <row r="1249" spans="1:4" ht="27.75" customHeight="1" x14ac:dyDescent="0.25">
      <c r="A1249" s="246" t="s">
        <v>9230</v>
      </c>
      <c r="B1249" s="247" t="s">
        <v>9231</v>
      </c>
      <c r="C1249" s="248">
        <v>0.45</v>
      </c>
      <c r="D1249" s="248">
        <v>-7.0000000000000007E-2</v>
      </c>
    </row>
    <row r="1250" spans="1:4" ht="27.75" customHeight="1" x14ac:dyDescent="0.25">
      <c r="A1250" s="246" t="s">
        <v>9232</v>
      </c>
      <c r="B1250" s="247" t="s">
        <v>9233</v>
      </c>
      <c r="C1250" s="248">
        <v>-0.46</v>
      </c>
      <c r="D1250" s="248">
        <v>0.08</v>
      </c>
    </row>
    <row r="1251" spans="1:4" ht="27.75" customHeight="1" x14ac:dyDescent="0.25">
      <c r="A1251" s="246" t="s">
        <v>9234</v>
      </c>
      <c r="B1251" s="247" t="s">
        <v>9233</v>
      </c>
      <c r="C1251" s="248">
        <v>-0.46</v>
      </c>
      <c r="D1251" s="248">
        <v>0.08</v>
      </c>
    </row>
    <row r="1252" spans="1:4" ht="27.75" customHeight="1" x14ac:dyDescent="0.25">
      <c r="A1252" s="246" t="s">
        <v>9235</v>
      </c>
      <c r="B1252" s="247" t="s">
        <v>9233</v>
      </c>
      <c r="C1252" s="248">
        <v>0.45</v>
      </c>
      <c r="D1252" s="248">
        <v>-7.0000000000000007E-2</v>
      </c>
    </row>
    <row r="1253" spans="1:4" ht="27.75" customHeight="1" x14ac:dyDescent="0.25">
      <c r="A1253" s="246" t="s">
        <v>9236</v>
      </c>
      <c r="B1253" s="247" t="s">
        <v>9233</v>
      </c>
      <c r="C1253" s="248">
        <v>0.45</v>
      </c>
      <c r="D1253" s="248">
        <v>-7.0000000000000007E-2</v>
      </c>
    </row>
    <row r="1254" spans="1:4" ht="27.75" customHeight="1" x14ac:dyDescent="0.25">
      <c r="A1254" s="246" t="s">
        <v>9237</v>
      </c>
      <c r="B1254" s="247" t="s">
        <v>9233</v>
      </c>
      <c r="C1254" s="248">
        <v>0.45</v>
      </c>
      <c r="D1254" s="248">
        <v>-7.0000000000000007E-2</v>
      </c>
    </row>
    <row r="1255" spans="1:4" ht="27.75" customHeight="1" x14ac:dyDescent="0.25">
      <c r="A1255" s="246" t="s">
        <v>9238</v>
      </c>
      <c r="B1255" s="247" t="s">
        <v>9239</v>
      </c>
      <c r="C1255" s="248">
        <v>0.27240251535335702</v>
      </c>
      <c r="D1255" s="248">
        <v>2.9440425697805126</v>
      </c>
    </row>
    <row r="1256" spans="1:4" ht="27.75" customHeight="1" x14ac:dyDescent="0.25">
      <c r="A1256" s="246" t="s">
        <v>9240</v>
      </c>
      <c r="B1256" s="247" t="s">
        <v>9239</v>
      </c>
      <c r="C1256" s="248">
        <v>0.27240251535335702</v>
      </c>
      <c r="D1256" s="248">
        <v>2.9440425697805126</v>
      </c>
    </row>
    <row r="1257" spans="1:4" ht="27.75" customHeight="1" x14ac:dyDescent="0.25">
      <c r="A1257" s="246" t="s">
        <v>9241</v>
      </c>
      <c r="B1257" s="247" t="s">
        <v>9239</v>
      </c>
      <c r="C1257" s="248">
        <v>1.71</v>
      </c>
      <c r="D1257" s="248">
        <v>1.01</v>
      </c>
    </row>
    <row r="1258" spans="1:4" ht="27.75" customHeight="1" x14ac:dyDescent="0.25">
      <c r="A1258" s="246" t="s">
        <v>9242</v>
      </c>
      <c r="B1258" s="247" t="s">
        <v>9239</v>
      </c>
      <c r="C1258" s="248">
        <v>1.71</v>
      </c>
      <c r="D1258" s="248">
        <v>1.01</v>
      </c>
    </row>
    <row r="1259" spans="1:4" ht="27.75" customHeight="1" x14ac:dyDescent="0.25">
      <c r="A1259" s="246" t="s">
        <v>9243</v>
      </c>
      <c r="B1259" s="247" t="s">
        <v>9244</v>
      </c>
      <c r="C1259" s="248">
        <v>2.1582660831842904</v>
      </c>
      <c r="D1259" s="248">
        <v>5.0918316331435198</v>
      </c>
    </row>
    <row r="1260" spans="1:4" ht="27.75" customHeight="1" x14ac:dyDescent="0.25">
      <c r="A1260" s="246" t="s">
        <v>9245</v>
      </c>
      <c r="B1260" s="247" t="s">
        <v>9244</v>
      </c>
      <c r="C1260" s="248">
        <v>2.1582660831842904</v>
      </c>
      <c r="D1260" s="248">
        <v>5.0918316331435198</v>
      </c>
    </row>
    <row r="1261" spans="1:4" ht="27.75" customHeight="1" x14ac:dyDescent="0.25">
      <c r="A1261" s="246" t="s">
        <v>9246</v>
      </c>
      <c r="B1261" s="247" t="s">
        <v>9244</v>
      </c>
      <c r="C1261" s="248">
        <v>2.1582660831842904</v>
      </c>
      <c r="D1261" s="248">
        <v>5.0918316331435198</v>
      </c>
    </row>
    <row r="1262" spans="1:4" ht="27.75" customHeight="1" x14ac:dyDescent="0.25">
      <c r="A1262" s="246" t="s">
        <v>9247</v>
      </c>
      <c r="B1262" s="247" t="s">
        <v>9244</v>
      </c>
      <c r="C1262" s="248">
        <v>2.1582660831842904</v>
      </c>
      <c r="D1262" s="248">
        <v>5.0918316331435198</v>
      </c>
    </row>
    <row r="1263" spans="1:4" ht="27.75" customHeight="1" x14ac:dyDescent="0.25">
      <c r="A1263" s="246" t="s">
        <v>9248</v>
      </c>
      <c r="B1263" s="247" t="s">
        <v>9249</v>
      </c>
      <c r="C1263" s="248">
        <v>0.19906337660437629</v>
      </c>
      <c r="D1263" s="248">
        <v>0.52385099106414812</v>
      </c>
    </row>
    <row r="1264" spans="1:4" ht="27.75" customHeight="1" x14ac:dyDescent="0.25">
      <c r="A1264" s="246" t="s">
        <v>9250</v>
      </c>
      <c r="B1264" s="247" t="s">
        <v>9249</v>
      </c>
      <c r="C1264" s="248">
        <v>0.19906337660437629</v>
      </c>
      <c r="D1264" s="248">
        <v>0.52385099106414812</v>
      </c>
    </row>
    <row r="1265" spans="1:4" ht="27.75" customHeight="1" x14ac:dyDescent="0.25">
      <c r="A1265" s="246" t="s">
        <v>9251</v>
      </c>
      <c r="B1265" s="247" t="s">
        <v>9252</v>
      </c>
      <c r="C1265" s="248">
        <v>0.01</v>
      </c>
      <c r="D1265" s="248">
        <v>0.61</v>
      </c>
    </row>
    <row r="1266" spans="1:4" ht="27.75" customHeight="1" x14ac:dyDescent="0.25">
      <c r="A1266" s="246" t="s">
        <v>9253</v>
      </c>
      <c r="B1266" s="247" t="s">
        <v>9254</v>
      </c>
      <c r="C1266" s="248">
        <v>0.19906337660437629</v>
      </c>
      <c r="D1266" s="248">
        <v>0.52385099106414812</v>
      </c>
    </row>
    <row r="1267" spans="1:4" ht="27.75" customHeight="1" x14ac:dyDescent="0.25">
      <c r="A1267" s="246" t="s">
        <v>9255</v>
      </c>
      <c r="B1267" s="247" t="s">
        <v>9254</v>
      </c>
      <c r="C1267" s="248">
        <v>0.19906337660437629</v>
      </c>
      <c r="D1267" s="248">
        <v>0.52385099106414812</v>
      </c>
    </row>
    <row r="1268" spans="1:4" ht="27.75" customHeight="1" x14ac:dyDescent="0.25">
      <c r="A1268" s="246" t="s">
        <v>9256</v>
      </c>
      <c r="B1268" s="247" t="s">
        <v>9257</v>
      </c>
      <c r="C1268" s="248">
        <v>2.2400000000000002</v>
      </c>
      <c r="D1268" s="248">
        <v>1.37</v>
      </c>
    </row>
    <row r="1269" spans="1:4" ht="27.75" customHeight="1" x14ac:dyDescent="0.25">
      <c r="A1269" s="246" t="s">
        <v>9258</v>
      </c>
      <c r="B1269" s="247" t="s">
        <v>9257</v>
      </c>
      <c r="C1269" s="248">
        <v>4.0441296510152229</v>
      </c>
      <c r="D1269" s="248">
        <v>2.200174162469422</v>
      </c>
    </row>
    <row r="1270" spans="1:4" ht="27.75" customHeight="1" x14ac:dyDescent="0.25">
      <c r="A1270" s="246" t="s">
        <v>9259</v>
      </c>
      <c r="B1270" s="247" t="s">
        <v>9257</v>
      </c>
      <c r="C1270" s="248">
        <v>4.0441296510152229</v>
      </c>
      <c r="D1270" s="248">
        <v>2.200174162469422</v>
      </c>
    </row>
    <row r="1271" spans="1:4" ht="27.75" customHeight="1" x14ac:dyDescent="0.25">
      <c r="A1271" s="246" t="s">
        <v>9260</v>
      </c>
      <c r="B1271" s="247" t="s">
        <v>9261</v>
      </c>
      <c r="C1271" s="248">
        <v>1.0477019821282962</v>
      </c>
      <c r="D1271" s="248">
        <v>10.340818563606284</v>
      </c>
    </row>
    <row r="1272" spans="1:4" ht="27.75" customHeight="1" x14ac:dyDescent="0.25">
      <c r="A1272" s="246" t="s">
        <v>9262</v>
      </c>
      <c r="B1272" s="247" t="s">
        <v>9261</v>
      </c>
      <c r="C1272" s="248">
        <v>1.0477019821282962</v>
      </c>
      <c r="D1272" s="248">
        <v>10.340818563606284</v>
      </c>
    </row>
    <row r="1273" spans="1:4" ht="27.75" customHeight="1" x14ac:dyDescent="0.25">
      <c r="A1273" s="246" t="s">
        <v>9263</v>
      </c>
      <c r="B1273" s="247" t="s">
        <v>9264</v>
      </c>
      <c r="C1273" s="248">
        <v>0.13620125767667851</v>
      </c>
      <c r="D1273" s="248">
        <v>4.0650836906577892</v>
      </c>
    </row>
    <row r="1274" spans="1:4" ht="27.75" customHeight="1" x14ac:dyDescent="0.25">
      <c r="A1274" s="246" t="s">
        <v>9265</v>
      </c>
      <c r="B1274" s="247" t="s">
        <v>9264</v>
      </c>
      <c r="C1274" s="248">
        <v>0.13620125767667851</v>
      </c>
      <c r="D1274" s="248">
        <v>4.0650836906577892</v>
      </c>
    </row>
    <row r="1275" spans="1:4" ht="27.75" customHeight="1" x14ac:dyDescent="0.25">
      <c r="A1275" s="246" t="s">
        <v>9266</v>
      </c>
      <c r="B1275" s="247" t="s">
        <v>9267</v>
      </c>
      <c r="C1275" s="248">
        <v>1.3620125767667852</v>
      </c>
      <c r="D1275" s="248">
        <v>4.5784576619006545</v>
      </c>
    </row>
    <row r="1276" spans="1:4" ht="27.75" customHeight="1" x14ac:dyDescent="0.25">
      <c r="A1276" s="246" t="s">
        <v>9268</v>
      </c>
      <c r="B1276" s="247" t="s">
        <v>9267</v>
      </c>
      <c r="C1276" s="248">
        <v>1.3620125767667852</v>
      </c>
      <c r="D1276" s="248">
        <v>4.5784576619006545</v>
      </c>
    </row>
    <row r="1277" spans="1:4" ht="27.75" customHeight="1" x14ac:dyDescent="0.25">
      <c r="A1277" s="246" t="s">
        <v>9269</v>
      </c>
      <c r="B1277" s="247" t="s">
        <v>9270</v>
      </c>
      <c r="C1277" s="248">
        <v>2.0011107858650456</v>
      </c>
      <c r="D1277" s="248">
        <v>3.8869743536959791</v>
      </c>
    </row>
    <row r="1278" spans="1:4" ht="27.75" customHeight="1" x14ac:dyDescent="0.25">
      <c r="A1278" s="246" t="s">
        <v>9271</v>
      </c>
      <c r="B1278" s="247" t="s">
        <v>9270</v>
      </c>
      <c r="C1278" s="248">
        <v>2.0011107858650456</v>
      </c>
      <c r="D1278" s="248">
        <v>3.8869743536959791</v>
      </c>
    </row>
    <row r="1279" spans="1:4" ht="27.75" customHeight="1" x14ac:dyDescent="0.25">
      <c r="A1279" s="246" t="s">
        <v>9272</v>
      </c>
      <c r="B1279" s="247" t="s">
        <v>9270</v>
      </c>
      <c r="C1279" s="248">
        <v>7.41</v>
      </c>
      <c r="D1279" s="248">
        <v>5.59</v>
      </c>
    </row>
    <row r="1280" spans="1:4" ht="27.75" customHeight="1" x14ac:dyDescent="0.25">
      <c r="A1280" s="246" t="s">
        <v>9273</v>
      </c>
      <c r="B1280" s="247" t="s">
        <v>9270</v>
      </c>
      <c r="C1280" s="248">
        <v>7.41</v>
      </c>
      <c r="D1280" s="248">
        <v>5.59</v>
      </c>
    </row>
    <row r="1281" spans="1:4" ht="27.75" customHeight="1" x14ac:dyDescent="0.25">
      <c r="A1281" s="246" t="s">
        <v>9274</v>
      </c>
      <c r="B1281" s="247" t="s">
        <v>9270</v>
      </c>
      <c r="C1281" s="248">
        <v>1.2886734380178044</v>
      </c>
      <c r="D1281" s="248">
        <v>14.437333313727921</v>
      </c>
    </row>
    <row r="1282" spans="1:4" ht="27.75" customHeight="1" x14ac:dyDescent="0.25">
      <c r="A1282" s="246" t="s">
        <v>9275</v>
      </c>
      <c r="B1282" s="247" t="s">
        <v>9270</v>
      </c>
      <c r="C1282" s="248">
        <v>1.2886734380178044</v>
      </c>
      <c r="D1282" s="248">
        <v>14.437333313727921</v>
      </c>
    </row>
    <row r="1283" spans="1:4" ht="27.75" customHeight="1" x14ac:dyDescent="0.25">
      <c r="A1283" s="246" t="s">
        <v>9276</v>
      </c>
      <c r="B1283" s="247" t="s">
        <v>9277</v>
      </c>
      <c r="C1283" s="248">
        <v>0.47146589195773331</v>
      </c>
      <c r="D1283" s="248">
        <v>1.6553691317627082</v>
      </c>
    </row>
    <row r="1284" spans="1:4" ht="27.75" customHeight="1" x14ac:dyDescent="0.25">
      <c r="A1284" s="246" t="s">
        <v>9278</v>
      </c>
      <c r="B1284" s="247" t="s">
        <v>9277</v>
      </c>
      <c r="C1284" s="248">
        <v>0.47146589195773331</v>
      </c>
      <c r="D1284" s="248">
        <v>1.6553691317627082</v>
      </c>
    </row>
    <row r="1285" spans="1:4" ht="27.75" customHeight="1" x14ac:dyDescent="0.25">
      <c r="A1285" s="246" t="s">
        <v>9279</v>
      </c>
      <c r="B1285" s="247" t="s">
        <v>9280</v>
      </c>
      <c r="C1285" s="248">
        <v>0.37717271356618665</v>
      </c>
      <c r="D1285" s="248">
        <v>7.2186666568639604</v>
      </c>
    </row>
    <row r="1286" spans="1:4" ht="27.75" customHeight="1" x14ac:dyDescent="0.25">
      <c r="A1286" s="246" t="s">
        <v>9281</v>
      </c>
      <c r="B1286" s="247" t="s">
        <v>9280</v>
      </c>
      <c r="C1286" s="248">
        <v>0.37717271356618665</v>
      </c>
      <c r="D1286" s="248">
        <v>7.2186666568639604</v>
      </c>
    </row>
    <row r="1287" spans="1:4" ht="27.75" customHeight="1" x14ac:dyDescent="0.25">
      <c r="A1287" s="246" t="s">
        <v>9282</v>
      </c>
      <c r="B1287" s="247" t="s">
        <v>9283</v>
      </c>
      <c r="C1287" s="248">
        <v>1.2572423785539555</v>
      </c>
      <c r="D1287" s="248">
        <v>1.9487256867586311</v>
      </c>
    </row>
    <row r="1288" spans="1:4" ht="27.75" customHeight="1" x14ac:dyDescent="0.25">
      <c r="A1288" s="246" t="s">
        <v>9284</v>
      </c>
      <c r="B1288" s="247" t="s">
        <v>9283</v>
      </c>
      <c r="C1288" s="248">
        <v>1.2572423785539555</v>
      </c>
      <c r="D1288" s="248">
        <v>1.9487256867586311</v>
      </c>
    </row>
    <row r="1289" spans="1:4" ht="27.75" customHeight="1" x14ac:dyDescent="0.25">
      <c r="A1289" s="246" t="s">
        <v>9285</v>
      </c>
      <c r="B1289" s="247" t="s">
        <v>9286</v>
      </c>
      <c r="C1289" s="248">
        <v>0.45051185231516738</v>
      </c>
      <c r="D1289" s="248">
        <v>1.8963405876522164</v>
      </c>
    </row>
    <row r="1290" spans="1:4" ht="27.75" customHeight="1" x14ac:dyDescent="0.25">
      <c r="A1290" s="246" t="s">
        <v>9287</v>
      </c>
      <c r="B1290" s="247" t="s">
        <v>9286</v>
      </c>
      <c r="C1290" s="248">
        <v>0.45051185231516738</v>
      </c>
      <c r="D1290" s="248">
        <v>1.8963405876522164</v>
      </c>
    </row>
    <row r="1291" spans="1:4" ht="27.75" customHeight="1" x14ac:dyDescent="0.25">
      <c r="A1291" s="246" t="s">
        <v>9288</v>
      </c>
      <c r="B1291" s="247" t="s">
        <v>9289</v>
      </c>
      <c r="C1291" s="248">
        <v>3.46</v>
      </c>
      <c r="D1291" s="248">
        <v>3.05</v>
      </c>
    </row>
    <row r="1292" spans="1:4" ht="27.75" customHeight="1" x14ac:dyDescent="0.25">
      <c r="A1292" s="246" t="s">
        <v>9290</v>
      </c>
      <c r="B1292" s="247" t="s">
        <v>9289</v>
      </c>
      <c r="C1292" s="248">
        <v>3.46</v>
      </c>
      <c r="D1292" s="248">
        <v>3.05</v>
      </c>
    </row>
    <row r="1293" spans="1:4" ht="27.75" customHeight="1" x14ac:dyDescent="0.25">
      <c r="A1293" s="246" t="s">
        <v>9291</v>
      </c>
      <c r="B1293" s="247" t="s">
        <v>9292</v>
      </c>
      <c r="C1293" s="248">
        <v>1.2</v>
      </c>
      <c r="D1293" s="248">
        <v>0.34</v>
      </c>
    </row>
    <row r="1294" spans="1:4" ht="27.75" customHeight="1" x14ac:dyDescent="0.25">
      <c r="A1294" s="246" t="s">
        <v>9293</v>
      </c>
      <c r="B1294" s="247" t="s">
        <v>9292</v>
      </c>
      <c r="C1294" s="248">
        <v>1.3</v>
      </c>
      <c r="D1294" s="248">
        <v>0.35</v>
      </c>
    </row>
    <row r="1295" spans="1:4" ht="27.75" customHeight="1" x14ac:dyDescent="0.25">
      <c r="A1295" s="246" t="s">
        <v>9294</v>
      </c>
      <c r="B1295" s="247" t="s">
        <v>9292</v>
      </c>
      <c r="C1295" s="248">
        <v>1.17</v>
      </c>
      <c r="D1295" s="248">
        <v>0.34</v>
      </c>
    </row>
    <row r="1296" spans="1:4" ht="27.75" customHeight="1" x14ac:dyDescent="0.25">
      <c r="A1296" s="246" t="s">
        <v>9295</v>
      </c>
      <c r="B1296" s="247" t="s">
        <v>9296</v>
      </c>
      <c r="C1296" s="248">
        <v>0.81</v>
      </c>
      <c r="D1296" s="248">
        <v>1.01</v>
      </c>
    </row>
    <row r="1297" spans="1:4" ht="27.75" customHeight="1" x14ac:dyDescent="0.25">
      <c r="A1297" s="246" t="s">
        <v>9297</v>
      </c>
      <c r="B1297" s="247" t="s">
        <v>9296</v>
      </c>
      <c r="C1297" s="248">
        <v>0.81</v>
      </c>
      <c r="D1297" s="248">
        <v>1.01</v>
      </c>
    </row>
    <row r="1298" spans="1:4" ht="27.75" customHeight="1" x14ac:dyDescent="0.25">
      <c r="A1298" s="246" t="s">
        <v>9298</v>
      </c>
      <c r="B1298" s="247" t="s">
        <v>9299</v>
      </c>
      <c r="C1298" s="248">
        <v>0.36669569374490368</v>
      </c>
      <c r="D1298" s="248">
        <v>1.7182312506904058</v>
      </c>
    </row>
    <row r="1299" spans="1:4" ht="27.75" customHeight="1" x14ac:dyDescent="0.25">
      <c r="A1299" s="246" t="s">
        <v>9300</v>
      </c>
      <c r="B1299" s="247" t="s">
        <v>9299</v>
      </c>
      <c r="C1299" s="248">
        <v>0.36669569374490368</v>
      </c>
      <c r="D1299" s="248">
        <v>1.7182312506904058</v>
      </c>
    </row>
    <row r="1300" spans="1:4" ht="27.75" customHeight="1" x14ac:dyDescent="0.25">
      <c r="A1300" s="246" t="s">
        <v>9301</v>
      </c>
      <c r="B1300" s="247" t="s">
        <v>9299</v>
      </c>
      <c r="C1300" s="248">
        <v>0.96</v>
      </c>
      <c r="D1300" s="248">
        <v>0.44</v>
      </c>
    </row>
    <row r="1301" spans="1:4" ht="27.75" customHeight="1" x14ac:dyDescent="0.25">
      <c r="A1301" s="246" t="s">
        <v>9302</v>
      </c>
      <c r="B1301" s="247" t="s">
        <v>9299</v>
      </c>
      <c r="C1301" s="248">
        <v>0.96</v>
      </c>
      <c r="D1301" s="248">
        <v>0.44</v>
      </c>
    </row>
    <row r="1302" spans="1:4" ht="27.75" customHeight="1" x14ac:dyDescent="0.25">
      <c r="A1302" s="246" t="s">
        <v>9303</v>
      </c>
      <c r="B1302" s="247" t="s">
        <v>9304</v>
      </c>
      <c r="C1302" s="248">
        <v>6.12</v>
      </c>
      <c r="D1302" s="248">
        <v>0.97</v>
      </c>
    </row>
    <row r="1303" spans="1:4" ht="27.75" customHeight="1" x14ac:dyDescent="0.25">
      <c r="A1303" s="246" t="s">
        <v>9305</v>
      </c>
      <c r="B1303" s="247" t="s">
        <v>9304</v>
      </c>
      <c r="C1303" s="248">
        <v>6.4119361306251728</v>
      </c>
      <c r="D1303" s="248">
        <v>1.0162709226644473</v>
      </c>
    </row>
    <row r="1304" spans="1:4" ht="27.75" customHeight="1" x14ac:dyDescent="0.25">
      <c r="A1304" s="246" t="s">
        <v>9306</v>
      </c>
      <c r="B1304" s="247" t="s">
        <v>9307</v>
      </c>
      <c r="C1304" s="248">
        <v>0</v>
      </c>
      <c r="D1304" s="248">
        <v>0</v>
      </c>
    </row>
    <row r="1305" spans="1:4" ht="27.75" customHeight="1" x14ac:dyDescent="0.25">
      <c r="A1305" s="246" t="s">
        <v>9308</v>
      </c>
      <c r="B1305" s="247" t="s">
        <v>9307</v>
      </c>
      <c r="C1305" s="248">
        <v>0</v>
      </c>
      <c r="D1305" s="248">
        <v>0</v>
      </c>
    </row>
    <row r="1306" spans="1:4" ht="27.75" customHeight="1" x14ac:dyDescent="0.25">
      <c r="A1306" s="246" t="s">
        <v>9309</v>
      </c>
      <c r="B1306" s="247" t="s">
        <v>9307</v>
      </c>
      <c r="C1306" s="248">
        <v>0</v>
      </c>
      <c r="D1306" s="248">
        <v>0</v>
      </c>
    </row>
    <row r="1307" spans="1:4" ht="27.75" customHeight="1" x14ac:dyDescent="0.25">
      <c r="A1307" s="246" t="s">
        <v>9310</v>
      </c>
      <c r="B1307" s="247" t="s">
        <v>9307</v>
      </c>
      <c r="C1307" s="248">
        <v>0</v>
      </c>
      <c r="D1307" s="248">
        <v>0</v>
      </c>
    </row>
    <row r="1308" spans="1:4" ht="27.75" customHeight="1" x14ac:dyDescent="0.25">
      <c r="A1308" s="246" t="s">
        <v>9311</v>
      </c>
      <c r="B1308" s="247" t="s">
        <v>9312</v>
      </c>
      <c r="C1308" s="248">
        <v>-0.02</v>
      </c>
      <c r="D1308" s="248">
        <v>0</v>
      </c>
    </row>
    <row r="1309" spans="1:4" ht="27.75" customHeight="1" x14ac:dyDescent="0.25">
      <c r="A1309" s="246" t="s">
        <v>9313</v>
      </c>
      <c r="B1309" s="247" t="s">
        <v>9312</v>
      </c>
      <c r="C1309" s="248">
        <v>-0.02</v>
      </c>
      <c r="D1309" s="248">
        <v>0</v>
      </c>
    </row>
    <row r="1310" spans="1:4" ht="27.75" customHeight="1" x14ac:dyDescent="0.25">
      <c r="A1310" s="246" t="s">
        <v>9314</v>
      </c>
      <c r="B1310" s="247" t="s">
        <v>9315</v>
      </c>
      <c r="C1310" s="248">
        <v>1.6553691317627082</v>
      </c>
      <c r="D1310" s="248">
        <v>17.852841775466167</v>
      </c>
    </row>
    <row r="1311" spans="1:4" ht="27.75" customHeight="1" x14ac:dyDescent="0.25">
      <c r="A1311" s="246" t="s">
        <v>9316</v>
      </c>
      <c r="B1311" s="247" t="s">
        <v>9315</v>
      </c>
      <c r="C1311" s="248">
        <v>1.6553691317627082</v>
      </c>
      <c r="D1311" s="248">
        <v>17.852841775466167</v>
      </c>
    </row>
    <row r="1312" spans="1:4" ht="27.75" customHeight="1" x14ac:dyDescent="0.25">
      <c r="A1312" s="246" t="s">
        <v>9317</v>
      </c>
      <c r="B1312" s="247" t="s">
        <v>9315</v>
      </c>
      <c r="C1312" s="248">
        <v>4.78</v>
      </c>
      <c r="D1312" s="248">
        <v>11.69</v>
      </c>
    </row>
    <row r="1313" spans="1:4" ht="27.75" customHeight="1" x14ac:dyDescent="0.25">
      <c r="A1313" s="246" t="s">
        <v>9318</v>
      </c>
      <c r="B1313" s="247" t="s">
        <v>9315</v>
      </c>
      <c r="C1313" s="248">
        <v>4.78</v>
      </c>
      <c r="D1313" s="248">
        <v>11.69</v>
      </c>
    </row>
    <row r="1314" spans="1:4" ht="27.75" customHeight="1" x14ac:dyDescent="0.25">
      <c r="A1314" s="246" t="s">
        <v>9319</v>
      </c>
      <c r="B1314" s="247" t="s">
        <v>9320</v>
      </c>
      <c r="C1314" s="248">
        <v>1.6448921119414253</v>
      </c>
      <c r="D1314" s="248">
        <v>-4.190807928513185E-2</v>
      </c>
    </row>
    <row r="1315" spans="1:4" ht="27.75" customHeight="1" x14ac:dyDescent="0.25">
      <c r="A1315" s="246" t="s">
        <v>9321</v>
      </c>
      <c r="B1315" s="247" t="s">
        <v>9322</v>
      </c>
      <c r="C1315" s="248">
        <v>1.6344150921201421</v>
      </c>
      <c r="D1315" s="248">
        <v>-4.190807928513185E-2</v>
      </c>
    </row>
    <row r="1316" spans="1:4" ht="27.75" customHeight="1" x14ac:dyDescent="0.25">
      <c r="A1316" s="246" t="s">
        <v>9323</v>
      </c>
      <c r="B1316" s="247" t="s">
        <v>9324</v>
      </c>
      <c r="C1316" s="248">
        <v>1.18</v>
      </c>
      <c r="D1316" s="248">
        <v>1.72</v>
      </c>
    </row>
    <row r="1317" spans="1:4" ht="27.75" customHeight="1" x14ac:dyDescent="0.25">
      <c r="A1317" s="246" t="s">
        <v>9325</v>
      </c>
      <c r="B1317" s="247" t="s">
        <v>9324</v>
      </c>
      <c r="C1317" s="248">
        <v>3.66</v>
      </c>
      <c r="D1317" s="248">
        <v>3.05</v>
      </c>
    </row>
    <row r="1318" spans="1:4" ht="27.75" customHeight="1" x14ac:dyDescent="0.25">
      <c r="A1318" s="246" t="s">
        <v>9326</v>
      </c>
      <c r="B1318" s="247" t="s">
        <v>9327</v>
      </c>
      <c r="C1318" s="248">
        <v>0</v>
      </c>
      <c r="D1318" s="248">
        <v>0</v>
      </c>
    </row>
    <row r="1319" spans="1:4" ht="27.75" customHeight="1" x14ac:dyDescent="0.25">
      <c r="A1319" s="246" t="s">
        <v>9328</v>
      </c>
      <c r="B1319" s="247" t="s">
        <v>9329</v>
      </c>
      <c r="C1319" s="248">
        <v>7.0000000000000007E-2</v>
      </c>
      <c r="D1319" s="248">
        <v>0.15</v>
      </c>
    </row>
    <row r="1320" spans="1:4" ht="27.75" customHeight="1" x14ac:dyDescent="0.25">
      <c r="A1320" s="246" t="s">
        <v>9330</v>
      </c>
      <c r="B1320" s="247" t="s">
        <v>9329</v>
      </c>
      <c r="C1320" s="248">
        <v>7.3339138748980751E-2</v>
      </c>
      <c r="D1320" s="248">
        <v>0.15715529731924444</v>
      </c>
    </row>
    <row r="1321" spans="1:4" ht="27.75" customHeight="1" x14ac:dyDescent="0.25">
      <c r="A1321" s="246" t="s">
        <v>9331</v>
      </c>
      <c r="B1321" s="247" t="s">
        <v>9332</v>
      </c>
      <c r="C1321" s="248">
        <v>7.3339138748980751E-2</v>
      </c>
      <c r="D1321" s="248">
        <v>0.15715529731924444</v>
      </c>
    </row>
    <row r="1322" spans="1:4" ht="27.75" customHeight="1" x14ac:dyDescent="0.25">
      <c r="A1322" s="246" t="s">
        <v>9333</v>
      </c>
      <c r="B1322" s="247" t="s">
        <v>9334</v>
      </c>
      <c r="C1322" s="248">
        <v>1.3620125767667852</v>
      </c>
      <c r="D1322" s="248">
        <v>5.9195161990248737</v>
      </c>
    </row>
    <row r="1323" spans="1:4" ht="27.75" customHeight="1" x14ac:dyDescent="0.25">
      <c r="A1323" s="246" t="s">
        <v>9335</v>
      </c>
      <c r="B1323" s="247" t="s">
        <v>9334</v>
      </c>
      <c r="C1323" s="248">
        <v>1.3620125767667852</v>
      </c>
      <c r="D1323" s="248">
        <v>5.9195161990248737</v>
      </c>
    </row>
    <row r="1324" spans="1:4" ht="27.75" customHeight="1" x14ac:dyDescent="0.25">
      <c r="A1324" s="246" t="s">
        <v>9336</v>
      </c>
      <c r="B1324" s="247" t="s">
        <v>9337</v>
      </c>
      <c r="C1324" s="248">
        <v>9.1199999999999992</v>
      </c>
      <c r="D1324" s="248">
        <v>3.65</v>
      </c>
    </row>
    <row r="1325" spans="1:4" ht="27.75" customHeight="1" x14ac:dyDescent="0.25">
      <c r="A1325" s="246" t="s">
        <v>9338</v>
      </c>
      <c r="B1325" s="247" t="s">
        <v>9337</v>
      </c>
      <c r="C1325" s="248">
        <v>9.1199999999999992</v>
      </c>
      <c r="D1325" s="248">
        <v>3.65</v>
      </c>
    </row>
    <row r="1326" spans="1:4" ht="27.75" customHeight="1" x14ac:dyDescent="0.25">
      <c r="A1326" s="246" t="s">
        <v>9339</v>
      </c>
      <c r="B1326" s="247" t="s">
        <v>9337</v>
      </c>
      <c r="C1326" s="248">
        <v>0.83816158570263699</v>
      </c>
      <c r="D1326" s="248">
        <v>8.5702022138094627</v>
      </c>
    </row>
    <row r="1327" spans="1:4" ht="27.75" customHeight="1" x14ac:dyDescent="0.25">
      <c r="A1327" s="246" t="s">
        <v>9340</v>
      </c>
      <c r="B1327" s="247" t="s">
        <v>9337</v>
      </c>
      <c r="C1327" s="248">
        <v>0.83816158570263699</v>
      </c>
      <c r="D1327" s="248">
        <v>8.5702022138094627</v>
      </c>
    </row>
    <row r="1328" spans="1:4" ht="27.75" customHeight="1" x14ac:dyDescent="0.25">
      <c r="A1328" s="246" t="s">
        <v>9341</v>
      </c>
      <c r="B1328" s="247" t="s">
        <v>9342</v>
      </c>
      <c r="C1328" s="248">
        <v>1.88</v>
      </c>
      <c r="D1328" s="248">
        <v>2.52</v>
      </c>
    </row>
    <row r="1329" spans="1:4" ht="27.75" customHeight="1" x14ac:dyDescent="0.25">
      <c r="A1329" s="246" t="s">
        <v>9343</v>
      </c>
      <c r="B1329" s="247" t="s">
        <v>9342</v>
      </c>
      <c r="C1329" s="248">
        <v>1.88</v>
      </c>
      <c r="D1329" s="248">
        <v>2.52</v>
      </c>
    </row>
    <row r="1330" spans="1:4" ht="27.75" customHeight="1" x14ac:dyDescent="0.25">
      <c r="A1330" s="246" t="s">
        <v>9344</v>
      </c>
      <c r="B1330" s="247" t="s">
        <v>9345</v>
      </c>
      <c r="C1330" s="248">
        <v>1.3</v>
      </c>
      <c r="D1330" s="248">
        <v>11.6</v>
      </c>
    </row>
    <row r="1331" spans="1:4" ht="27.75" customHeight="1" x14ac:dyDescent="0.25">
      <c r="A1331" s="246" t="s">
        <v>9346</v>
      </c>
      <c r="B1331" s="247" t="s">
        <v>9347</v>
      </c>
      <c r="C1331" s="248">
        <v>0.69148330820467552</v>
      </c>
      <c r="D1331" s="248">
        <v>1.8230014489032353</v>
      </c>
    </row>
    <row r="1332" spans="1:4" ht="27.75" customHeight="1" x14ac:dyDescent="0.25">
      <c r="A1332" s="246" t="s">
        <v>9348</v>
      </c>
      <c r="B1332" s="247" t="s">
        <v>9347</v>
      </c>
      <c r="C1332" s="248">
        <v>0.69148330820467552</v>
      </c>
      <c r="D1332" s="248">
        <v>1.8230014489032353</v>
      </c>
    </row>
    <row r="1333" spans="1:4" ht="27.75" customHeight="1" x14ac:dyDescent="0.25">
      <c r="A1333" s="246" t="s">
        <v>9349</v>
      </c>
      <c r="B1333" s="247" t="s">
        <v>9350</v>
      </c>
      <c r="C1333" s="248">
        <v>0.53</v>
      </c>
      <c r="D1333" s="248">
        <v>1.1399999999999999</v>
      </c>
    </row>
    <row r="1334" spans="1:4" ht="27.75" customHeight="1" x14ac:dyDescent="0.25">
      <c r="A1334" s="246" t="s">
        <v>9351</v>
      </c>
      <c r="B1334" s="247" t="s">
        <v>9350</v>
      </c>
      <c r="C1334" s="248">
        <v>0.53</v>
      </c>
      <c r="D1334" s="248">
        <v>1.1399999999999999</v>
      </c>
    </row>
    <row r="1335" spans="1:4" ht="27.75" customHeight="1" x14ac:dyDescent="0.25">
      <c r="A1335" s="246" t="s">
        <v>9352</v>
      </c>
      <c r="B1335" s="247" t="s">
        <v>9350</v>
      </c>
      <c r="C1335" s="248">
        <v>-0.11</v>
      </c>
      <c r="D1335" s="248">
        <v>1.1399999999999999</v>
      </c>
    </row>
    <row r="1336" spans="1:4" ht="27.75" customHeight="1" x14ac:dyDescent="0.25">
      <c r="A1336" s="246" t="s">
        <v>9353</v>
      </c>
      <c r="B1336" s="247" t="s">
        <v>9354</v>
      </c>
      <c r="C1336" s="248">
        <v>0.586713109991846</v>
      </c>
      <c r="D1336" s="248">
        <v>8.5806792336307449</v>
      </c>
    </row>
    <row r="1337" spans="1:4" ht="27.75" customHeight="1" x14ac:dyDescent="0.25">
      <c r="A1337" s="246" t="s">
        <v>9355</v>
      </c>
      <c r="B1337" s="247" t="s">
        <v>9354</v>
      </c>
      <c r="C1337" s="248">
        <v>0.586713109991846</v>
      </c>
      <c r="D1337" s="248">
        <v>8.5806792336307449</v>
      </c>
    </row>
    <row r="1338" spans="1:4" ht="27.75" customHeight="1" x14ac:dyDescent="0.25">
      <c r="A1338" s="246" t="s">
        <v>9356</v>
      </c>
      <c r="B1338" s="247" t="s">
        <v>9357</v>
      </c>
      <c r="C1338" s="248">
        <v>5.49</v>
      </c>
      <c r="D1338" s="248">
        <v>4.03</v>
      </c>
    </row>
    <row r="1339" spans="1:4" ht="27.75" customHeight="1" x14ac:dyDescent="0.25">
      <c r="A1339" s="246" t="s">
        <v>9358</v>
      </c>
      <c r="B1339" s="247" t="s">
        <v>9359</v>
      </c>
      <c r="C1339" s="248">
        <v>5.49</v>
      </c>
      <c r="D1339" s="248">
        <v>4.03</v>
      </c>
    </row>
    <row r="1340" spans="1:4" ht="27.75" customHeight="1" x14ac:dyDescent="0.25">
      <c r="A1340" s="246" t="s">
        <v>9360</v>
      </c>
      <c r="B1340" s="247" t="s">
        <v>9361</v>
      </c>
      <c r="C1340" s="248">
        <v>0.18858635678309332</v>
      </c>
      <c r="D1340" s="248">
        <v>3.6460028978064707</v>
      </c>
    </row>
    <row r="1341" spans="1:4" ht="27.75" customHeight="1" x14ac:dyDescent="0.25">
      <c r="A1341" s="246" t="s">
        <v>9362</v>
      </c>
      <c r="B1341" s="247" t="s">
        <v>9361</v>
      </c>
      <c r="C1341" s="248">
        <v>0.18858635678309332</v>
      </c>
      <c r="D1341" s="248">
        <v>3.6460028978064707</v>
      </c>
    </row>
    <row r="1342" spans="1:4" ht="27.75" customHeight="1" x14ac:dyDescent="0.25">
      <c r="A1342" s="246" t="s">
        <v>9363</v>
      </c>
      <c r="B1342" s="247" t="s">
        <v>9364</v>
      </c>
      <c r="C1342" s="248">
        <v>1.9801567462224798</v>
      </c>
      <c r="D1342" s="248">
        <v>0.61814416945569473</v>
      </c>
    </row>
    <row r="1343" spans="1:4" ht="27.75" customHeight="1" x14ac:dyDescent="0.25">
      <c r="A1343" s="246" t="s">
        <v>9365</v>
      </c>
      <c r="B1343" s="247" t="s">
        <v>9366</v>
      </c>
      <c r="C1343" s="248">
        <v>1.8858635678309332</v>
      </c>
      <c r="D1343" s="248">
        <v>0.56575907034927997</v>
      </c>
    </row>
    <row r="1344" spans="1:4" ht="27.75" customHeight="1" x14ac:dyDescent="0.25">
      <c r="A1344" s="246" t="s">
        <v>9367</v>
      </c>
      <c r="B1344" s="247" t="s">
        <v>9368</v>
      </c>
      <c r="C1344" s="248">
        <v>2.3992375390737983</v>
      </c>
      <c r="D1344" s="248">
        <v>4.7984750781475967</v>
      </c>
    </row>
    <row r="1345" spans="1:4" ht="27.75" customHeight="1" x14ac:dyDescent="0.25">
      <c r="A1345" s="246" t="s">
        <v>9369</v>
      </c>
      <c r="B1345" s="247" t="s">
        <v>9368</v>
      </c>
      <c r="C1345" s="248">
        <v>2.3992375390737983</v>
      </c>
      <c r="D1345" s="248">
        <v>4.7984750781475967</v>
      </c>
    </row>
    <row r="1346" spans="1:4" ht="27.75" customHeight="1" x14ac:dyDescent="0.25">
      <c r="A1346" s="246" t="s">
        <v>9370</v>
      </c>
      <c r="B1346" s="247" t="s">
        <v>9371</v>
      </c>
      <c r="C1346" s="248">
        <v>1.4563057551583316</v>
      </c>
      <c r="D1346" s="248">
        <v>2.5773468760356089</v>
      </c>
    </row>
    <row r="1347" spans="1:4" ht="27.75" customHeight="1" x14ac:dyDescent="0.25">
      <c r="A1347" s="246" t="s">
        <v>9372</v>
      </c>
      <c r="B1347" s="247" t="s">
        <v>9371</v>
      </c>
      <c r="C1347" s="248">
        <v>1.4563057551583316</v>
      </c>
      <c r="D1347" s="248">
        <v>2.5773468760356089</v>
      </c>
    </row>
    <row r="1348" spans="1:4" ht="27.75" customHeight="1" x14ac:dyDescent="0.25">
      <c r="A1348" s="246" t="s">
        <v>9373</v>
      </c>
      <c r="B1348" s="247" t="s">
        <v>9371</v>
      </c>
      <c r="C1348" s="248">
        <v>1.92</v>
      </c>
      <c r="D1348" s="248">
        <v>0.35</v>
      </c>
    </row>
    <row r="1349" spans="1:4" ht="27.75" customHeight="1" x14ac:dyDescent="0.25">
      <c r="A1349" s="246" t="s">
        <v>9374</v>
      </c>
      <c r="B1349" s="247" t="s">
        <v>9371</v>
      </c>
      <c r="C1349" s="248">
        <v>1.92</v>
      </c>
      <c r="D1349" s="248">
        <v>0.35</v>
      </c>
    </row>
    <row r="1350" spans="1:4" ht="27.75" customHeight="1" x14ac:dyDescent="0.25">
      <c r="A1350" s="246" t="s">
        <v>9375</v>
      </c>
      <c r="B1350" s="247" t="s">
        <v>9376</v>
      </c>
      <c r="C1350" s="248">
        <v>7.0510343397234339</v>
      </c>
      <c r="D1350" s="248">
        <v>25.804899819819937</v>
      </c>
    </row>
    <row r="1351" spans="1:4" ht="27.75" customHeight="1" x14ac:dyDescent="0.25">
      <c r="A1351" s="246" t="s">
        <v>9377</v>
      </c>
      <c r="B1351" s="247" t="s">
        <v>9376</v>
      </c>
      <c r="C1351" s="248">
        <v>7.0510343397234339</v>
      </c>
      <c r="D1351" s="248">
        <v>25.804899819819937</v>
      </c>
    </row>
    <row r="1352" spans="1:4" ht="27.75" customHeight="1" x14ac:dyDescent="0.25">
      <c r="A1352" s="246" t="s">
        <v>9378</v>
      </c>
      <c r="B1352" s="247" t="s">
        <v>9376</v>
      </c>
      <c r="C1352" s="248">
        <v>10.75</v>
      </c>
      <c r="D1352" s="248">
        <v>12.23</v>
      </c>
    </row>
    <row r="1353" spans="1:4" ht="27.75" customHeight="1" x14ac:dyDescent="0.25">
      <c r="A1353" s="246" t="s">
        <v>9379</v>
      </c>
      <c r="B1353" s="247" t="s">
        <v>9376</v>
      </c>
      <c r="C1353" s="248">
        <v>10.75</v>
      </c>
      <c r="D1353" s="248">
        <v>12.23</v>
      </c>
    </row>
    <row r="1354" spans="1:4" ht="27.75" customHeight="1" x14ac:dyDescent="0.25">
      <c r="A1354" s="246" t="s">
        <v>9380</v>
      </c>
      <c r="B1354" s="247" t="s">
        <v>9381</v>
      </c>
      <c r="C1354" s="248">
        <v>0</v>
      </c>
      <c r="D1354" s="248">
        <v>2.0954039642565925E-2</v>
      </c>
    </row>
    <row r="1355" spans="1:4" ht="27.75" customHeight="1" x14ac:dyDescent="0.25">
      <c r="A1355" s="246" t="s">
        <v>9382</v>
      </c>
      <c r="B1355" s="247" t="s">
        <v>9383</v>
      </c>
      <c r="C1355" s="248">
        <v>0.56575907034927997</v>
      </c>
      <c r="D1355" s="248">
        <v>4.3060551465472976</v>
      </c>
    </row>
    <row r="1356" spans="1:4" ht="27.75" customHeight="1" x14ac:dyDescent="0.25">
      <c r="A1356" s="246" t="s">
        <v>9384</v>
      </c>
      <c r="B1356" s="247" t="s">
        <v>9383</v>
      </c>
      <c r="C1356" s="248">
        <v>0.56575907034927997</v>
      </c>
      <c r="D1356" s="248">
        <v>4.3060551465472976</v>
      </c>
    </row>
    <row r="1357" spans="1:4" ht="27.75" customHeight="1" x14ac:dyDescent="0.25">
      <c r="A1357" s="246" t="s">
        <v>9385</v>
      </c>
      <c r="B1357" s="247" t="s">
        <v>9386</v>
      </c>
      <c r="C1357" s="248">
        <v>1.4248746956944829</v>
      </c>
      <c r="D1357" s="248">
        <v>3.7507730960193006</v>
      </c>
    </row>
    <row r="1358" spans="1:4" ht="27.75" customHeight="1" x14ac:dyDescent="0.25">
      <c r="A1358" s="246" t="s">
        <v>9387</v>
      </c>
      <c r="B1358" s="247" t="s">
        <v>9386</v>
      </c>
      <c r="C1358" s="248">
        <v>1.4248746956944829</v>
      </c>
      <c r="D1358" s="248">
        <v>3.7507730960193006</v>
      </c>
    </row>
    <row r="1359" spans="1:4" ht="27.75" customHeight="1" x14ac:dyDescent="0.25">
      <c r="A1359" s="246" t="s">
        <v>9388</v>
      </c>
      <c r="B1359" s="247" t="s">
        <v>9386</v>
      </c>
      <c r="C1359" s="248">
        <v>2.97</v>
      </c>
      <c r="D1359" s="248">
        <v>0.19</v>
      </c>
    </row>
    <row r="1360" spans="1:4" ht="27.75" customHeight="1" x14ac:dyDescent="0.25">
      <c r="A1360" s="246" t="s">
        <v>9389</v>
      </c>
      <c r="B1360" s="247" t="s">
        <v>9386</v>
      </c>
      <c r="C1360" s="248">
        <v>2.97</v>
      </c>
      <c r="D1360" s="248">
        <v>0.19</v>
      </c>
    </row>
    <row r="1361" spans="1:4" ht="27.75" customHeight="1" x14ac:dyDescent="0.25">
      <c r="A1361" s="246" t="s">
        <v>9390</v>
      </c>
      <c r="B1361" s="247" t="s">
        <v>9391</v>
      </c>
      <c r="C1361" s="248">
        <v>8.61</v>
      </c>
      <c r="D1361" s="248">
        <v>7.0000000000000007E-2</v>
      </c>
    </row>
    <row r="1362" spans="1:4" ht="27.75" customHeight="1" x14ac:dyDescent="0.25">
      <c r="A1362" s="246" t="s">
        <v>9392</v>
      </c>
      <c r="B1362" s="247" t="s">
        <v>9393</v>
      </c>
      <c r="C1362" s="248">
        <v>8.61</v>
      </c>
      <c r="D1362" s="248">
        <v>7.0000000000000007E-2</v>
      </c>
    </row>
    <row r="1363" spans="1:4" ht="27.75" customHeight="1" x14ac:dyDescent="0.25">
      <c r="A1363" s="246" t="s">
        <v>9394</v>
      </c>
      <c r="B1363" s="247" t="s">
        <v>9395</v>
      </c>
      <c r="C1363" s="248">
        <v>0.1466782774979615</v>
      </c>
      <c r="D1363" s="248">
        <v>5.175647791713784</v>
      </c>
    </row>
    <row r="1364" spans="1:4" ht="27.75" customHeight="1" x14ac:dyDescent="0.25">
      <c r="A1364" s="246" t="s">
        <v>9396</v>
      </c>
      <c r="B1364" s="247" t="s">
        <v>9395</v>
      </c>
      <c r="C1364" s="248">
        <v>0.1466782774979615</v>
      </c>
      <c r="D1364" s="248">
        <v>5.175647791713784</v>
      </c>
    </row>
    <row r="1365" spans="1:4" ht="27.75" customHeight="1" x14ac:dyDescent="0.25">
      <c r="A1365" s="246" t="s">
        <v>9397</v>
      </c>
      <c r="B1365" s="247" t="s">
        <v>9398</v>
      </c>
      <c r="C1365" s="248">
        <v>4.67</v>
      </c>
      <c r="D1365" s="248">
        <v>0.36</v>
      </c>
    </row>
    <row r="1366" spans="1:4" ht="27.75" customHeight="1" x14ac:dyDescent="0.25">
      <c r="A1366" s="246" t="s">
        <v>9399</v>
      </c>
      <c r="B1366" s="247" t="s">
        <v>9398</v>
      </c>
      <c r="C1366" s="248">
        <v>4.67</v>
      </c>
      <c r="D1366" s="248">
        <v>0.36</v>
      </c>
    </row>
    <row r="1367" spans="1:4" ht="27.75" customHeight="1" x14ac:dyDescent="0.25">
      <c r="A1367" s="246" t="s">
        <v>9400</v>
      </c>
      <c r="B1367" s="247" t="s">
        <v>9401</v>
      </c>
      <c r="C1367" s="248">
        <v>5.15</v>
      </c>
      <c r="D1367" s="248">
        <v>2.5299999999999998</v>
      </c>
    </row>
    <row r="1368" spans="1:4" ht="27.75" customHeight="1" x14ac:dyDescent="0.25">
      <c r="A1368" s="246" t="s">
        <v>9402</v>
      </c>
      <c r="B1368" s="247" t="s">
        <v>9401</v>
      </c>
      <c r="C1368" s="248">
        <v>5.15</v>
      </c>
      <c r="D1368" s="248">
        <v>2.5299999999999998</v>
      </c>
    </row>
    <row r="1369" spans="1:4" ht="27.75" customHeight="1" x14ac:dyDescent="0.25">
      <c r="A1369" s="246" t="s">
        <v>9403</v>
      </c>
      <c r="B1369" s="247" t="s">
        <v>9401</v>
      </c>
      <c r="C1369" s="248">
        <v>3.4574165410233775</v>
      </c>
      <c r="D1369" s="248">
        <v>8.6749724120222922</v>
      </c>
    </row>
    <row r="1370" spans="1:4" ht="27.75" customHeight="1" x14ac:dyDescent="0.25">
      <c r="A1370" s="246" t="s">
        <v>9404</v>
      </c>
      <c r="B1370" s="247" t="s">
        <v>9401</v>
      </c>
      <c r="C1370" s="248">
        <v>3.4574165410233775</v>
      </c>
      <c r="D1370" s="248">
        <v>8.6749724120222922</v>
      </c>
    </row>
    <row r="1371" spans="1:4" ht="27.75" customHeight="1" x14ac:dyDescent="0.25">
      <c r="A1371" s="246" t="s">
        <v>9405</v>
      </c>
      <c r="B1371" s="247" t="s">
        <v>9406</v>
      </c>
      <c r="C1371" s="248">
        <v>6.8729250027616233</v>
      </c>
      <c r="D1371" s="248">
        <v>1.6553691317627082</v>
      </c>
    </row>
    <row r="1372" spans="1:4" ht="27.75" customHeight="1" x14ac:dyDescent="0.25">
      <c r="A1372" s="246" t="s">
        <v>9407</v>
      </c>
      <c r="B1372" s="247" t="s">
        <v>9406</v>
      </c>
      <c r="C1372" s="248">
        <v>6.8729250027616233</v>
      </c>
      <c r="D1372" s="248">
        <v>1.6553691317627082</v>
      </c>
    </row>
    <row r="1373" spans="1:4" ht="27.75" customHeight="1" x14ac:dyDescent="0.25">
      <c r="A1373" s="246" t="s">
        <v>9408</v>
      </c>
      <c r="B1373" s="247" t="s">
        <v>9409</v>
      </c>
      <c r="C1373" s="248">
        <v>0</v>
      </c>
      <c r="D1373" s="248">
        <v>0.98</v>
      </c>
    </row>
    <row r="1374" spans="1:4" ht="27.75" customHeight="1" x14ac:dyDescent="0.25">
      <c r="A1374" s="246" t="s">
        <v>9410</v>
      </c>
      <c r="B1374" s="247" t="s">
        <v>9409</v>
      </c>
      <c r="C1374" s="248">
        <v>0</v>
      </c>
      <c r="D1374" s="248">
        <v>0.98</v>
      </c>
    </row>
    <row r="1375" spans="1:4" ht="27.75" customHeight="1" x14ac:dyDescent="0.25">
      <c r="A1375" s="246" t="s">
        <v>9411</v>
      </c>
      <c r="B1375" s="247" t="s">
        <v>9412</v>
      </c>
      <c r="C1375" s="248">
        <v>10.780853396100168</v>
      </c>
      <c r="D1375" s="248">
        <v>0</v>
      </c>
    </row>
    <row r="1376" spans="1:4" ht="27.75" customHeight="1" x14ac:dyDescent="0.25">
      <c r="A1376" s="246" t="s">
        <v>9413</v>
      </c>
      <c r="B1376" s="247" t="s">
        <v>9412</v>
      </c>
      <c r="C1376" s="248">
        <v>10.780853396100168</v>
      </c>
      <c r="D1376" s="248">
        <v>0</v>
      </c>
    </row>
    <row r="1377" spans="1:4" ht="27.75" customHeight="1" x14ac:dyDescent="0.25">
      <c r="A1377" s="246" t="s">
        <v>9414</v>
      </c>
      <c r="B1377" s="247" t="s">
        <v>9415</v>
      </c>
      <c r="C1377" s="248">
        <v>0.18858635678309332</v>
      </c>
      <c r="D1377" s="248">
        <v>4.3793942852962777</v>
      </c>
    </row>
    <row r="1378" spans="1:4" ht="27.75" customHeight="1" x14ac:dyDescent="0.25">
      <c r="A1378" s="246" t="s">
        <v>9416</v>
      </c>
      <c r="B1378" s="247" t="s">
        <v>9415</v>
      </c>
      <c r="C1378" s="248">
        <v>0.18</v>
      </c>
      <c r="D1378" s="248">
        <v>10.029999999999999</v>
      </c>
    </row>
    <row r="1379" spans="1:4" ht="27.75" customHeight="1" x14ac:dyDescent="0.25">
      <c r="A1379" s="246" t="s">
        <v>9417</v>
      </c>
      <c r="B1379" s="247" t="s">
        <v>9415</v>
      </c>
      <c r="C1379" s="248">
        <v>0.18858635678309332</v>
      </c>
      <c r="D1379" s="248">
        <v>4.3793942852962777</v>
      </c>
    </row>
    <row r="1380" spans="1:4" ht="27.75" customHeight="1" x14ac:dyDescent="0.25">
      <c r="A1380" s="246" t="s">
        <v>9418</v>
      </c>
      <c r="B1380" s="247" t="s">
        <v>9415</v>
      </c>
      <c r="C1380" s="248">
        <v>0.18858635678309332</v>
      </c>
      <c r="D1380" s="248">
        <v>4.3793942852962777</v>
      </c>
    </row>
    <row r="1381" spans="1:4" ht="27.75" customHeight="1" x14ac:dyDescent="0.25">
      <c r="A1381" s="246" t="s">
        <v>9419</v>
      </c>
      <c r="B1381" s="247" t="s">
        <v>9420</v>
      </c>
      <c r="C1381" s="248">
        <v>5.47</v>
      </c>
      <c r="D1381" s="248">
        <v>0.34</v>
      </c>
    </row>
    <row r="1382" spans="1:4" ht="27.75" customHeight="1" x14ac:dyDescent="0.25">
      <c r="A1382" s="246" t="s">
        <v>9421</v>
      </c>
      <c r="B1382" s="247" t="s">
        <v>9420</v>
      </c>
      <c r="C1382" s="248">
        <v>5.46</v>
      </c>
      <c r="D1382" s="248">
        <v>0.34</v>
      </c>
    </row>
    <row r="1383" spans="1:4" ht="27.75" customHeight="1" x14ac:dyDescent="0.25">
      <c r="A1383" s="246" t="s">
        <v>9422</v>
      </c>
      <c r="B1383" s="247" t="s">
        <v>9420</v>
      </c>
      <c r="C1383" s="248">
        <v>2.8916574706740974</v>
      </c>
      <c r="D1383" s="248">
        <v>6.5271833486592863</v>
      </c>
    </row>
    <row r="1384" spans="1:4" ht="27.75" customHeight="1" x14ac:dyDescent="0.25">
      <c r="A1384" s="246" t="s">
        <v>9423</v>
      </c>
      <c r="B1384" s="247" t="s">
        <v>9420</v>
      </c>
      <c r="C1384" s="248">
        <v>2.8916574706740974</v>
      </c>
      <c r="D1384" s="248">
        <v>6.5271833486592863</v>
      </c>
    </row>
    <row r="1385" spans="1:4" ht="27.75" customHeight="1" x14ac:dyDescent="0.25">
      <c r="A1385" s="246" t="s">
        <v>9424</v>
      </c>
      <c r="B1385" s="247" t="s">
        <v>9425</v>
      </c>
      <c r="C1385" s="248">
        <v>2.2735133012184026</v>
      </c>
      <c r="D1385" s="248">
        <v>9.6283812157590418</v>
      </c>
    </row>
    <row r="1386" spans="1:4" ht="27.75" customHeight="1" x14ac:dyDescent="0.25">
      <c r="A1386" s="246" t="s">
        <v>9426</v>
      </c>
      <c r="B1386" s="247" t="s">
        <v>9425</v>
      </c>
      <c r="C1386" s="248">
        <v>2.2735133012184026</v>
      </c>
      <c r="D1386" s="248">
        <v>9.6283812157590418</v>
      </c>
    </row>
    <row r="1387" spans="1:4" ht="27.75" customHeight="1" x14ac:dyDescent="0.25">
      <c r="A1387" s="246" t="s">
        <v>9427</v>
      </c>
      <c r="B1387" s="247" t="s">
        <v>9428</v>
      </c>
      <c r="C1387" s="248">
        <v>2.6716400544271552</v>
      </c>
      <c r="D1387" s="248">
        <v>-0.13620125767667851</v>
      </c>
    </row>
    <row r="1388" spans="1:4" ht="27.75" customHeight="1" x14ac:dyDescent="0.25">
      <c r="A1388" s="246" t="s">
        <v>9429</v>
      </c>
      <c r="B1388" s="247" t="s">
        <v>9428</v>
      </c>
      <c r="C1388" s="248">
        <v>2.6716400544271552</v>
      </c>
      <c r="D1388" s="248">
        <v>-0.13620125767667851</v>
      </c>
    </row>
    <row r="1389" spans="1:4" ht="27.75" customHeight="1" x14ac:dyDescent="0.25">
      <c r="A1389" s="246" t="s">
        <v>9430</v>
      </c>
      <c r="B1389" s="247" t="s">
        <v>9428</v>
      </c>
      <c r="C1389" s="248">
        <v>0.19</v>
      </c>
      <c r="D1389" s="248">
        <v>-0.21</v>
      </c>
    </row>
    <row r="1390" spans="1:4" ht="27.75" customHeight="1" x14ac:dyDescent="0.25">
      <c r="A1390" s="246" t="s">
        <v>9431</v>
      </c>
      <c r="B1390" s="247" t="s">
        <v>9428</v>
      </c>
      <c r="C1390" s="248">
        <v>0.19</v>
      </c>
      <c r="D1390" s="248">
        <v>-0.21</v>
      </c>
    </row>
    <row r="1391" spans="1:4" ht="27.75" customHeight="1" x14ac:dyDescent="0.25">
      <c r="A1391" s="246" t="s">
        <v>9432</v>
      </c>
      <c r="B1391" s="247" t="s">
        <v>9433</v>
      </c>
      <c r="C1391" s="248">
        <v>2.3992375390737983</v>
      </c>
      <c r="D1391" s="248">
        <v>8.4340009561327847</v>
      </c>
    </row>
    <row r="1392" spans="1:4" ht="27.75" customHeight="1" x14ac:dyDescent="0.25">
      <c r="A1392" s="246" t="s">
        <v>9434</v>
      </c>
      <c r="B1392" s="247" t="s">
        <v>9433</v>
      </c>
      <c r="C1392" s="248">
        <v>2.3992375390737983</v>
      </c>
      <c r="D1392" s="248">
        <v>8.4340009561327847</v>
      </c>
    </row>
    <row r="1393" spans="1:4" ht="27.75" customHeight="1" x14ac:dyDescent="0.25">
      <c r="A1393" s="246" t="s">
        <v>9435</v>
      </c>
      <c r="B1393" s="247" t="s">
        <v>9433</v>
      </c>
      <c r="C1393" s="248">
        <v>2.3992375390737983</v>
      </c>
      <c r="D1393" s="248">
        <v>8.4340009561327847</v>
      </c>
    </row>
    <row r="1394" spans="1:4" ht="27.75" customHeight="1" x14ac:dyDescent="0.25">
      <c r="A1394" s="246" t="s">
        <v>9436</v>
      </c>
      <c r="B1394" s="247" t="s">
        <v>9433</v>
      </c>
      <c r="C1394" s="248">
        <v>2.3992375390737983</v>
      </c>
      <c r="D1394" s="248">
        <v>8.4340009561327847</v>
      </c>
    </row>
    <row r="1395" spans="1:4" ht="27.75" customHeight="1" x14ac:dyDescent="0.25">
      <c r="A1395" s="246" t="s">
        <v>9437</v>
      </c>
      <c r="B1395" s="247" t="s">
        <v>9433</v>
      </c>
      <c r="C1395" s="248">
        <v>2.3992375390737983</v>
      </c>
      <c r="D1395" s="248">
        <v>8.4340009561327847</v>
      </c>
    </row>
    <row r="1396" spans="1:4" ht="27.75" customHeight="1" x14ac:dyDescent="0.25">
      <c r="A1396" s="246" t="s">
        <v>9438</v>
      </c>
      <c r="B1396" s="247" t="s">
        <v>9433</v>
      </c>
      <c r="C1396" s="248">
        <v>2.3992375390737983</v>
      </c>
      <c r="D1396" s="248">
        <v>8.4340009561327847</v>
      </c>
    </row>
    <row r="1397" spans="1:4" ht="27.75" customHeight="1" x14ac:dyDescent="0.25">
      <c r="A1397" s="246" t="s">
        <v>9439</v>
      </c>
      <c r="B1397" s="247" t="s">
        <v>9433</v>
      </c>
      <c r="C1397" s="248">
        <v>2.3992375390737983</v>
      </c>
      <c r="D1397" s="248">
        <v>8.4340009561327847</v>
      </c>
    </row>
    <row r="1398" spans="1:4" ht="27.75" customHeight="1" x14ac:dyDescent="0.25">
      <c r="A1398" s="246" t="s">
        <v>9440</v>
      </c>
      <c r="B1398" s="247" t="s">
        <v>9433</v>
      </c>
      <c r="C1398" s="248">
        <v>2.3992375390737983</v>
      </c>
      <c r="D1398" s="248">
        <v>8.4340009561327847</v>
      </c>
    </row>
    <row r="1399" spans="1:4" ht="27.75" customHeight="1" x14ac:dyDescent="0.25">
      <c r="A1399" s="246" t="s">
        <v>9441</v>
      </c>
      <c r="B1399" s="247" t="s">
        <v>9433</v>
      </c>
      <c r="C1399" s="248">
        <v>2.3992375390737983</v>
      </c>
      <c r="D1399" s="248">
        <v>8.4340009561327847</v>
      </c>
    </row>
    <row r="1400" spans="1:4" ht="27.75" customHeight="1" x14ac:dyDescent="0.25">
      <c r="A1400" s="246" t="s">
        <v>9442</v>
      </c>
      <c r="B1400" s="247" t="s">
        <v>9433</v>
      </c>
      <c r="C1400" s="248">
        <v>2.3992375390737983</v>
      </c>
      <c r="D1400" s="248">
        <v>8.4340009561327847</v>
      </c>
    </row>
    <row r="1401" spans="1:4" ht="27.75" customHeight="1" x14ac:dyDescent="0.25">
      <c r="A1401" s="246" t="s">
        <v>9443</v>
      </c>
      <c r="B1401" s="247" t="s">
        <v>9444</v>
      </c>
      <c r="C1401" s="248">
        <v>3.321215283346699</v>
      </c>
      <c r="D1401" s="248">
        <v>5.0184924943945388</v>
      </c>
    </row>
    <row r="1402" spans="1:4" ht="27.75" customHeight="1" x14ac:dyDescent="0.25">
      <c r="A1402" s="246" t="s">
        <v>9445</v>
      </c>
      <c r="B1402" s="247" t="s">
        <v>9444</v>
      </c>
      <c r="C1402" s="248">
        <v>3.321215283346699</v>
      </c>
      <c r="D1402" s="248">
        <v>5.0184924943945388</v>
      </c>
    </row>
    <row r="1403" spans="1:4" ht="27.75" customHeight="1" x14ac:dyDescent="0.25">
      <c r="A1403" s="246" t="s">
        <v>9446</v>
      </c>
      <c r="B1403" s="247" t="s">
        <v>9447</v>
      </c>
      <c r="C1403" s="248">
        <v>7.6377474497152793</v>
      </c>
      <c r="D1403" s="248">
        <v>2.0011107858650456</v>
      </c>
    </row>
    <row r="1404" spans="1:4" ht="27.75" customHeight="1" x14ac:dyDescent="0.25">
      <c r="A1404" s="246" t="s">
        <v>9448</v>
      </c>
      <c r="B1404" s="247" t="s">
        <v>9447</v>
      </c>
      <c r="C1404" s="248">
        <v>7.6377474497152793</v>
      </c>
      <c r="D1404" s="248">
        <v>2.0011107858650456</v>
      </c>
    </row>
    <row r="1405" spans="1:4" ht="27.75" customHeight="1" x14ac:dyDescent="0.25">
      <c r="A1405" s="246" t="s">
        <v>9449</v>
      </c>
      <c r="B1405" s="247" t="s">
        <v>9450</v>
      </c>
      <c r="C1405" s="248">
        <v>0.97436284337931556</v>
      </c>
      <c r="D1405" s="248">
        <v>5.668067723314083</v>
      </c>
    </row>
    <row r="1406" spans="1:4" ht="27.75" customHeight="1" x14ac:dyDescent="0.25">
      <c r="A1406" s="246" t="s">
        <v>9451</v>
      </c>
      <c r="B1406" s="247" t="s">
        <v>9450</v>
      </c>
      <c r="C1406" s="248">
        <v>0.97436284337931556</v>
      </c>
      <c r="D1406" s="248">
        <v>5.668067723314083</v>
      </c>
    </row>
    <row r="1407" spans="1:4" ht="27.75" customHeight="1" x14ac:dyDescent="0.25">
      <c r="A1407" s="246" t="s">
        <v>9452</v>
      </c>
      <c r="B1407" s="247" t="s">
        <v>9453</v>
      </c>
      <c r="C1407" s="248">
        <v>0</v>
      </c>
      <c r="D1407" s="248">
        <v>0.98</v>
      </c>
    </row>
    <row r="1408" spans="1:4" ht="27.75" customHeight="1" x14ac:dyDescent="0.25">
      <c r="A1408" s="246" t="s">
        <v>9454</v>
      </c>
      <c r="B1408" s="247" t="s">
        <v>9453</v>
      </c>
      <c r="C1408" s="248">
        <v>0</v>
      </c>
      <c r="D1408" s="248">
        <v>0.98</v>
      </c>
    </row>
    <row r="1409" spans="1:4" ht="27.75" customHeight="1" x14ac:dyDescent="0.25">
      <c r="A1409" s="246" t="s">
        <v>9455</v>
      </c>
      <c r="B1409" s="247" t="s">
        <v>9456</v>
      </c>
      <c r="C1409" s="248">
        <v>2.25</v>
      </c>
      <c r="D1409" s="248">
        <v>-0.1</v>
      </c>
    </row>
    <row r="1410" spans="1:4" ht="27.75" customHeight="1" x14ac:dyDescent="0.25">
      <c r="A1410" s="246" t="s">
        <v>9457</v>
      </c>
      <c r="B1410" s="247" t="s">
        <v>9456</v>
      </c>
      <c r="C1410" s="248">
        <v>2.25</v>
      </c>
      <c r="D1410" s="248">
        <v>-0.1</v>
      </c>
    </row>
    <row r="1411" spans="1:4" ht="27.75" customHeight="1" x14ac:dyDescent="0.25">
      <c r="A1411" s="246" t="s">
        <v>9458</v>
      </c>
      <c r="B1411" s="247" t="s">
        <v>9459</v>
      </c>
      <c r="C1411" s="248">
        <v>0</v>
      </c>
      <c r="D1411" s="248">
        <v>0.40860377303003553</v>
      </c>
    </row>
    <row r="1412" spans="1:4" ht="27.75" customHeight="1" x14ac:dyDescent="0.25">
      <c r="A1412" s="246" t="s">
        <v>9460</v>
      </c>
      <c r="B1412" s="247" t="s">
        <v>9461</v>
      </c>
      <c r="C1412" s="248">
        <v>0</v>
      </c>
      <c r="D1412" s="248">
        <v>0.39812675320875257</v>
      </c>
    </row>
    <row r="1413" spans="1:4" ht="27.75" customHeight="1" x14ac:dyDescent="0.25">
      <c r="A1413" s="246" t="s">
        <v>9462</v>
      </c>
      <c r="B1413" s="247" t="s">
        <v>9463</v>
      </c>
      <c r="C1413" s="248">
        <v>2.5983009156781747</v>
      </c>
      <c r="D1413" s="248">
        <v>8.0463512227453151</v>
      </c>
    </row>
    <row r="1414" spans="1:4" ht="27.75" customHeight="1" x14ac:dyDescent="0.25">
      <c r="A1414" s="246" t="s">
        <v>9464</v>
      </c>
      <c r="B1414" s="247" t="s">
        <v>9463</v>
      </c>
      <c r="C1414" s="248">
        <v>2.5983009156781747</v>
      </c>
      <c r="D1414" s="248">
        <v>8.0463512227453151</v>
      </c>
    </row>
    <row r="1415" spans="1:4" ht="27.75" customHeight="1" x14ac:dyDescent="0.25">
      <c r="A1415" s="246" t="s">
        <v>9465</v>
      </c>
      <c r="B1415" s="247" t="s">
        <v>9466</v>
      </c>
      <c r="C1415" s="248">
        <v>3.2164450851338691</v>
      </c>
      <c r="D1415" s="248">
        <v>0.26192549553207406</v>
      </c>
    </row>
    <row r="1416" spans="1:4" ht="27.75" customHeight="1" x14ac:dyDescent="0.25">
      <c r="A1416" s="246" t="s">
        <v>9467</v>
      </c>
      <c r="B1416" s="247" t="s">
        <v>9466</v>
      </c>
      <c r="C1416" s="248">
        <v>3.2164450851338691</v>
      </c>
      <c r="D1416" s="248">
        <v>0.26192549553207406</v>
      </c>
    </row>
    <row r="1417" spans="1:4" ht="27.75" customHeight="1" x14ac:dyDescent="0.25">
      <c r="A1417" s="246" t="s">
        <v>9468</v>
      </c>
      <c r="B1417" s="247" t="s">
        <v>9469</v>
      </c>
      <c r="C1417" s="248">
        <v>-0.02</v>
      </c>
      <c r="D1417" s="248">
        <v>0</v>
      </c>
    </row>
    <row r="1418" spans="1:4" ht="27.75" customHeight="1" x14ac:dyDescent="0.25">
      <c r="A1418" s="246" t="s">
        <v>9470</v>
      </c>
      <c r="B1418" s="247" t="s">
        <v>9469</v>
      </c>
      <c r="C1418" s="248">
        <v>2.0954039642565925E-2</v>
      </c>
      <c r="D1418" s="248">
        <v>0</v>
      </c>
    </row>
    <row r="1419" spans="1:4" ht="27.75" customHeight="1" x14ac:dyDescent="0.25">
      <c r="A1419" s="246" t="s">
        <v>9471</v>
      </c>
      <c r="B1419" s="247" t="s">
        <v>9469</v>
      </c>
      <c r="C1419" s="248">
        <v>0</v>
      </c>
      <c r="D1419" s="248">
        <v>0</v>
      </c>
    </row>
    <row r="1420" spans="1:4" ht="27.75" customHeight="1" x14ac:dyDescent="0.25">
      <c r="A1420" s="246" t="s">
        <v>9472</v>
      </c>
      <c r="B1420" s="247" t="s">
        <v>9469</v>
      </c>
      <c r="C1420" s="248">
        <v>0</v>
      </c>
      <c r="D1420" s="248">
        <v>0</v>
      </c>
    </row>
    <row r="1421" spans="1:4" ht="27.75" customHeight="1" x14ac:dyDescent="0.25">
      <c r="A1421" s="246" t="s">
        <v>9473</v>
      </c>
      <c r="B1421" s="247" t="s">
        <v>9474</v>
      </c>
      <c r="C1421" s="248">
        <v>0</v>
      </c>
      <c r="D1421" s="248">
        <v>0</v>
      </c>
    </row>
    <row r="1422" spans="1:4" ht="27.75" customHeight="1" x14ac:dyDescent="0.25">
      <c r="A1422" s="246" t="s">
        <v>9475</v>
      </c>
      <c r="B1422" s="247" t="s">
        <v>9474</v>
      </c>
      <c r="C1422" s="248">
        <v>0</v>
      </c>
      <c r="D1422" s="248">
        <v>0</v>
      </c>
    </row>
    <row r="1423" spans="1:4" ht="27.75" customHeight="1" x14ac:dyDescent="0.25">
      <c r="A1423" s="246" t="s">
        <v>9476</v>
      </c>
      <c r="B1423" s="247" t="s">
        <v>9477</v>
      </c>
      <c r="C1423" s="248">
        <v>12.4</v>
      </c>
      <c r="D1423" s="248">
        <v>7.0000000000000007E-2</v>
      </c>
    </row>
    <row r="1424" spans="1:4" ht="27.75" customHeight="1" x14ac:dyDescent="0.25">
      <c r="A1424" s="246" t="s">
        <v>9478</v>
      </c>
      <c r="B1424" s="247" t="s">
        <v>9477</v>
      </c>
      <c r="C1424" s="248">
        <v>12.4</v>
      </c>
      <c r="D1424" s="248">
        <v>7.0000000000000007E-2</v>
      </c>
    </row>
    <row r="1425" spans="1:4" ht="27.75" customHeight="1" x14ac:dyDescent="0.25">
      <c r="A1425" s="246" t="s">
        <v>9479</v>
      </c>
      <c r="B1425" s="247" t="s">
        <v>9477</v>
      </c>
      <c r="C1425" s="248">
        <v>1.2048572794475405</v>
      </c>
      <c r="D1425" s="248">
        <v>7.7844257272132404</v>
      </c>
    </row>
    <row r="1426" spans="1:4" ht="27.75" customHeight="1" x14ac:dyDescent="0.25">
      <c r="A1426" s="246" t="s">
        <v>9480</v>
      </c>
      <c r="B1426" s="247" t="s">
        <v>9477</v>
      </c>
      <c r="C1426" s="248">
        <v>1.2048572794475405</v>
      </c>
      <c r="D1426" s="248">
        <v>7.7844257272132404</v>
      </c>
    </row>
    <row r="1427" spans="1:4" ht="27.75" customHeight="1" x14ac:dyDescent="0.25">
      <c r="A1427" s="246" t="s">
        <v>9481</v>
      </c>
      <c r="B1427" s="247" t="s">
        <v>9482</v>
      </c>
      <c r="C1427" s="248">
        <v>3.76</v>
      </c>
      <c r="D1427" s="248">
        <v>0.32</v>
      </c>
    </row>
    <row r="1428" spans="1:4" ht="27.75" customHeight="1" x14ac:dyDescent="0.25">
      <c r="A1428" s="246" t="s">
        <v>9483</v>
      </c>
      <c r="B1428" s="247" t="s">
        <v>9482</v>
      </c>
      <c r="C1428" s="248">
        <v>3.76</v>
      </c>
      <c r="D1428" s="248">
        <v>0.32</v>
      </c>
    </row>
    <row r="1429" spans="1:4" ht="27.75" customHeight="1" x14ac:dyDescent="0.25">
      <c r="A1429" s="246" t="s">
        <v>9484</v>
      </c>
      <c r="B1429" s="247" t="s">
        <v>9482</v>
      </c>
      <c r="C1429" s="248">
        <v>1.6658461515839911</v>
      </c>
      <c r="D1429" s="248">
        <v>2.8497493913889658</v>
      </c>
    </row>
    <row r="1430" spans="1:4" ht="27.75" customHeight="1" x14ac:dyDescent="0.25">
      <c r="A1430" s="246" t="s">
        <v>9485</v>
      </c>
      <c r="B1430" s="247" t="s">
        <v>9482</v>
      </c>
      <c r="C1430" s="248">
        <v>1.6658461515839911</v>
      </c>
      <c r="D1430" s="248">
        <v>2.8497493913889658</v>
      </c>
    </row>
    <row r="1431" spans="1:4" ht="27.75" customHeight="1" x14ac:dyDescent="0.25">
      <c r="A1431" s="246" t="s">
        <v>9486</v>
      </c>
      <c r="B1431" s="247" t="s">
        <v>9487</v>
      </c>
      <c r="C1431" s="248">
        <v>6.37</v>
      </c>
      <c r="D1431" s="248">
        <v>0.99</v>
      </c>
    </row>
    <row r="1432" spans="1:4" ht="27.75" customHeight="1" x14ac:dyDescent="0.25">
      <c r="A1432" s="246" t="s">
        <v>9488</v>
      </c>
      <c r="B1432" s="247" t="s">
        <v>9487</v>
      </c>
      <c r="C1432" s="248">
        <v>6.37</v>
      </c>
      <c r="D1432" s="248">
        <v>0.99</v>
      </c>
    </row>
    <row r="1433" spans="1:4" ht="27.75" customHeight="1" x14ac:dyDescent="0.25">
      <c r="A1433" s="246" t="s">
        <v>9489</v>
      </c>
      <c r="B1433" s="247" t="s">
        <v>9487</v>
      </c>
      <c r="C1433" s="248">
        <v>1.2258113190901065</v>
      </c>
      <c r="D1433" s="248">
        <v>8.0568282425665991</v>
      </c>
    </row>
    <row r="1434" spans="1:4" ht="27.75" customHeight="1" x14ac:dyDescent="0.25">
      <c r="A1434" s="246" t="s">
        <v>9490</v>
      </c>
      <c r="B1434" s="247" t="s">
        <v>9487</v>
      </c>
      <c r="C1434" s="248">
        <v>1.2258113190901065</v>
      </c>
      <c r="D1434" s="248">
        <v>8.0568282425665991</v>
      </c>
    </row>
    <row r="1435" spans="1:4" ht="27.75" customHeight="1" x14ac:dyDescent="0.25">
      <c r="A1435" s="246" t="s">
        <v>9491</v>
      </c>
      <c r="B1435" s="247" t="s">
        <v>9492</v>
      </c>
      <c r="C1435" s="248">
        <v>0.20954039642565925</v>
      </c>
      <c r="D1435" s="248">
        <v>5.3747111683181599</v>
      </c>
    </row>
    <row r="1436" spans="1:4" ht="27.75" customHeight="1" x14ac:dyDescent="0.25">
      <c r="A1436" s="246" t="s">
        <v>9493</v>
      </c>
      <c r="B1436" s="247" t="s">
        <v>9492</v>
      </c>
      <c r="C1436" s="248">
        <v>0.20954039642565925</v>
      </c>
      <c r="D1436" s="248">
        <v>5.3747111683181599</v>
      </c>
    </row>
    <row r="1437" spans="1:4" ht="27.75" customHeight="1" x14ac:dyDescent="0.25">
      <c r="A1437" s="246" t="s">
        <v>9494</v>
      </c>
      <c r="B1437" s="247" t="s">
        <v>9495</v>
      </c>
      <c r="C1437" s="248">
        <v>0.56575907034927997</v>
      </c>
      <c r="D1437" s="248">
        <v>11.105641010559939</v>
      </c>
    </row>
    <row r="1438" spans="1:4" ht="27.75" customHeight="1" x14ac:dyDescent="0.25">
      <c r="A1438" s="246" t="s">
        <v>9496</v>
      </c>
      <c r="B1438" s="247" t="s">
        <v>9495</v>
      </c>
      <c r="C1438" s="248">
        <v>0.56575907034927997</v>
      </c>
      <c r="D1438" s="248">
        <v>11.105641010559939</v>
      </c>
    </row>
    <row r="1439" spans="1:4" ht="27.75" customHeight="1" x14ac:dyDescent="0.25">
      <c r="A1439" s="246" t="s">
        <v>9497</v>
      </c>
      <c r="B1439" s="247" t="s">
        <v>9498</v>
      </c>
      <c r="C1439" s="248">
        <v>2.8916574706740974</v>
      </c>
      <c r="D1439" s="248">
        <v>5.4166192476032915</v>
      </c>
    </row>
    <row r="1440" spans="1:4" ht="27.75" customHeight="1" x14ac:dyDescent="0.25">
      <c r="A1440" s="246" t="s">
        <v>9499</v>
      </c>
      <c r="B1440" s="247" t="s">
        <v>9498</v>
      </c>
      <c r="C1440" s="248">
        <v>2.8916574706740974</v>
      </c>
      <c r="D1440" s="248">
        <v>5.4166192476032915</v>
      </c>
    </row>
    <row r="1441" spans="1:4" ht="27.75" customHeight="1" x14ac:dyDescent="0.25">
      <c r="A1441" s="246" t="s">
        <v>9500</v>
      </c>
      <c r="B1441" s="247" t="s">
        <v>9501</v>
      </c>
      <c r="C1441" s="248">
        <v>0.38764973338746961</v>
      </c>
      <c r="D1441" s="248">
        <v>5.5842515647438189</v>
      </c>
    </row>
    <row r="1442" spans="1:4" ht="27.75" customHeight="1" x14ac:dyDescent="0.25">
      <c r="A1442" s="246" t="s">
        <v>9502</v>
      </c>
      <c r="B1442" s="247" t="s">
        <v>9501</v>
      </c>
      <c r="C1442" s="248">
        <v>0.38764973338746961</v>
      </c>
      <c r="D1442" s="248">
        <v>5.5842515647438189</v>
      </c>
    </row>
    <row r="1443" spans="1:4" ht="27.75" customHeight="1" x14ac:dyDescent="0.25">
      <c r="A1443" s="246" t="s">
        <v>9503</v>
      </c>
      <c r="B1443" s="247" t="s">
        <v>9504</v>
      </c>
      <c r="C1443" s="248">
        <v>0.93245476409418371</v>
      </c>
      <c r="D1443" s="248">
        <v>11.765693259300766</v>
      </c>
    </row>
    <row r="1444" spans="1:4" ht="27.75" customHeight="1" x14ac:dyDescent="0.25">
      <c r="A1444" s="246" t="s">
        <v>9505</v>
      </c>
      <c r="B1444" s="247" t="s">
        <v>9504</v>
      </c>
      <c r="C1444" s="248">
        <v>0.93245476409418371</v>
      </c>
      <c r="D1444" s="248">
        <v>11.765693259300766</v>
      </c>
    </row>
    <row r="1445" spans="1:4" ht="27.75" customHeight="1" x14ac:dyDescent="0.25">
      <c r="A1445" s="246" t="s">
        <v>9506</v>
      </c>
      <c r="B1445" s="247" t="s">
        <v>9507</v>
      </c>
      <c r="C1445" s="248">
        <v>1.1499999999999999</v>
      </c>
      <c r="D1445" s="248">
        <v>4.7</v>
      </c>
    </row>
    <row r="1446" spans="1:4" ht="27.75" customHeight="1" x14ac:dyDescent="0.25">
      <c r="A1446" s="246" t="s">
        <v>9508</v>
      </c>
      <c r="B1446" s="247" t="s">
        <v>9507</v>
      </c>
      <c r="C1446" s="248">
        <v>1.1499999999999999</v>
      </c>
      <c r="D1446" s="248">
        <v>4.7</v>
      </c>
    </row>
    <row r="1447" spans="1:4" ht="27.75" customHeight="1" x14ac:dyDescent="0.25">
      <c r="A1447" s="246" t="s">
        <v>9509</v>
      </c>
      <c r="B1447" s="247" t="s">
        <v>9507</v>
      </c>
      <c r="C1447" s="248">
        <v>1.1499999999999999</v>
      </c>
      <c r="D1447" s="248">
        <v>4.7</v>
      </c>
    </row>
    <row r="1448" spans="1:4" ht="27.75" customHeight="1" x14ac:dyDescent="0.25">
      <c r="A1448" s="246" t="s">
        <v>9510</v>
      </c>
      <c r="B1448" s="247" t="s">
        <v>9507</v>
      </c>
      <c r="C1448" s="248">
        <v>1.1499999999999999</v>
      </c>
      <c r="D1448" s="248">
        <v>4.6900000000000004</v>
      </c>
    </row>
    <row r="1449" spans="1:4" ht="27.75" customHeight="1" x14ac:dyDescent="0.25">
      <c r="A1449" s="246" t="s">
        <v>9511</v>
      </c>
      <c r="B1449" s="247" t="s">
        <v>9507</v>
      </c>
      <c r="C1449" s="248">
        <v>1.1499999999999999</v>
      </c>
      <c r="D1449" s="248">
        <v>4.6900000000000004</v>
      </c>
    </row>
    <row r="1450" spans="1:4" ht="27.75" customHeight="1" x14ac:dyDescent="0.25">
      <c r="A1450" s="246" t="s">
        <v>9512</v>
      </c>
      <c r="B1450" s="247" t="s">
        <v>9507</v>
      </c>
      <c r="C1450" s="248">
        <v>1.6553691317627082</v>
      </c>
      <c r="D1450" s="248">
        <v>7.4177300334683371</v>
      </c>
    </row>
    <row r="1451" spans="1:4" ht="27.75" customHeight="1" x14ac:dyDescent="0.25">
      <c r="A1451" s="246" t="s">
        <v>9513</v>
      </c>
      <c r="B1451" s="247" t="s">
        <v>9507</v>
      </c>
      <c r="C1451" s="248">
        <v>1.6553691317627082</v>
      </c>
      <c r="D1451" s="248">
        <v>7.4177300334683371</v>
      </c>
    </row>
    <row r="1452" spans="1:4" ht="27.75" customHeight="1" x14ac:dyDescent="0.25">
      <c r="A1452" s="246" t="s">
        <v>9514</v>
      </c>
      <c r="B1452" s="247" t="s">
        <v>9507</v>
      </c>
      <c r="C1452" s="248">
        <v>1.1499999999999999</v>
      </c>
      <c r="D1452" s="248">
        <v>4.6900000000000004</v>
      </c>
    </row>
    <row r="1453" spans="1:4" ht="27.75" customHeight="1" x14ac:dyDescent="0.25">
      <c r="A1453" s="246" t="s">
        <v>9515</v>
      </c>
      <c r="B1453" s="247" t="s">
        <v>9516</v>
      </c>
      <c r="C1453" s="248">
        <v>32</v>
      </c>
      <c r="D1453" s="248">
        <v>0.33</v>
      </c>
    </row>
    <row r="1454" spans="1:4" ht="27.75" customHeight="1" x14ac:dyDescent="0.25">
      <c r="A1454" s="246" t="s">
        <v>9517</v>
      </c>
      <c r="B1454" s="247" t="s">
        <v>9516</v>
      </c>
      <c r="C1454" s="248">
        <v>31.99</v>
      </c>
      <c r="D1454" s="248">
        <v>0.33</v>
      </c>
    </row>
    <row r="1455" spans="1:4" ht="27.75" customHeight="1" x14ac:dyDescent="0.25">
      <c r="A1455" s="246" t="s">
        <v>9518</v>
      </c>
      <c r="B1455" s="247" t="s">
        <v>9516</v>
      </c>
      <c r="C1455" s="248">
        <v>4.2222389879770343</v>
      </c>
      <c r="D1455" s="248">
        <v>18.376692766530315</v>
      </c>
    </row>
    <row r="1456" spans="1:4" ht="27.75" customHeight="1" x14ac:dyDescent="0.25">
      <c r="A1456" s="246" t="s">
        <v>9519</v>
      </c>
      <c r="B1456" s="247" t="s">
        <v>9516</v>
      </c>
      <c r="C1456" s="248">
        <v>4.2222389879770343</v>
      </c>
      <c r="D1456" s="248">
        <v>18.376692766530315</v>
      </c>
    </row>
    <row r="1457" spans="1:4" ht="27.75" customHeight="1" x14ac:dyDescent="0.25">
      <c r="A1457" s="246" t="s">
        <v>9520</v>
      </c>
      <c r="B1457" s="247" t="s">
        <v>9521</v>
      </c>
      <c r="C1457" s="248">
        <v>7.6377474497152793</v>
      </c>
      <c r="D1457" s="248">
        <v>2.6192549553207405</v>
      </c>
    </row>
    <row r="1458" spans="1:4" ht="27.75" customHeight="1" x14ac:dyDescent="0.25">
      <c r="A1458" s="246" t="s">
        <v>9522</v>
      </c>
      <c r="B1458" s="247" t="s">
        <v>9521</v>
      </c>
      <c r="C1458" s="248">
        <v>7.6377474497152793</v>
      </c>
      <c r="D1458" s="248">
        <v>2.6192549553207405</v>
      </c>
    </row>
    <row r="1459" spans="1:4" ht="27.75" customHeight="1" x14ac:dyDescent="0.25">
      <c r="A1459" s="246" t="s">
        <v>9523</v>
      </c>
      <c r="B1459" s="247" t="s">
        <v>9521</v>
      </c>
      <c r="C1459" s="248">
        <v>1</v>
      </c>
      <c r="D1459" s="248">
        <v>1.32</v>
      </c>
    </row>
    <row r="1460" spans="1:4" ht="27.75" customHeight="1" x14ac:dyDescent="0.25">
      <c r="A1460" s="246" t="s">
        <v>9524</v>
      </c>
      <c r="B1460" s="247" t="s">
        <v>9521</v>
      </c>
      <c r="C1460" s="248">
        <v>1</v>
      </c>
      <c r="D1460" s="248">
        <v>1.32</v>
      </c>
    </row>
    <row r="1461" spans="1:4" ht="27.75" customHeight="1" x14ac:dyDescent="0.25">
      <c r="A1461" s="246" t="s">
        <v>9525</v>
      </c>
      <c r="B1461" s="247" t="s">
        <v>9526</v>
      </c>
      <c r="C1461" s="248">
        <v>1.0791330415921452</v>
      </c>
      <c r="D1461" s="248">
        <v>5.7414068620630641</v>
      </c>
    </row>
    <row r="1462" spans="1:4" ht="27.75" customHeight="1" x14ac:dyDescent="0.25">
      <c r="A1462" s="246" t="s">
        <v>9527</v>
      </c>
      <c r="B1462" s="247" t="s">
        <v>9526</v>
      </c>
      <c r="C1462" s="248">
        <v>1.0791330415921452</v>
      </c>
      <c r="D1462" s="248">
        <v>5.7414068620630641</v>
      </c>
    </row>
    <row r="1463" spans="1:4" ht="27.75" customHeight="1" x14ac:dyDescent="0.25">
      <c r="A1463" s="246" t="s">
        <v>9528</v>
      </c>
      <c r="B1463" s="247" t="s">
        <v>9526</v>
      </c>
      <c r="C1463" s="248">
        <v>4.91</v>
      </c>
      <c r="D1463" s="248">
        <v>1.1100000000000001</v>
      </c>
    </row>
    <row r="1464" spans="1:4" ht="27.75" customHeight="1" x14ac:dyDescent="0.25">
      <c r="A1464" s="246" t="s">
        <v>9529</v>
      </c>
      <c r="B1464" s="247" t="s">
        <v>9526</v>
      </c>
      <c r="C1464" s="248">
        <v>4.91</v>
      </c>
      <c r="D1464" s="248">
        <v>1.1100000000000001</v>
      </c>
    </row>
    <row r="1465" spans="1:4" ht="27.75" customHeight="1" x14ac:dyDescent="0.25">
      <c r="A1465" s="246" t="s">
        <v>9530</v>
      </c>
      <c r="B1465" s="247" t="s">
        <v>9531</v>
      </c>
      <c r="C1465" s="248">
        <v>4.9975384547519726</v>
      </c>
      <c r="D1465" s="248">
        <v>1.2258113190901065</v>
      </c>
    </row>
    <row r="1466" spans="1:4" ht="27.75" customHeight="1" x14ac:dyDescent="0.25">
      <c r="A1466" s="246" t="s">
        <v>9532</v>
      </c>
      <c r="B1466" s="247" t="s">
        <v>9531</v>
      </c>
      <c r="C1466" s="248">
        <v>4.1174687897642048</v>
      </c>
      <c r="D1466" s="248">
        <v>1.3305815173029363</v>
      </c>
    </row>
    <row r="1467" spans="1:4" ht="27.75" customHeight="1" x14ac:dyDescent="0.25">
      <c r="A1467" s="246" t="s">
        <v>9533</v>
      </c>
      <c r="B1467" s="247" t="s">
        <v>9534</v>
      </c>
      <c r="C1467" s="248">
        <v>2.2735133012184026</v>
      </c>
      <c r="D1467" s="248">
        <v>12.865780340535476</v>
      </c>
    </row>
    <row r="1468" spans="1:4" ht="27.75" customHeight="1" x14ac:dyDescent="0.25">
      <c r="A1468" s="246" t="s">
        <v>9535</v>
      </c>
      <c r="B1468" s="247" t="s">
        <v>9534</v>
      </c>
      <c r="C1468" s="248">
        <v>2.2735133012184026</v>
      </c>
      <c r="D1468" s="248">
        <v>12.865780340535476</v>
      </c>
    </row>
    <row r="1469" spans="1:4" ht="27.75" customHeight="1" x14ac:dyDescent="0.25">
      <c r="A1469" s="246" t="s">
        <v>9536</v>
      </c>
      <c r="B1469" s="247" t="s">
        <v>9537</v>
      </c>
      <c r="C1469" s="248">
        <v>14.99</v>
      </c>
      <c r="D1469" s="248">
        <v>3.24</v>
      </c>
    </row>
    <row r="1470" spans="1:4" ht="27.75" customHeight="1" x14ac:dyDescent="0.25">
      <c r="A1470" s="246" t="s">
        <v>9538</v>
      </c>
      <c r="B1470" s="247" t="s">
        <v>9539</v>
      </c>
      <c r="C1470" s="248">
        <v>5.55</v>
      </c>
      <c r="D1470" s="248">
        <v>4.71</v>
      </c>
    </row>
    <row r="1471" spans="1:4" ht="27.75" customHeight="1" x14ac:dyDescent="0.25">
      <c r="A1471" s="246" t="s">
        <v>9540</v>
      </c>
      <c r="B1471" s="247" t="s">
        <v>9539</v>
      </c>
      <c r="C1471" s="248">
        <v>5.55</v>
      </c>
      <c r="D1471" s="248">
        <v>4.71</v>
      </c>
    </row>
    <row r="1472" spans="1:4" ht="27.75" customHeight="1" x14ac:dyDescent="0.25">
      <c r="A1472" s="246" t="s">
        <v>9541</v>
      </c>
      <c r="B1472" s="247" t="s">
        <v>9539</v>
      </c>
      <c r="C1472" s="248">
        <v>3.6250488581639049</v>
      </c>
      <c r="D1472" s="248">
        <v>11.56662988269639</v>
      </c>
    </row>
    <row r="1473" spans="1:4" ht="27.75" customHeight="1" x14ac:dyDescent="0.25">
      <c r="A1473" s="246" t="s">
        <v>9542</v>
      </c>
      <c r="B1473" s="247" t="s">
        <v>9539</v>
      </c>
      <c r="C1473" s="248">
        <v>3.6250488581639049</v>
      </c>
      <c r="D1473" s="248">
        <v>11.56662988269639</v>
      </c>
    </row>
    <row r="1474" spans="1:4" ht="27.75" customHeight="1" x14ac:dyDescent="0.25">
      <c r="A1474" s="246" t="s">
        <v>9543</v>
      </c>
      <c r="B1474" s="247" t="s">
        <v>9544</v>
      </c>
      <c r="C1474" s="248">
        <v>1.9172946272947822</v>
      </c>
      <c r="D1474" s="248">
        <v>0.56575907034927997</v>
      </c>
    </row>
    <row r="1475" spans="1:4" ht="27.75" customHeight="1" x14ac:dyDescent="0.25">
      <c r="A1475" s="246" t="s">
        <v>9545</v>
      </c>
      <c r="B1475" s="247" t="s">
        <v>9544</v>
      </c>
      <c r="C1475" s="248">
        <v>2.0115878056863288</v>
      </c>
      <c r="D1475" s="248">
        <v>0.61814416945569473</v>
      </c>
    </row>
    <row r="1476" spans="1:4" ht="27.75" customHeight="1" x14ac:dyDescent="0.25">
      <c r="A1476" s="246" t="s">
        <v>9546</v>
      </c>
      <c r="B1476" s="247" t="s">
        <v>9547</v>
      </c>
      <c r="C1476" s="248">
        <v>2.346852439967384</v>
      </c>
      <c r="D1476" s="248">
        <v>12.813395241429063</v>
      </c>
    </row>
    <row r="1477" spans="1:4" ht="27.75" customHeight="1" x14ac:dyDescent="0.25">
      <c r="A1477" s="246" t="s">
        <v>9548</v>
      </c>
      <c r="B1477" s="247" t="s">
        <v>9547</v>
      </c>
      <c r="C1477" s="248">
        <v>2.346852439967384</v>
      </c>
      <c r="D1477" s="248">
        <v>12.813395241429063</v>
      </c>
    </row>
    <row r="1478" spans="1:4" ht="27.75" customHeight="1" x14ac:dyDescent="0.25">
      <c r="A1478" s="246" t="s">
        <v>9549</v>
      </c>
      <c r="B1478" s="247" t="s">
        <v>9547</v>
      </c>
      <c r="C1478" s="248">
        <v>10.210000000000001</v>
      </c>
      <c r="D1478" s="248">
        <v>3.19</v>
      </c>
    </row>
    <row r="1479" spans="1:4" ht="27.75" customHeight="1" x14ac:dyDescent="0.25">
      <c r="A1479" s="246" t="s">
        <v>9550</v>
      </c>
      <c r="B1479" s="247" t="s">
        <v>9547</v>
      </c>
      <c r="C1479" s="248">
        <v>10.210000000000001</v>
      </c>
      <c r="D1479" s="248">
        <v>3.19</v>
      </c>
    </row>
    <row r="1480" spans="1:4" ht="27.75" customHeight="1" x14ac:dyDescent="0.25">
      <c r="A1480" s="246" t="s">
        <v>9551</v>
      </c>
      <c r="B1480" s="247" t="s">
        <v>9552</v>
      </c>
      <c r="C1480" s="248">
        <v>6.81</v>
      </c>
      <c r="D1480" s="248">
        <v>11.77</v>
      </c>
    </row>
    <row r="1481" spans="1:4" ht="27.75" customHeight="1" x14ac:dyDescent="0.25">
      <c r="A1481" s="246" t="s">
        <v>9553</v>
      </c>
      <c r="B1481" s="247" t="s">
        <v>9554</v>
      </c>
      <c r="C1481" s="248">
        <v>7.3548679145406393</v>
      </c>
      <c r="D1481" s="248">
        <v>10.477019821282962</v>
      </c>
    </row>
    <row r="1482" spans="1:4" ht="27.75" customHeight="1" x14ac:dyDescent="0.25">
      <c r="A1482" s="246" t="s">
        <v>9555</v>
      </c>
      <c r="B1482" s="247" t="s">
        <v>9556</v>
      </c>
      <c r="C1482" s="248">
        <v>0</v>
      </c>
      <c r="D1482" s="248">
        <v>0</v>
      </c>
    </row>
    <row r="1483" spans="1:4" ht="27.75" customHeight="1" x14ac:dyDescent="0.25">
      <c r="A1483" s="246" t="s">
        <v>9557</v>
      </c>
      <c r="B1483" s="247" t="s">
        <v>9556</v>
      </c>
      <c r="C1483" s="248">
        <v>0</v>
      </c>
      <c r="D1483" s="248">
        <v>0</v>
      </c>
    </row>
    <row r="1484" spans="1:4" ht="27.75" customHeight="1" x14ac:dyDescent="0.25">
      <c r="A1484" s="246" t="s">
        <v>9558</v>
      </c>
      <c r="B1484" s="247" t="s">
        <v>9556</v>
      </c>
      <c r="C1484" s="248">
        <v>0</v>
      </c>
      <c r="D1484" s="248">
        <v>0</v>
      </c>
    </row>
    <row r="1485" spans="1:4" ht="27.75" customHeight="1" x14ac:dyDescent="0.25">
      <c r="A1485" s="246" t="s">
        <v>9559</v>
      </c>
      <c r="B1485" s="247" t="s">
        <v>9556</v>
      </c>
      <c r="C1485" s="248">
        <v>0</v>
      </c>
      <c r="D1485" s="248">
        <v>0</v>
      </c>
    </row>
    <row r="1486" spans="1:4" ht="27.75" customHeight="1" x14ac:dyDescent="0.25">
      <c r="A1486" s="246" t="s">
        <v>9560</v>
      </c>
      <c r="B1486" s="247" t="s">
        <v>9561</v>
      </c>
      <c r="C1486" s="248">
        <v>0.1676323171405274</v>
      </c>
      <c r="D1486" s="248">
        <v>0.69148330820467552</v>
      </c>
    </row>
    <row r="1487" spans="1:4" ht="27.75" customHeight="1" x14ac:dyDescent="0.25">
      <c r="A1487" s="246" t="s">
        <v>9562</v>
      </c>
      <c r="B1487" s="247" t="s">
        <v>9561</v>
      </c>
      <c r="C1487" s="248">
        <v>0.1676323171405274</v>
      </c>
      <c r="D1487" s="248">
        <v>0.69148330820467552</v>
      </c>
    </row>
    <row r="1488" spans="1:4" ht="27.75" customHeight="1" x14ac:dyDescent="0.25">
      <c r="A1488" s="246" t="s">
        <v>9563</v>
      </c>
      <c r="B1488" s="247" t="s">
        <v>9564</v>
      </c>
      <c r="C1488" s="248">
        <v>2.7764102526399848</v>
      </c>
      <c r="D1488" s="248">
        <v>20.398757592037928</v>
      </c>
    </row>
    <row r="1489" spans="1:4" ht="27.75" customHeight="1" x14ac:dyDescent="0.25">
      <c r="A1489" s="246" t="s">
        <v>9565</v>
      </c>
      <c r="B1489" s="247" t="s">
        <v>9564</v>
      </c>
      <c r="C1489" s="248">
        <v>2.7764102526399848</v>
      </c>
      <c r="D1489" s="248">
        <v>20.398757592037928</v>
      </c>
    </row>
    <row r="1490" spans="1:4" ht="27.75" customHeight="1" x14ac:dyDescent="0.25">
      <c r="A1490" s="246" t="s">
        <v>9566</v>
      </c>
      <c r="B1490" s="247" t="s">
        <v>9567</v>
      </c>
      <c r="C1490" s="248">
        <v>16.52</v>
      </c>
      <c r="D1490" s="248">
        <v>1.79</v>
      </c>
    </row>
    <row r="1491" spans="1:4" ht="27.75" customHeight="1" x14ac:dyDescent="0.25">
      <c r="A1491" s="246" t="s">
        <v>9568</v>
      </c>
      <c r="B1491" s="247" t="s">
        <v>9567</v>
      </c>
      <c r="C1491" s="248">
        <v>16.510000000000002</v>
      </c>
      <c r="D1491" s="248">
        <v>1.79</v>
      </c>
    </row>
    <row r="1492" spans="1:4" ht="27.75" customHeight="1" x14ac:dyDescent="0.25">
      <c r="A1492" s="246" t="s">
        <v>9569</v>
      </c>
      <c r="B1492" s="247" t="s">
        <v>9567</v>
      </c>
      <c r="C1492" s="248">
        <v>16.510000000000002</v>
      </c>
      <c r="D1492" s="248">
        <v>1.79</v>
      </c>
    </row>
    <row r="1493" spans="1:4" ht="27.75" customHeight="1" x14ac:dyDescent="0.25">
      <c r="A1493" s="246" t="s">
        <v>9570</v>
      </c>
      <c r="B1493" s="247" t="s">
        <v>9571</v>
      </c>
      <c r="C1493" s="248">
        <v>2.1163580038991583</v>
      </c>
      <c r="D1493" s="248">
        <v>2.5983009156781747</v>
      </c>
    </row>
    <row r="1494" spans="1:4" ht="27.75" customHeight="1" x14ac:dyDescent="0.25">
      <c r="A1494" s="246" t="s">
        <v>9572</v>
      </c>
      <c r="B1494" s="247" t="s">
        <v>9571</v>
      </c>
      <c r="C1494" s="248">
        <v>2.1163580038991583</v>
      </c>
      <c r="D1494" s="248">
        <v>2.5983009156781747</v>
      </c>
    </row>
    <row r="1495" spans="1:4" ht="27.75" customHeight="1" x14ac:dyDescent="0.25">
      <c r="A1495" s="246" t="s">
        <v>9573</v>
      </c>
      <c r="B1495" s="247" t="s">
        <v>9574</v>
      </c>
      <c r="C1495" s="248">
        <v>2.5099999999999998</v>
      </c>
      <c r="D1495" s="248">
        <v>18.8</v>
      </c>
    </row>
    <row r="1496" spans="1:4" ht="27.75" customHeight="1" x14ac:dyDescent="0.25">
      <c r="A1496" s="246" t="s">
        <v>9575</v>
      </c>
      <c r="B1496" s="247" t="s">
        <v>9576</v>
      </c>
      <c r="C1496" s="248">
        <v>0.95</v>
      </c>
      <c r="D1496" s="248">
        <v>1.19</v>
      </c>
    </row>
    <row r="1497" spans="1:4" ht="27.75" customHeight="1" x14ac:dyDescent="0.25">
      <c r="A1497" s="246" t="s">
        <v>9577</v>
      </c>
      <c r="B1497" s="247" t="s">
        <v>9576</v>
      </c>
      <c r="C1497" s="248">
        <v>0.95</v>
      </c>
      <c r="D1497" s="248">
        <v>1.19</v>
      </c>
    </row>
    <row r="1498" spans="1:4" ht="27.75" customHeight="1" x14ac:dyDescent="0.25">
      <c r="A1498" s="246" t="s">
        <v>9578</v>
      </c>
      <c r="B1498" s="247" t="s">
        <v>9579</v>
      </c>
      <c r="C1498" s="248">
        <v>4.68</v>
      </c>
      <c r="D1498" s="248">
        <v>1.1499999999999999</v>
      </c>
    </row>
    <row r="1499" spans="1:4" ht="27.75" customHeight="1" x14ac:dyDescent="0.25">
      <c r="A1499" s="246" t="s">
        <v>9580</v>
      </c>
      <c r="B1499" s="247" t="s">
        <v>9579</v>
      </c>
      <c r="C1499" s="248">
        <v>4.68</v>
      </c>
      <c r="D1499" s="248">
        <v>1.1499999999999999</v>
      </c>
    </row>
    <row r="1500" spans="1:4" ht="27.75" customHeight="1" x14ac:dyDescent="0.25">
      <c r="A1500" s="246" t="s">
        <v>9581</v>
      </c>
      <c r="B1500" s="247" t="s">
        <v>9582</v>
      </c>
      <c r="C1500" s="248">
        <v>2.5983009156781747</v>
      </c>
      <c r="D1500" s="248">
        <v>5.668067723314083</v>
      </c>
    </row>
    <row r="1501" spans="1:4" ht="27.75" customHeight="1" x14ac:dyDescent="0.25">
      <c r="A1501" s="246" t="s">
        <v>9583</v>
      </c>
      <c r="B1501" s="247" t="s">
        <v>9582</v>
      </c>
      <c r="C1501" s="248">
        <v>2.5983009156781747</v>
      </c>
      <c r="D1501" s="248">
        <v>5.668067723314083</v>
      </c>
    </row>
    <row r="1502" spans="1:4" ht="27.75" customHeight="1" x14ac:dyDescent="0.25">
      <c r="A1502" s="246" t="s">
        <v>9584</v>
      </c>
      <c r="B1502" s="247" t="s">
        <v>9585</v>
      </c>
      <c r="C1502" s="248">
        <v>1.1315181406985599</v>
      </c>
      <c r="D1502" s="248">
        <v>4.3060551465472976</v>
      </c>
    </row>
    <row r="1503" spans="1:4" ht="27.75" customHeight="1" x14ac:dyDescent="0.25">
      <c r="A1503" s="246" t="s">
        <v>9586</v>
      </c>
      <c r="B1503" s="247" t="s">
        <v>9585</v>
      </c>
      <c r="C1503" s="248">
        <v>1.1315181406985599</v>
      </c>
      <c r="D1503" s="248">
        <v>4.3060551465472976</v>
      </c>
    </row>
    <row r="1504" spans="1:4" ht="27.75" customHeight="1" x14ac:dyDescent="0.25">
      <c r="A1504" s="246" t="s">
        <v>9587</v>
      </c>
      <c r="B1504" s="247" t="s">
        <v>9585</v>
      </c>
      <c r="C1504" s="248">
        <v>8.17</v>
      </c>
      <c r="D1504" s="248">
        <v>-0.04</v>
      </c>
    </row>
    <row r="1505" spans="1:4" ht="27.75" customHeight="1" x14ac:dyDescent="0.25">
      <c r="A1505" s="246" t="s">
        <v>9588</v>
      </c>
      <c r="B1505" s="247" t="s">
        <v>9585</v>
      </c>
      <c r="C1505" s="248">
        <v>8.18</v>
      </c>
      <c r="D1505" s="248">
        <v>-0.04</v>
      </c>
    </row>
    <row r="1506" spans="1:4" ht="27.75" customHeight="1" x14ac:dyDescent="0.25">
      <c r="A1506" s="246" t="s">
        <v>9589</v>
      </c>
      <c r="B1506" s="247" t="s">
        <v>9590</v>
      </c>
      <c r="C1506" s="248">
        <v>3.66</v>
      </c>
      <c r="D1506" s="248">
        <v>3.05</v>
      </c>
    </row>
    <row r="1507" spans="1:4" ht="27.75" customHeight="1" x14ac:dyDescent="0.25">
      <c r="A1507" s="246" t="s">
        <v>9591</v>
      </c>
      <c r="B1507" s="247" t="s">
        <v>9590</v>
      </c>
      <c r="C1507" s="248">
        <v>3.66</v>
      </c>
      <c r="D1507" s="248">
        <v>3.05</v>
      </c>
    </row>
    <row r="1508" spans="1:4" ht="27.75" customHeight="1" x14ac:dyDescent="0.25">
      <c r="A1508" s="246" t="s">
        <v>9592</v>
      </c>
      <c r="B1508" s="247" t="s">
        <v>9590</v>
      </c>
      <c r="C1508" s="248">
        <v>7.0824653991872824</v>
      </c>
      <c r="D1508" s="248">
        <v>7.5225002316811667</v>
      </c>
    </row>
    <row r="1509" spans="1:4" ht="27.75" customHeight="1" x14ac:dyDescent="0.25">
      <c r="A1509" s="246" t="s">
        <v>9593</v>
      </c>
      <c r="B1509" s="247" t="s">
        <v>9590</v>
      </c>
      <c r="C1509" s="248">
        <v>7.0824653991872824</v>
      </c>
      <c r="D1509" s="248">
        <v>7.5225002316811667</v>
      </c>
    </row>
    <row r="1510" spans="1:4" ht="27.75" customHeight="1" x14ac:dyDescent="0.25">
      <c r="A1510" s="246" t="s">
        <v>9594</v>
      </c>
      <c r="B1510" s="247" t="s">
        <v>9595</v>
      </c>
      <c r="C1510" s="248">
        <v>1.152472180341126</v>
      </c>
      <c r="D1510" s="248">
        <v>4.8089520979688798</v>
      </c>
    </row>
    <row r="1511" spans="1:4" ht="27.75" customHeight="1" x14ac:dyDescent="0.25">
      <c r="A1511" s="246" t="s">
        <v>9596</v>
      </c>
      <c r="B1511" s="247" t="s">
        <v>9595</v>
      </c>
      <c r="C1511" s="248">
        <v>1.152472180341126</v>
      </c>
      <c r="D1511" s="248">
        <v>4.8089520979688798</v>
      </c>
    </row>
    <row r="1512" spans="1:4" ht="27.75" customHeight="1" x14ac:dyDescent="0.25">
      <c r="A1512" s="246" t="s">
        <v>9597</v>
      </c>
      <c r="B1512" s="247" t="s">
        <v>9598</v>
      </c>
      <c r="C1512" s="248">
        <v>8.1092133416730139</v>
      </c>
      <c r="D1512" s="248">
        <v>7.1558045379362634</v>
      </c>
    </row>
    <row r="1513" spans="1:4" ht="27.75" customHeight="1" x14ac:dyDescent="0.25">
      <c r="A1513" s="246" t="s">
        <v>9599</v>
      </c>
      <c r="B1513" s="247" t="s">
        <v>9598</v>
      </c>
      <c r="C1513" s="248">
        <v>8.1092133416730139</v>
      </c>
      <c r="D1513" s="248">
        <v>7.1558045379362634</v>
      </c>
    </row>
    <row r="1514" spans="1:4" ht="27.75" customHeight="1" x14ac:dyDescent="0.25">
      <c r="A1514" s="246" t="s">
        <v>9600</v>
      </c>
      <c r="B1514" s="247" t="s">
        <v>9598</v>
      </c>
      <c r="C1514" s="248">
        <v>5.47</v>
      </c>
      <c r="D1514" s="248">
        <v>1.04</v>
      </c>
    </row>
    <row r="1515" spans="1:4" ht="27.75" customHeight="1" x14ac:dyDescent="0.25">
      <c r="A1515" s="246" t="s">
        <v>9601</v>
      </c>
      <c r="B1515" s="247" t="s">
        <v>9598</v>
      </c>
      <c r="C1515" s="248">
        <v>5.47</v>
      </c>
      <c r="D1515" s="248">
        <v>1.04</v>
      </c>
    </row>
    <row r="1516" spans="1:4" ht="27.75" customHeight="1" x14ac:dyDescent="0.25">
      <c r="A1516" s="246" t="s">
        <v>9602</v>
      </c>
      <c r="B1516" s="247" t="s">
        <v>9603</v>
      </c>
      <c r="C1516" s="248">
        <v>4.04</v>
      </c>
      <c r="D1516" s="248">
        <v>1.05</v>
      </c>
    </row>
    <row r="1517" spans="1:4" ht="27.75" customHeight="1" x14ac:dyDescent="0.25">
      <c r="A1517" s="246" t="s">
        <v>9604</v>
      </c>
      <c r="B1517" s="247" t="s">
        <v>9603</v>
      </c>
      <c r="C1517" s="248">
        <v>4.04</v>
      </c>
      <c r="D1517" s="248">
        <v>1.05</v>
      </c>
    </row>
    <row r="1518" spans="1:4" ht="27.75" customHeight="1" x14ac:dyDescent="0.25">
      <c r="A1518" s="246" t="s">
        <v>9605</v>
      </c>
      <c r="B1518" s="247" t="s">
        <v>9606</v>
      </c>
      <c r="C1518" s="248">
        <v>1.4877368146221805</v>
      </c>
      <c r="D1518" s="248">
        <v>24.128576648414665</v>
      </c>
    </row>
    <row r="1519" spans="1:4" ht="27.75" customHeight="1" x14ac:dyDescent="0.25">
      <c r="A1519" s="246" t="s">
        <v>9607</v>
      </c>
      <c r="B1519" s="247" t="s">
        <v>9606</v>
      </c>
      <c r="C1519" s="248">
        <v>1.4877368146221805</v>
      </c>
      <c r="D1519" s="248">
        <v>24.128576648414665</v>
      </c>
    </row>
    <row r="1520" spans="1:4" ht="27.75" customHeight="1" x14ac:dyDescent="0.25">
      <c r="A1520" s="246" t="s">
        <v>9608</v>
      </c>
      <c r="B1520" s="247" t="s">
        <v>9606</v>
      </c>
      <c r="C1520" s="248">
        <v>20.239999999999998</v>
      </c>
      <c r="D1520" s="248">
        <v>3.21</v>
      </c>
    </row>
    <row r="1521" spans="1:4" ht="27.75" customHeight="1" x14ac:dyDescent="0.25">
      <c r="A1521" s="246" t="s">
        <v>9609</v>
      </c>
      <c r="B1521" s="247" t="s">
        <v>9606</v>
      </c>
      <c r="C1521" s="248">
        <v>20.239999999999998</v>
      </c>
      <c r="D1521" s="248">
        <v>3.21</v>
      </c>
    </row>
    <row r="1522" spans="1:4" ht="27.75" customHeight="1" x14ac:dyDescent="0.25">
      <c r="A1522" s="246" t="s">
        <v>9610</v>
      </c>
      <c r="B1522" s="247" t="s">
        <v>9611</v>
      </c>
      <c r="C1522" s="248">
        <v>2.0849269444353093</v>
      </c>
      <c r="D1522" s="248">
        <v>3.8869743536959791</v>
      </c>
    </row>
    <row r="1523" spans="1:4" ht="27.75" customHeight="1" x14ac:dyDescent="0.25">
      <c r="A1523" s="246" t="s">
        <v>9612</v>
      </c>
      <c r="B1523" s="247" t="s">
        <v>9611</v>
      </c>
      <c r="C1523" s="248">
        <v>2.0849269444353093</v>
      </c>
      <c r="D1523" s="248">
        <v>3.8869743536959791</v>
      </c>
    </row>
    <row r="1524" spans="1:4" ht="27.75" customHeight="1" x14ac:dyDescent="0.25">
      <c r="A1524" s="246" t="s">
        <v>9613</v>
      </c>
      <c r="B1524" s="247" t="s">
        <v>9614</v>
      </c>
      <c r="C1524" s="248">
        <v>1.173426219983692</v>
      </c>
      <c r="D1524" s="248">
        <v>0.52385099106414812</v>
      </c>
    </row>
    <row r="1525" spans="1:4" ht="27.75" customHeight="1" x14ac:dyDescent="0.25">
      <c r="A1525" s="246" t="s">
        <v>9615</v>
      </c>
      <c r="B1525" s="247" t="s">
        <v>9616</v>
      </c>
      <c r="C1525" s="248">
        <v>1.0686560217708623</v>
      </c>
      <c r="D1525" s="248">
        <v>0.46098887213645034</v>
      </c>
    </row>
    <row r="1526" spans="1:4" ht="27.75" customHeight="1" x14ac:dyDescent="0.25">
      <c r="A1526" s="246" t="s">
        <v>9617</v>
      </c>
      <c r="B1526" s="247" t="s">
        <v>9618</v>
      </c>
      <c r="C1526" s="248">
        <v>3.37</v>
      </c>
      <c r="D1526" s="248">
        <v>7.91</v>
      </c>
    </row>
    <row r="1527" spans="1:4" ht="27.75" customHeight="1" x14ac:dyDescent="0.25">
      <c r="A1527" s="246" t="s">
        <v>9619</v>
      </c>
      <c r="B1527" s="247" t="s">
        <v>9620</v>
      </c>
      <c r="C1527" s="248">
        <v>3</v>
      </c>
      <c r="D1527" s="248">
        <v>4.72</v>
      </c>
    </row>
    <row r="1528" spans="1:4" ht="27.75" customHeight="1" x14ac:dyDescent="0.25">
      <c r="A1528" s="246" t="s">
        <v>9621</v>
      </c>
      <c r="B1528" s="247" t="s">
        <v>9620</v>
      </c>
      <c r="C1528" s="248">
        <v>3</v>
      </c>
      <c r="D1528" s="248">
        <v>4.72</v>
      </c>
    </row>
    <row r="1529" spans="1:4" ht="27.75" customHeight="1" x14ac:dyDescent="0.25">
      <c r="A1529" s="246" t="s">
        <v>9622</v>
      </c>
      <c r="B1529" s="247" t="s">
        <v>9620</v>
      </c>
      <c r="C1529" s="248">
        <v>3.6669569374490369</v>
      </c>
      <c r="D1529" s="248">
        <v>8.6540183723797259</v>
      </c>
    </row>
    <row r="1530" spans="1:4" ht="27.75" customHeight="1" x14ac:dyDescent="0.25">
      <c r="A1530" s="246" t="s">
        <v>9623</v>
      </c>
      <c r="B1530" s="247" t="s">
        <v>9620</v>
      </c>
      <c r="C1530" s="248">
        <v>3.6669569374490369</v>
      </c>
      <c r="D1530" s="248">
        <v>8.6540183723797259</v>
      </c>
    </row>
    <row r="1531" spans="1:4" ht="27.75" customHeight="1" x14ac:dyDescent="0.25">
      <c r="A1531" s="246" t="s">
        <v>9624</v>
      </c>
      <c r="B1531" s="247" t="s">
        <v>9625</v>
      </c>
      <c r="C1531" s="248">
        <v>1.100087081234711</v>
      </c>
      <c r="D1531" s="248">
        <v>0</v>
      </c>
    </row>
    <row r="1532" spans="1:4" ht="27.75" customHeight="1" x14ac:dyDescent="0.25">
      <c r="A1532" s="246" t="s">
        <v>9626</v>
      </c>
      <c r="B1532" s="247" t="s">
        <v>9625</v>
      </c>
      <c r="C1532" s="248">
        <v>1.100087081234711</v>
      </c>
      <c r="D1532" s="248">
        <v>0</v>
      </c>
    </row>
    <row r="1533" spans="1:4" ht="27.75" customHeight="1" x14ac:dyDescent="0.25">
      <c r="A1533" s="246" t="s">
        <v>9627</v>
      </c>
      <c r="B1533" s="247" t="s">
        <v>9625</v>
      </c>
      <c r="C1533" s="248">
        <v>1.100087081234711</v>
      </c>
      <c r="D1533" s="248">
        <v>0</v>
      </c>
    </row>
    <row r="1534" spans="1:4" ht="27.75" customHeight="1" x14ac:dyDescent="0.25">
      <c r="A1534" s="246" t="s">
        <v>9628</v>
      </c>
      <c r="B1534" s="247" t="s">
        <v>9629</v>
      </c>
      <c r="C1534" s="248">
        <v>6.076671496344118</v>
      </c>
      <c r="D1534" s="248">
        <v>2.4306685985376473</v>
      </c>
    </row>
    <row r="1535" spans="1:4" ht="27.75" customHeight="1" x14ac:dyDescent="0.25">
      <c r="A1535" s="246" t="s">
        <v>9630</v>
      </c>
      <c r="B1535" s="247" t="s">
        <v>9629</v>
      </c>
      <c r="C1535" s="248">
        <v>6.076671496344118</v>
      </c>
      <c r="D1535" s="248">
        <v>2.4306685985376473</v>
      </c>
    </row>
    <row r="1536" spans="1:4" ht="27.75" customHeight="1" x14ac:dyDescent="0.25">
      <c r="A1536" s="246" t="s">
        <v>9631</v>
      </c>
      <c r="B1536" s="247" t="s">
        <v>9632</v>
      </c>
      <c r="C1536" s="248">
        <v>1.33</v>
      </c>
      <c r="D1536" s="248">
        <v>2.5</v>
      </c>
    </row>
    <row r="1537" spans="1:4" ht="27.75" customHeight="1" x14ac:dyDescent="0.25">
      <c r="A1537" s="246" t="s">
        <v>9633</v>
      </c>
      <c r="B1537" s="247" t="s">
        <v>9632</v>
      </c>
      <c r="C1537" s="248">
        <v>1.33</v>
      </c>
      <c r="D1537" s="248">
        <v>2.5</v>
      </c>
    </row>
    <row r="1538" spans="1:4" ht="27.75" customHeight="1" x14ac:dyDescent="0.25">
      <c r="A1538" s="246" t="s">
        <v>9634</v>
      </c>
      <c r="B1538" s="247" t="s">
        <v>9635</v>
      </c>
      <c r="C1538" s="248">
        <v>2.5459158165717599</v>
      </c>
      <c r="D1538" s="248">
        <v>28.979436825668675</v>
      </c>
    </row>
    <row r="1539" spans="1:4" ht="27.75" customHeight="1" x14ac:dyDescent="0.25">
      <c r="A1539" s="246" t="s">
        <v>9636</v>
      </c>
      <c r="B1539" s="247" t="s">
        <v>9635</v>
      </c>
      <c r="C1539" s="248">
        <v>2.5459158165717599</v>
      </c>
      <c r="D1539" s="248">
        <v>28.979436825668675</v>
      </c>
    </row>
    <row r="1540" spans="1:4" ht="27.75" customHeight="1" x14ac:dyDescent="0.25">
      <c r="A1540" s="246" t="s">
        <v>9637</v>
      </c>
      <c r="B1540" s="247" t="s">
        <v>9635</v>
      </c>
      <c r="C1540" s="248">
        <v>1.0057939028431644</v>
      </c>
      <c r="D1540" s="248">
        <v>17.213743566367906</v>
      </c>
    </row>
    <row r="1541" spans="1:4" ht="27.75" customHeight="1" x14ac:dyDescent="0.25">
      <c r="A1541" s="246" t="s">
        <v>9638</v>
      </c>
      <c r="B1541" s="247" t="s">
        <v>9635</v>
      </c>
      <c r="C1541" s="248">
        <v>1.0057939028431644</v>
      </c>
      <c r="D1541" s="248">
        <v>17.213743566367906</v>
      </c>
    </row>
    <row r="1542" spans="1:4" ht="27.75" customHeight="1" x14ac:dyDescent="0.25">
      <c r="A1542" s="246" t="s">
        <v>9639</v>
      </c>
      <c r="B1542" s="247" t="s">
        <v>9640</v>
      </c>
      <c r="C1542" s="248">
        <v>20.38</v>
      </c>
      <c r="D1542" s="248">
        <v>11.49</v>
      </c>
    </row>
    <row r="1543" spans="1:4" ht="27.75" customHeight="1" x14ac:dyDescent="0.25">
      <c r="A1543" s="246" t="s">
        <v>9641</v>
      </c>
      <c r="B1543" s="247" t="s">
        <v>9640</v>
      </c>
      <c r="C1543" s="248">
        <v>20.38</v>
      </c>
      <c r="D1543" s="248">
        <v>11.49</v>
      </c>
    </row>
    <row r="1544" spans="1:4" ht="27.75" customHeight="1" x14ac:dyDescent="0.25">
      <c r="A1544" s="246" t="s">
        <v>9642</v>
      </c>
      <c r="B1544" s="247" t="s">
        <v>9643</v>
      </c>
      <c r="C1544" s="248">
        <v>19.45</v>
      </c>
      <c r="D1544" s="248">
        <v>0.33</v>
      </c>
    </row>
    <row r="1545" spans="1:4" ht="27.75" customHeight="1" x14ac:dyDescent="0.25">
      <c r="A1545" s="246" t="s">
        <v>9644</v>
      </c>
      <c r="B1545" s="247" t="s">
        <v>9643</v>
      </c>
      <c r="C1545" s="248">
        <v>0.24097145588950813</v>
      </c>
      <c r="D1545" s="248">
        <v>11.46185968448356</v>
      </c>
    </row>
    <row r="1546" spans="1:4" ht="27.75" customHeight="1" x14ac:dyDescent="0.25">
      <c r="A1546" s="246" t="s">
        <v>9645</v>
      </c>
      <c r="B1546" s="247" t="s">
        <v>9646</v>
      </c>
      <c r="C1546" s="248">
        <v>6.579568447765701</v>
      </c>
      <c r="D1546" s="248">
        <v>4.7356129592198988</v>
      </c>
    </row>
    <row r="1547" spans="1:4" ht="27.75" customHeight="1" x14ac:dyDescent="0.25">
      <c r="A1547" s="246" t="s">
        <v>9647</v>
      </c>
      <c r="B1547" s="247" t="s">
        <v>9646</v>
      </c>
      <c r="C1547" s="248">
        <v>6.579568447765701</v>
      </c>
      <c r="D1547" s="248">
        <v>4.7356129592198988</v>
      </c>
    </row>
    <row r="1548" spans="1:4" ht="27.75" customHeight="1" x14ac:dyDescent="0.25">
      <c r="A1548" s="246" t="s">
        <v>9648</v>
      </c>
      <c r="B1548" s="247" t="s">
        <v>9646</v>
      </c>
      <c r="C1548" s="248">
        <v>3.33</v>
      </c>
      <c r="D1548" s="248">
        <v>1.03</v>
      </c>
    </row>
    <row r="1549" spans="1:4" ht="27.75" customHeight="1" x14ac:dyDescent="0.25">
      <c r="A1549" s="246" t="s">
        <v>9649</v>
      </c>
      <c r="B1549" s="247" t="s">
        <v>9646</v>
      </c>
      <c r="C1549" s="248">
        <v>3.33</v>
      </c>
      <c r="D1549" s="248">
        <v>1.03</v>
      </c>
    </row>
    <row r="1550" spans="1:4" ht="27.75" customHeight="1" x14ac:dyDescent="0.25">
      <c r="A1550" s="246" t="s">
        <v>9650</v>
      </c>
      <c r="B1550" s="247" t="s">
        <v>9651</v>
      </c>
      <c r="C1550" s="248">
        <v>2.3154213805035346</v>
      </c>
      <c r="D1550" s="248">
        <v>7.7110865884642603</v>
      </c>
    </row>
    <row r="1551" spans="1:4" ht="27.75" customHeight="1" x14ac:dyDescent="0.25">
      <c r="A1551" s="246" t="s">
        <v>9652</v>
      </c>
      <c r="B1551" s="247" t="s">
        <v>9651</v>
      </c>
      <c r="C1551" s="248">
        <v>2.3154213805035346</v>
      </c>
      <c r="D1551" s="248">
        <v>7.7110865884642603</v>
      </c>
    </row>
    <row r="1552" spans="1:4" ht="27.75" customHeight="1" x14ac:dyDescent="0.25">
      <c r="A1552" s="246" t="s">
        <v>9653</v>
      </c>
      <c r="B1552" s="247" t="s">
        <v>9651</v>
      </c>
      <c r="C1552" s="248">
        <v>6.77</v>
      </c>
      <c r="D1552" s="248">
        <v>-0.1</v>
      </c>
    </row>
    <row r="1553" spans="1:4" ht="27.75" customHeight="1" x14ac:dyDescent="0.25">
      <c r="A1553" s="246" t="s">
        <v>9654</v>
      </c>
      <c r="B1553" s="247" t="s">
        <v>9651</v>
      </c>
      <c r="C1553" s="248">
        <v>6.77</v>
      </c>
      <c r="D1553" s="248">
        <v>-0.1</v>
      </c>
    </row>
    <row r="1554" spans="1:4" ht="27.75" customHeight="1" x14ac:dyDescent="0.25">
      <c r="A1554" s="246" t="s">
        <v>9655</v>
      </c>
      <c r="B1554" s="247" t="s">
        <v>9656</v>
      </c>
      <c r="C1554" s="248">
        <v>1.2048572794475405</v>
      </c>
      <c r="D1554" s="248">
        <v>5.7833149413481948</v>
      </c>
    </row>
    <row r="1555" spans="1:4" ht="27.75" customHeight="1" x14ac:dyDescent="0.25">
      <c r="A1555" s="246" t="s">
        <v>9657</v>
      </c>
      <c r="B1555" s="247" t="s">
        <v>9656</v>
      </c>
      <c r="C1555" s="248">
        <v>1.2048572794475405</v>
      </c>
      <c r="D1555" s="248">
        <v>5.7833149413481948</v>
      </c>
    </row>
    <row r="1556" spans="1:4" ht="27.75" customHeight="1" x14ac:dyDescent="0.25">
      <c r="A1556" s="246" t="s">
        <v>9658</v>
      </c>
      <c r="B1556" s="247" t="s">
        <v>9656</v>
      </c>
      <c r="C1556" s="248">
        <v>5.92</v>
      </c>
      <c r="D1556" s="248">
        <v>0.77</v>
      </c>
    </row>
    <row r="1557" spans="1:4" ht="27.75" customHeight="1" x14ac:dyDescent="0.25">
      <c r="A1557" s="246" t="s">
        <v>9659</v>
      </c>
      <c r="B1557" s="247" t="s">
        <v>9656</v>
      </c>
      <c r="C1557" s="248">
        <v>5.92</v>
      </c>
      <c r="D1557" s="248">
        <v>0.77</v>
      </c>
    </row>
    <row r="1558" spans="1:4" ht="27.75" customHeight="1" x14ac:dyDescent="0.25">
      <c r="A1558" s="246" t="s">
        <v>9660</v>
      </c>
      <c r="B1558" s="247" t="s">
        <v>9661</v>
      </c>
      <c r="C1558" s="248">
        <v>1.5505989335498784</v>
      </c>
      <c r="D1558" s="248">
        <v>4.7460899790411819</v>
      </c>
    </row>
    <row r="1559" spans="1:4" ht="27.75" customHeight="1" x14ac:dyDescent="0.25">
      <c r="A1559" s="246" t="s">
        <v>9662</v>
      </c>
      <c r="B1559" s="247" t="s">
        <v>9661</v>
      </c>
      <c r="C1559" s="248">
        <v>1.5505989335498784</v>
      </c>
      <c r="D1559" s="248">
        <v>4.7460899790411819</v>
      </c>
    </row>
    <row r="1560" spans="1:4" ht="27.75" customHeight="1" x14ac:dyDescent="0.25">
      <c r="A1560" s="246" t="s">
        <v>9663</v>
      </c>
      <c r="B1560" s="247" t="s">
        <v>9664</v>
      </c>
      <c r="C1560" s="248">
        <v>0.61814416945569473</v>
      </c>
      <c r="D1560" s="248">
        <v>2.6087779354994578</v>
      </c>
    </row>
    <row r="1561" spans="1:4" ht="27.75" customHeight="1" x14ac:dyDescent="0.25">
      <c r="A1561" s="246" t="s">
        <v>9665</v>
      </c>
      <c r="B1561" s="247" t="s">
        <v>9664</v>
      </c>
      <c r="C1561" s="248">
        <v>0.61814416945569473</v>
      </c>
      <c r="D1561" s="248">
        <v>2.6087779354994578</v>
      </c>
    </row>
    <row r="1562" spans="1:4" ht="27.75" customHeight="1" x14ac:dyDescent="0.25">
      <c r="A1562" s="246" t="s">
        <v>9666</v>
      </c>
      <c r="B1562" s="247" t="s">
        <v>9667</v>
      </c>
      <c r="C1562" s="248">
        <v>4.67</v>
      </c>
      <c r="D1562" s="248">
        <v>1.07</v>
      </c>
    </row>
    <row r="1563" spans="1:4" ht="27.75" customHeight="1" x14ac:dyDescent="0.25">
      <c r="A1563" s="246" t="s">
        <v>9668</v>
      </c>
      <c r="B1563" s="247" t="s">
        <v>9667</v>
      </c>
      <c r="C1563" s="248">
        <v>4.892768256539143</v>
      </c>
      <c r="D1563" s="248">
        <v>1.121041120877277</v>
      </c>
    </row>
    <row r="1564" spans="1:4" ht="27.75" customHeight="1" x14ac:dyDescent="0.25">
      <c r="A1564" s="246" t="s">
        <v>9669</v>
      </c>
      <c r="B1564" s="247" t="s">
        <v>9670</v>
      </c>
      <c r="C1564" s="248">
        <v>4.46</v>
      </c>
      <c r="D1564" s="248">
        <v>11.43</v>
      </c>
    </row>
    <row r="1565" spans="1:4" ht="27.75" customHeight="1" x14ac:dyDescent="0.25">
      <c r="A1565" s="246" t="s">
        <v>9671</v>
      </c>
      <c r="B1565" s="247" t="s">
        <v>9670</v>
      </c>
      <c r="C1565" s="248">
        <v>4.46</v>
      </c>
      <c r="D1565" s="248">
        <v>11.43</v>
      </c>
    </row>
    <row r="1566" spans="1:4" ht="27.75" customHeight="1" x14ac:dyDescent="0.25">
      <c r="A1566" s="246" t="s">
        <v>9672</v>
      </c>
      <c r="B1566" s="247" t="s">
        <v>9673</v>
      </c>
      <c r="C1566" s="248">
        <v>9.4293178391546661E-2</v>
      </c>
      <c r="D1566" s="248">
        <v>15.568851454426481</v>
      </c>
    </row>
    <row r="1567" spans="1:4" ht="27.75" customHeight="1" x14ac:dyDescent="0.25">
      <c r="A1567" s="7"/>
      <c r="B1567" s="8"/>
      <c r="C1567" s="249"/>
      <c r="D1567" s="249"/>
    </row>
    <row r="1568" spans="1:4" ht="27.75" customHeight="1" x14ac:dyDescent="0.25">
      <c r="A1568" s="7"/>
      <c r="B1568" s="8"/>
      <c r="C1568" s="249"/>
      <c r="D1568" s="249"/>
    </row>
    <row r="1569" spans="1:4" ht="27.75" customHeight="1" x14ac:dyDescent="0.25">
      <c r="A1569" s="7"/>
      <c r="B1569" s="8"/>
      <c r="C1569" s="249"/>
      <c r="D1569" s="249"/>
    </row>
    <row r="1570" spans="1:4" ht="27.75" customHeight="1" x14ac:dyDescent="0.25">
      <c r="A1570" s="7"/>
      <c r="B1570" s="8"/>
      <c r="C1570" s="249"/>
      <c r="D1570" s="249"/>
    </row>
    <row r="1571" spans="1:4" ht="27.75" customHeight="1" x14ac:dyDescent="0.25">
      <c r="A1571" s="7"/>
      <c r="B1571" s="8"/>
      <c r="C1571" s="249"/>
      <c r="D1571" s="249"/>
    </row>
    <row r="1572" spans="1:4" ht="27.75" customHeight="1" x14ac:dyDescent="0.25">
      <c r="A1572" s="7"/>
      <c r="B1572" s="8"/>
      <c r="C1572" s="249"/>
      <c r="D1572" s="249"/>
    </row>
    <row r="1573" spans="1:4" ht="27.75" customHeight="1" x14ac:dyDescent="0.25">
      <c r="A1573" s="7"/>
      <c r="B1573" s="8"/>
      <c r="C1573" s="249"/>
      <c r="D1573" s="249"/>
    </row>
    <row r="1574" spans="1:4" ht="27.75" customHeight="1" x14ac:dyDescent="0.25">
      <c r="A1574" s="7"/>
      <c r="B1574" s="8"/>
      <c r="C1574" s="249"/>
      <c r="D1574" s="249"/>
    </row>
    <row r="1575" spans="1:4" ht="27.75" customHeight="1" x14ac:dyDescent="0.25">
      <c r="A1575" s="7"/>
      <c r="B1575" s="8"/>
      <c r="C1575" s="249"/>
      <c r="D1575" s="249"/>
    </row>
    <row r="1576" spans="1:4" ht="27.75" customHeight="1" x14ac:dyDescent="0.25">
      <c r="A1576" s="7"/>
      <c r="B1576" s="8"/>
      <c r="C1576" s="249"/>
      <c r="D1576" s="249"/>
    </row>
    <row r="1577" spans="1:4" ht="27.75" customHeight="1" x14ac:dyDescent="0.25">
      <c r="A1577" s="7"/>
      <c r="B1577" s="8"/>
      <c r="C1577" s="249"/>
      <c r="D1577" s="249"/>
    </row>
    <row r="1578" spans="1:4" ht="27.75" customHeight="1" x14ac:dyDescent="0.25">
      <c r="A1578" s="7"/>
      <c r="B1578" s="8"/>
      <c r="C1578" s="249"/>
      <c r="D1578" s="249"/>
    </row>
    <row r="1579" spans="1:4" ht="27.75" customHeight="1" x14ac:dyDescent="0.25">
      <c r="A1579" s="7"/>
      <c r="B1579" s="8"/>
      <c r="C1579" s="249"/>
      <c r="D1579" s="249"/>
    </row>
    <row r="1580" spans="1:4" ht="27.75" customHeight="1" x14ac:dyDescent="0.25">
      <c r="A1580" s="7"/>
      <c r="B1580" s="8"/>
      <c r="C1580" s="249"/>
      <c r="D1580" s="249"/>
    </row>
    <row r="1581" spans="1:4" ht="27.75" customHeight="1" x14ac:dyDescent="0.25">
      <c r="A1581" s="7"/>
      <c r="B1581" s="8"/>
      <c r="C1581" s="249"/>
      <c r="D1581" s="249"/>
    </row>
    <row r="1582" spans="1:4" ht="27.75" customHeight="1" x14ac:dyDescent="0.25">
      <c r="A1582" s="7"/>
      <c r="B1582" s="8"/>
      <c r="C1582" s="249"/>
      <c r="D1582" s="249"/>
    </row>
    <row r="1583" spans="1:4" ht="27.75" customHeight="1" x14ac:dyDescent="0.25">
      <c r="A1583" s="7"/>
      <c r="B1583" s="8"/>
      <c r="C1583" s="249"/>
      <c r="D1583" s="249"/>
    </row>
    <row r="1584" spans="1:4" ht="27.75" customHeight="1" x14ac:dyDescent="0.25">
      <c r="A1584" s="7"/>
      <c r="B1584" s="8"/>
      <c r="C1584" s="249"/>
      <c r="D1584" s="249"/>
    </row>
    <row r="1585" spans="1:4" ht="27.75" customHeight="1" x14ac:dyDescent="0.25">
      <c r="A1585" s="7"/>
      <c r="B1585" s="8"/>
      <c r="C1585" s="249"/>
      <c r="D1585" s="249"/>
    </row>
    <row r="1586" spans="1:4" ht="27.75" customHeight="1" x14ac:dyDescent="0.25">
      <c r="A1586" s="7"/>
      <c r="B1586" s="8"/>
      <c r="C1586" s="249"/>
      <c r="D1586" s="249"/>
    </row>
    <row r="1587" spans="1:4" ht="27.75" customHeight="1" x14ac:dyDescent="0.25">
      <c r="A1587" s="7"/>
      <c r="B1587" s="8"/>
      <c r="C1587" s="249"/>
      <c r="D1587" s="249"/>
    </row>
    <row r="1588" spans="1:4" ht="27.75" customHeight="1" x14ac:dyDescent="0.25">
      <c r="A1588" s="7"/>
      <c r="B1588" s="8"/>
      <c r="C1588" s="249"/>
      <c r="D1588" s="249"/>
    </row>
    <row r="1589" spans="1:4" ht="27.75" customHeight="1" x14ac:dyDescent="0.25">
      <c r="A1589" s="7"/>
      <c r="B1589" s="8"/>
      <c r="C1589" s="249"/>
      <c r="D1589" s="249"/>
    </row>
    <row r="1590" spans="1:4" ht="27.75" customHeight="1" x14ac:dyDescent="0.25">
      <c r="A1590" s="7"/>
      <c r="B1590" s="8"/>
      <c r="C1590" s="249"/>
      <c r="D1590" s="249"/>
    </row>
    <row r="1591" spans="1:4" ht="27.75" customHeight="1" x14ac:dyDescent="0.25">
      <c r="A1591" s="7"/>
      <c r="B1591" s="8"/>
      <c r="C1591" s="249"/>
      <c r="D1591" s="249"/>
    </row>
    <row r="1592" spans="1:4" ht="27.75" customHeight="1" x14ac:dyDescent="0.25">
      <c r="A1592" s="7"/>
      <c r="B1592" s="8"/>
      <c r="C1592" s="249"/>
      <c r="D1592" s="249"/>
    </row>
    <row r="1593" spans="1:4" ht="27.75" customHeight="1" x14ac:dyDescent="0.25">
      <c r="A1593" s="7"/>
      <c r="B1593" s="8"/>
      <c r="C1593" s="249"/>
      <c r="D1593" s="249"/>
    </row>
    <row r="1594" spans="1:4" ht="27.75" customHeight="1" x14ac:dyDescent="0.25">
      <c r="A1594" s="7"/>
      <c r="B1594" s="8"/>
      <c r="C1594" s="249"/>
      <c r="D1594" s="249"/>
    </row>
    <row r="1595" spans="1:4" ht="27.75" customHeight="1" x14ac:dyDescent="0.25">
      <c r="A1595" s="7"/>
      <c r="B1595" s="8"/>
      <c r="C1595" s="249"/>
      <c r="D1595" s="249"/>
    </row>
    <row r="1596" spans="1:4" ht="27.75" customHeight="1" x14ac:dyDescent="0.25">
      <c r="A1596" s="7"/>
      <c r="B1596" s="8"/>
      <c r="C1596" s="249"/>
      <c r="D1596" s="249"/>
    </row>
    <row r="1597" spans="1:4" ht="27.75" customHeight="1" x14ac:dyDescent="0.25">
      <c r="A1597" s="7"/>
      <c r="B1597" s="8"/>
      <c r="C1597" s="249"/>
      <c r="D1597" s="249"/>
    </row>
    <row r="1598" spans="1:4" ht="27.75" customHeight="1" x14ac:dyDescent="0.25">
      <c r="A1598" s="7"/>
      <c r="B1598" s="8"/>
      <c r="C1598" s="249"/>
      <c r="D1598" s="249"/>
    </row>
    <row r="1599" spans="1:4" ht="27.75" customHeight="1" x14ac:dyDescent="0.25">
      <c r="A1599" s="7"/>
      <c r="B1599" s="8"/>
      <c r="C1599" s="249"/>
      <c r="D1599" s="249"/>
    </row>
    <row r="1600" spans="1:4" ht="27.75" customHeight="1" x14ac:dyDescent="0.25">
      <c r="A1600" s="7"/>
      <c r="B1600" s="8"/>
      <c r="C1600" s="249"/>
      <c r="D1600" s="249"/>
    </row>
    <row r="1601" spans="1:4" ht="27.75" customHeight="1" x14ac:dyDescent="0.25">
      <c r="A1601" s="7"/>
      <c r="B1601" s="8"/>
      <c r="C1601" s="249"/>
      <c r="D1601" s="249"/>
    </row>
    <row r="1602" spans="1:4" ht="27.75" customHeight="1" x14ac:dyDescent="0.25">
      <c r="A1602" s="7"/>
      <c r="B1602" s="8"/>
      <c r="C1602" s="249"/>
      <c r="D1602" s="249"/>
    </row>
    <row r="1603" spans="1:4" ht="27.75" customHeight="1" x14ac:dyDescent="0.25">
      <c r="A1603" s="7"/>
      <c r="B1603" s="8"/>
      <c r="C1603" s="249"/>
      <c r="D1603" s="249"/>
    </row>
    <row r="1604" spans="1:4" ht="27.75" customHeight="1" x14ac:dyDescent="0.25">
      <c r="A1604" s="7"/>
      <c r="B1604" s="8"/>
      <c r="C1604" s="249"/>
      <c r="D1604" s="249"/>
    </row>
    <row r="1605" spans="1:4" ht="27.75" customHeight="1" x14ac:dyDescent="0.25">
      <c r="A1605" s="7"/>
      <c r="B1605" s="8"/>
      <c r="C1605" s="249"/>
      <c r="D1605" s="249"/>
    </row>
    <row r="1606" spans="1:4" ht="27.75" customHeight="1" x14ac:dyDescent="0.25">
      <c r="A1606" s="7"/>
      <c r="B1606" s="8"/>
      <c r="C1606" s="249"/>
      <c r="D1606" s="249"/>
    </row>
    <row r="1607" spans="1:4" ht="27.75" customHeight="1" x14ac:dyDescent="0.25">
      <c r="A1607" s="7"/>
      <c r="B1607" s="8"/>
      <c r="C1607" s="249"/>
      <c r="D1607" s="249"/>
    </row>
    <row r="1608" spans="1:4" ht="27.75" customHeight="1" x14ac:dyDescent="0.25">
      <c r="A1608" s="7"/>
      <c r="B1608" s="8"/>
      <c r="C1608" s="249"/>
      <c r="D1608" s="249"/>
    </row>
    <row r="1609" spans="1:4" ht="27.75" customHeight="1" x14ac:dyDescent="0.25">
      <c r="A1609" s="7"/>
      <c r="B1609" s="8"/>
      <c r="C1609" s="249"/>
      <c r="D1609" s="249"/>
    </row>
    <row r="1610" spans="1:4" ht="27.75" customHeight="1" x14ac:dyDescent="0.25">
      <c r="A1610" s="7"/>
      <c r="B1610" s="8"/>
      <c r="C1610" s="249"/>
      <c r="D1610" s="249"/>
    </row>
    <row r="1611" spans="1:4" ht="27.75" customHeight="1" x14ac:dyDescent="0.25">
      <c r="A1611" s="7"/>
      <c r="B1611" s="8"/>
      <c r="C1611" s="249"/>
      <c r="D1611" s="249"/>
    </row>
    <row r="1612" spans="1:4" ht="27.75" customHeight="1" x14ac:dyDescent="0.25">
      <c r="A1612" s="7"/>
      <c r="B1612" s="8"/>
      <c r="C1612" s="249"/>
      <c r="D1612" s="249"/>
    </row>
    <row r="1613" spans="1:4" ht="27.75" customHeight="1" x14ac:dyDescent="0.25">
      <c r="A1613" s="7"/>
      <c r="B1613" s="8"/>
      <c r="C1613" s="249"/>
      <c r="D1613" s="249"/>
    </row>
    <row r="1614" spans="1:4" ht="27.75" customHeight="1" x14ac:dyDescent="0.25">
      <c r="A1614" s="7"/>
      <c r="B1614" s="8"/>
      <c r="C1614" s="249"/>
      <c r="D1614" s="249"/>
    </row>
    <row r="1615" spans="1:4" ht="27.75" customHeight="1" x14ac:dyDescent="0.25">
      <c r="A1615" s="7"/>
      <c r="B1615" s="8"/>
      <c r="C1615" s="249"/>
      <c r="D1615" s="249"/>
    </row>
    <row r="1616" spans="1:4" ht="27.75" customHeight="1" x14ac:dyDescent="0.25">
      <c r="A1616" s="7"/>
      <c r="B1616" s="8"/>
      <c r="C1616" s="249"/>
      <c r="D1616" s="249"/>
    </row>
    <row r="1617" spans="1:4" ht="27.75" customHeight="1" x14ac:dyDescent="0.25">
      <c r="A1617" s="7"/>
      <c r="B1617" s="8"/>
      <c r="C1617" s="249"/>
      <c r="D1617" s="249"/>
    </row>
    <row r="1618" spans="1:4" ht="27.75" customHeight="1" x14ac:dyDescent="0.25">
      <c r="A1618" s="7"/>
      <c r="B1618" s="8"/>
      <c r="C1618" s="249"/>
      <c r="D1618" s="249"/>
    </row>
    <row r="1619" spans="1:4" ht="27.75" customHeight="1" x14ac:dyDescent="0.25">
      <c r="A1619" s="7"/>
      <c r="B1619" s="8"/>
      <c r="C1619" s="249"/>
      <c r="D1619" s="249"/>
    </row>
    <row r="1620" spans="1:4" ht="27.75" customHeight="1" x14ac:dyDescent="0.25">
      <c r="A1620" s="7"/>
      <c r="B1620" s="8"/>
      <c r="C1620" s="249"/>
      <c r="D1620" s="249"/>
    </row>
    <row r="1621" spans="1:4" ht="27.75" customHeight="1" x14ac:dyDescent="0.25">
      <c r="A1621" s="7"/>
      <c r="B1621" s="8"/>
      <c r="C1621" s="249"/>
      <c r="D1621" s="249"/>
    </row>
    <row r="1622" spans="1:4" ht="27.75" customHeight="1" x14ac:dyDescent="0.25">
      <c r="A1622" s="7"/>
      <c r="B1622" s="8"/>
      <c r="C1622" s="249"/>
      <c r="D1622" s="249"/>
    </row>
    <row r="1623" spans="1:4" ht="27.75" customHeight="1" x14ac:dyDescent="0.25">
      <c r="A1623" s="7"/>
      <c r="B1623" s="8"/>
      <c r="C1623" s="249"/>
      <c r="D1623" s="249"/>
    </row>
    <row r="1624" spans="1:4" ht="27.75" customHeight="1" x14ac:dyDescent="0.25">
      <c r="A1624" s="7"/>
      <c r="B1624" s="8"/>
      <c r="C1624" s="249"/>
      <c r="D1624" s="249"/>
    </row>
    <row r="1625" spans="1:4" ht="27.75" customHeight="1" x14ac:dyDescent="0.25">
      <c r="A1625" s="7"/>
      <c r="B1625" s="8"/>
      <c r="C1625" s="249"/>
      <c r="D1625" s="249"/>
    </row>
    <row r="1626" spans="1:4" ht="27.75" customHeight="1" x14ac:dyDescent="0.25">
      <c r="A1626" s="7"/>
      <c r="B1626" s="8"/>
      <c r="C1626" s="249"/>
      <c r="D1626" s="249"/>
    </row>
    <row r="1627" spans="1:4" ht="27.75" customHeight="1" x14ac:dyDescent="0.25">
      <c r="A1627" s="7"/>
      <c r="B1627" s="8"/>
      <c r="C1627" s="249"/>
      <c r="D1627" s="249"/>
    </row>
    <row r="1628" spans="1:4" ht="27.75" customHeight="1" x14ac:dyDescent="0.25">
      <c r="A1628" s="7"/>
      <c r="B1628" s="8"/>
      <c r="C1628" s="249"/>
      <c r="D1628" s="249"/>
    </row>
    <row r="1629" spans="1:4" ht="27.75" customHeight="1" x14ac:dyDescent="0.25">
      <c r="A1629" s="7"/>
      <c r="B1629" s="8"/>
      <c r="C1629" s="249"/>
      <c r="D1629" s="249"/>
    </row>
    <row r="1630" spans="1:4" ht="27.75" customHeight="1" x14ac:dyDescent="0.25">
      <c r="A1630" s="7"/>
      <c r="B1630" s="8"/>
      <c r="C1630" s="249"/>
      <c r="D1630" s="249"/>
    </row>
    <row r="1631" spans="1:4" ht="27.75" customHeight="1" x14ac:dyDescent="0.25">
      <c r="A1631" s="7"/>
      <c r="B1631" s="8"/>
      <c r="C1631" s="249"/>
      <c r="D1631" s="249"/>
    </row>
    <row r="1632" spans="1:4" ht="27.75" customHeight="1" x14ac:dyDescent="0.25">
      <c r="A1632" s="7"/>
      <c r="B1632" s="8"/>
      <c r="C1632" s="249"/>
      <c r="D1632" s="249"/>
    </row>
    <row r="1633" spans="1:4" ht="27.75" customHeight="1" x14ac:dyDescent="0.25">
      <c r="A1633" s="7"/>
      <c r="B1633" s="8"/>
      <c r="C1633" s="249"/>
      <c r="D1633" s="249"/>
    </row>
    <row r="1634" spans="1:4" ht="27.75" customHeight="1" x14ac:dyDescent="0.25">
      <c r="A1634" s="7"/>
      <c r="B1634" s="8"/>
      <c r="C1634" s="249"/>
      <c r="D1634" s="249"/>
    </row>
    <row r="1635" spans="1:4" ht="27.75" customHeight="1" x14ac:dyDescent="0.25">
      <c r="A1635" s="7"/>
      <c r="B1635" s="8"/>
      <c r="C1635" s="249"/>
      <c r="D1635" s="249"/>
    </row>
    <row r="1636" spans="1:4" ht="27.75" customHeight="1" x14ac:dyDescent="0.25">
      <c r="A1636" s="7"/>
      <c r="B1636" s="8"/>
      <c r="C1636" s="249"/>
      <c r="D1636" s="249"/>
    </row>
    <row r="1637" spans="1:4" ht="27.75" customHeight="1" x14ac:dyDescent="0.25">
      <c r="A1637" s="7"/>
      <c r="B1637" s="8"/>
      <c r="C1637" s="249"/>
      <c r="D1637" s="249"/>
    </row>
    <row r="1638" spans="1:4" ht="27.75" customHeight="1" x14ac:dyDescent="0.25">
      <c r="A1638" s="7"/>
      <c r="B1638" s="8"/>
      <c r="C1638" s="249"/>
      <c r="D1638" s="249"/>
    </row>
    <row r="1639" spans="1:4" ht="27.75" customHeight="1" x14ac:dyDescent="0.25">
      <c r="A1639" s="7"/>
      <c r="B1639" s="8"/>
      <c r="C1639" s="249"/>
      <c r="D1639" s="249"/>
    </row>
    <row r="1640" spans="1:4" ht="27.75" customHeight="1" x14ac:dyDescent="0.25">
      <c r="A1640" s="7"/>
      <c r="B1640" s="8"/>
      <c r="C1640" s="249"/>
      <c r="D1640" s="249"/>
    </row>
    <row r="1641" spans="1:4" ht="27.75" customHeight="1" x14ac:dyDescent="0.25">
      <c r="A1641" s="7"/>
      <c r="B1641" s="8"/>
      <c r="C1641" s="249"/>
      <c r="D1641" s="249"/>
    </row>
    <row r="1642" spans="1:4" ht="27.75" customHeight="1" x14ac:dyDescent="0.25">
      <c r="A1642" s="7"/>
      <c r="B1642" s="8"/>
      <c r="C1642" s="249"/>
      <c r="D1642" s="249"/>
    </row>
    <row r="1643" spans="1:4" ht="27.75" customHeight="1" x14ac:dyDescent="0.25">
      <c r="A1643" s="7"/>
      <c r="B1643" s="8"/>
      <c r="C1643" s="249"/>
      <c r="D1643" s="249"/>
    </row>
    <row r="1644" spans="1:4" ht="27.75" customHeight="1" x14ac:dyDescent="0.25">
      <c r="A1644" s="7"/>
      <c r="B1644" s="8"/>
      <c r="C1644" s="249"/>
      <c r="D1644" s="249"/>
    </row>
    <row r="1645" spans="1:4" ht="27.75" customHeight="1" x14ac:dyDescent="0.25">
      <c r="A1645" s="7"/>
      <c r="B1645" s="8"/>
      <c r="C1645" s="249"/>
      <c r="D1645" s="249"/>
    </row>
    <row r="1646" spans="1:4" ht="27.75" customHeight="1" x14ac:dyDescent="0.25">
      <c r="A1646" s="7"/>
      <c r="B1646" s="8"/>
      <c r="C1646" s="249"/>
      <c r="D1646" s="249"/>
    </row>
    <row r="1647" spans="1:4" ht="27.75" customHeight="1" x14ac:dyDescent="0.25">
      <c r="A1647" s="7"/>
      <c r="B1647" s="8"/>
      <c r="C1647" s="249"/>
      <c r="D1647" s="249"/>
    </row>
    <row r="1648" spans="1:4" ht="27.75" customHeight="1" x14ac:dyDescent="0.25">
      <c r="A1648" s="7"/>
      <c r="B1648" s="8"/>
      <c r="C1648" s="249"/>
      <c r="D1648" s="249"/>
    </row>
    <row r="1649" spans="1:4" ht="27.75" customHeight="1" x14ac:dyDescent="0.25">
      <c r="A1649" s="7"/>
      <c r="B1649" s="8"/>
      <c r="C1649" s="249"/>
      <c r="D1649" s="249"/>
    </row>
    <row r="1650" spans="1:4" ht="27.75" customHeight="1" x14ac:dyDescent="0.25">
      <c r="A1650" s="7"/>
      <c r="B1650" s="8"/>
      <c r="C1650" s="249"/>
      <c r="D1650" s="249"/>
    </row>
    <row r="1651" spans="1:4" ht="27.75" customHeight="1" x14ac:dyDescent="0.25">
      <c r="A1651" s="7"/>
      <c r="B1651" s="8"/>
      <c r="C1651" s="249"/>
      <c r="D1651" s="249"/>
    </row>
    <row r="1652" spans="1:4" ht="27.75" customHeight="1" x14ac:dyDescent="0.25">
      <c r="A1652" s="7"/>
      <c r="B1652" s="8"/>
      <c r="C1652" s="249"/>
      <c r="D1652" s="249"/>
    </row>
    <row r="1653" spans="1:4" ht="27.75" customHeight="1" x14ac:dyDescent="0.25">
      <c r="A1653" s="7"/>
      <c r="B1653" s="8"/>
      <c r="C1653" s="249"/>
      <c r="D1653" s="249"/>
    </row>
    <row r="1654" spans="1:4" ht="27.75" customHeight="1" x14ac:dyDescent="0.25">
      <c r="A1654" s="7"/>
      <c r="B1654" s="8"/>
      <c r="C1654" s="249"/>
      <c r="D1654" s="249"/>
    </row>
    <row r="1655" spans="1:4" ht="27.75" customHeight="1" x14ac:dyDescent="0.25">
      <c r="A1655" s="7"/>
      <c r="B1655" s="8"/>
      <c r="C1655" s="249"/>
      <c r="D1655" s="249"/>
    </row>
    <row r="1656" spans="1:4" ht="27.75" customHeight="1" x14ac:dyDescent="0.25">
      <c r="A1656" s="7"/>
      <c r="B1656" s="8"/>
      <c r="C1656" s="249"/>
      <c r="D1656" s="249"/>
    </row>
    <row r="1657" spans="1:4" ht="27.75" customHeight="1" x14ac:dyDescent="0.25">
      <c r="A1657" s="7"/>
      <c r="B1657" s="8"/>
      <c r="C1657" s="249"/>
      <c r="D1657" s="249"/>
    </row>
    <row r="1658" spans="1:4" ht="27.75" customHeight="1" x14ac:dyDescent="0.25">
      <c r="A1658" s="7"/>
      <c r="B1658" s="8"/>
      <c r="C1658" s="249"/>
      <c r="D1658" s="249"/>
    </row>
    <row r="1659" spans="1:4" ht="27.75" customHeight="1" x14ac:dyDescent="0.25">
      <c r="A1659" s="7"/>
      <c r="B1659" s="8"/>
      <c r="C1659" s="249"/>
      <c r="D1659" s="249"/>
    </row>
    <row r="1660" spans="1:4" ht="27.75" customHeight="1" x14ac:dyDescent="0.25">
      <c r="A1660" s="7"/>
      <c r="B1660" s="8"/>
      <c r="C1660" s="249"/>
      <c r="D1660" s="249"/>
    </row>
    <row r="1661" spans="1:4" ht="27.75" customHeight="1" x14ac:dyDescent="0.25">
      <c r="A1661" s="7"/>
      <c r="B1661" s="8"/>
      <c r="C1661" s="249"/>
      <c r="D1661" s="249"/>
    </row>
    <row r="1662" spans="1:4" ht="27.75" customHeight="1" x14ac:dyDescent="0.25">
      <c r="A1662" s="7"/>
      <c r="B1662" s="8"/>
      <c r="C1662" s="249"/>
      <c r="D1662" s="249"/>
    </row>
    <row r="1663" spans="1:4" ht="27.75" customHeight="1" x14ac:dyDescent="0.25">
      <c r="A1663" s="7"/>
      <c r="B1663" s="8"/>
      <c r="C1663" s="249"/>
      <c r="D1663" s="249"/>
    </row>
    <row r="1664" spans="1:4" ht="27.75" customHeight="1" x14ac:dyDescent="0.25">
      <c r="A1664" s="7"/>
      <c r="B1664" s="8"/>
      <c r="C1664" s="249"/>
      <c r="D1664" s="249"/>
    </row>
    <row r="1665" spans="1:4" ht="27.75" customHeight="1" x14ac:dyDescent="0.25">
      <c r="A1665" s="7"/>
      <c r="B1665" s="8"/>
      <c r="C1665" s="249"/>
      <c r="D1665" s="249"/>
    </row>
    <row r="1666" spans="1:4" ht="27.75" customHeight="1" x14ac:dyDescent="0.25">
      <c r="A1666" s="7"/>
      <c r="B1666" s="8"/>
      <c r="C1666" s="249"/>
      <c r="D1666" s="249"/>
    </row>
    <row r="1667" spans="1:4" ht="27.75" customHeight="1" x14ac:dyDescent="0.25">
      <c r="A1667" s="7"/>
      <c r="B1667" s="8"/>
      <c r="C1667" s="249"/>
      <c r="D1667" s="249"/>
    </row>
    <row r="1668" spans="1:4" ht="27.75" customHeight="1" x14ac:dyDescent="0.25">
      <c r="A1668" s="7"/>
      <c r="B1668" s="8"/>
      <c r="C1668" s="249"/>
      <c r="D1668" s="249"/>
    </row>
    <row r="1669" spans="1:4" ht="27.75" customHeight="1" x14ac:dyDescent="0.25">
      <c r="A1669" s="7"/>
      <c r="B1669" s="8"/>
      <c r="C1669" s="249"/>
      <c r="D1669" s="249"/>
    </row>
    <row r="1670" spans="1:4" ht="27.75" customHeight="1" x14ac:dyDescent="0.25">
      <c r="A1670" s="7"/>
      <c r="B1670" s="8"/>
      <c r="C1670" s="249"/>
      <c r="D1670" s="249"/>
    </row>
    <row r="1671" spans="1:4" ht="27.75" customHeight="1" x14ac:dyDescent="0.25">
      <c r="A1671" s="7"/>
      <c r="B1671" s="8"/>
      <c r="C1671" s="249"/>
      <c r="D1671" s="249"/>
    </row>
    <row r="1672" spans="1:4" ht="27.75" customHeight="1" x14ac:dyDescent="0.25">
      <c r="A1672" s="7"/>
      <c r="B1672" s="8"/>
      <c r="C1672" s="249"/>
      <c r="D1672" s="249"/>
    </row>
    <row r="1673" spans="1:4" ht="27.75" customHeight="1" x14ac:dyDescent="0.25">
      <c r="A1673" s="7"/>
      <c r="B1673" s="8"/>
      <c r="C1673" s="249"/>
      <c r="D1673" s="249"/>
    </row>
    <row r="1674" spans="1:4" ht="27.75" customHeight="1" x14ac:dyDescent="0.25">
      <c r="A1674" s="7"/>
      <c r="B1674" s="8"/>
      <c r="C1674" s="249"/>
      <c r="D1674" s="249"/>
    </row>
    <row r="1675" spans="1:4" ht="27.75" customHeight="1" x14ac:dyDescent="0.25">
      <c r="A1675" s="7"/>
      <c r="B1675" s="8"/>
      <c r="C1675" s="249"/>
      <c r="D1675" s="249"/>
    </row>
    <row r="1676" spans="1:4" ht="27.75" customHeight="1" x14ac:dyDescent="0.25">
      <c r="A1676" s="7"/>
      <c r="B1676" s="8"/>
      <c r="C1676" s="249"/>
      <c r="D1676" s="249"/>
    </row>
    <row r="1677" spans="1:4" ht="27.75" customHeight="1" x14ac:dyDescent="0.25">
      <c r="A1677" s="7"/>
      <c r="B1677" s="8"/>
      <c r="C1677" s="249"/>
      <c r="D1677" s="249"/>
    </row>
    <row r="1678" spans="1:4" ht="27.75" customHeight="1" x14ac:dyDescent="0.25">
      <c r="A1678" s="7"/>
      <c r="B1678" s="8"/>
      <c r="C1678" s="249"/>
      <c r="D1678" s="249"/>
    </row>
    <row r="1679" spans="1:4" ht="27.75" customHeight="1" x14ac:dyDescent="0.25">
      <c r="A1679" s="7"/>
      <c r="B1679" s="8"/>
      <c r="C1679" s="249"/>
      <c r="D1679" s="249"/>
    </row>
    <row r="1680" spans="1:4" ht="27.75" customHeight="1" x14ac:dyDescent="0.25">
      <c r="A1680" s="7"/>
      <c r="B1680" s="8"/>
      <c r="C1680" s="249"/>
      <c r="D1680" s="249"/>
    </row>
    <row r="1681" spans="1:4" ht="27.75" customHeight="1" x14ac:dyDescent="0.25">
      <c r="A1681" s="7"/>
      <c r="B1681" s="8"/>
      <c r="C1681" s="249"/>
      <c r="D1681" s="249"/>
    </row>
    <row r="1682" spans="1:4" ht="27.75" customHeight="1" x14ac:dyDescent="0.25">
      <c r="A1682" s="7"/>
      <c r="B1682" s="8"/>
      <c r="C1682" s="249"/>
      <c r="D1682" s="249"/>
    </row>
    <row r="1683" spans="1:4" ht="27.75" customHeight="1" x14ac:dyDescent="0.25">
      <c r="A1683" s="7"/>
      <c r="B1683" s="8"/>
      <c r="C1683" s="249"/>
      <c r="D1683" s="249"/>
    </row>
    <row r="1684" spans="1:4" ht="27.75" customHeight="1" x14ac:dyDescent="0.25">
      <c r="A1684" s="7"/>
      <c r="B1684" s="8"/>
      <c r="C1684" s="249"/>
      <c r="D1684" s="249"/>
    </row>
    <row r="1685" spans="1:4" ht="27.75" customHeight="1" x14ac:dyDescent="0.25">
      <c r="A1685" s="7"/>
      <c r="B1685" s="8"/>
      <c r="C1685" s="249"/>
      <c r="D1685" s="249"/>
    </row>
    <row r="1686" spans="1:4" ht="27.75" customHeight="1" x14ac:dyDescent="0.25">
      <c r="A1686" s="7"/>
      <c r="B1686" s="8"/>
      <c r="C1686" s="249"/>
      <c r="D1686" s="249"/>
    </row>
    <row r="1687" spans="1:4" ht="27.75" customHeight="1" x14ac:dyDescent="0.25">
      <c r="A1687" s="7"/>
      <c r="B1687" s="8"/>
      <c r="C1687" s="249"/>
      <c r="D1687" s="249"/>
    </row>
    <row r="1688" spans="1:4" ht="27.75" customHeight="1" x14ac:dyDescent="0.25">
      <c r="A1688" s="7"/>
      <c r="B1688" s="8"/>
      <c r="C1688" s="249"/>
      <c r="D1688" s="249"/>
    </row>
    <row r="1689" spans="1:4" ht="27.75" customHeight="1" x14ac:dyDescent="0.25">
      <c r="A1689" s="7"/>
      <c r="B1689" s="8"/>
      <c r="C1689" s="249"/>
      <c r="D1689" s="249"/>
    </row>
    <row r="1690" spans="1:4" ht="27.75" customHeight="1" x14ac:dyDescent="0.25">
      <c r="A1690" s="7"/>
      <c r="B1690" s="8"/>
      <c r="C1690" s="249"/>
      <c r="D1690" s="249"/>
    </row>
    <row r="1691" spans="1:4" ht="27.75" customHeight="1" x14ac:dyDescent="0.25">
      <c r="A1691" s="7"/>
      <c r="B1691" s="8"/>
      <c r="C1691" s="249"/>
      <c r="D1691" s="249"/>
    </row>
    <row r="1692" spans="1:4" ht="27.75" customHeight="1" x14ac:dyDescent="0.25">
      <c r="A1692" s="7"/>
      <c r="B1692" s="8"/>
      <c r="C1692" s="249"/>
      <c r="D1692" s="249"/>
    </row>
    <row r="1693" spans="1:4" ht="27.75" customHeight="1" x14ac:dyDescent="0.25">
      <c r="A1693" s="7"/>
      <c r="B1693" s="8"/>
      <c r="C1693" s="249"/>
      <c r="D1693" s="249"/>
    </row>
    <row r="1694" spans="1:4" ht="27.75" customHeight="1" x14ac:dyDescent="0.25">
      <c r="A1694" s="7"/>
      <c r="B1694" s="8"/>
      <c r="C1694" s="249"/>
      <c r="D1694" s="249"/>
    </row>
    <row r="1695" spans="1:4" ht="27.75" customHeight="1" x14ac:dyDescent="0.25">
      <c r="A1695" s="7"/>
      <c r="B1695" s="8"/>
      <c r="C1695" s="249"/>
      <c r="D1695" s="249"/>
    </row>
    <row r="1696" spans="1:4" ht="27.75" customHeight="1" x14ac:dyDescent="0.25">
      <c r="A1696" s="7"/>
      <c r="B1696" s="8"/>
      <c r="C1696" s="249"/>
      <c r="D1696" s="249"/>
    </row>
    <row r="1697" spans="1:4" ht="27.75" customHeight="1" x14ac:dyDescent="0.25">
      <c r="A1697" s="7"/>
      <c r="B1697" s="8"/>
      <c r="C1697" s="249"/>
      <c r="D1697" s="249"/>
    </row>
    <row r="1698" spans="1:4" ht="27.75" customHeight="1" x14ac:dyDescent="0.25">
      <c r="A1698" s="7"/>
      <c r="B1698" s="8"/>
      <c r="C1698" s="249"/>
      <c r="D1698" s="249"/>
    </row>
    <row r="1699" spans="1:4" ht="27.75" customHeight="1" x14ac:dyDescent="0.25">
      <c r="A1699" s="7"/>
      <c r="B1699" s="8"/>
      <c r="C1699" s="249"/>
      <c r="D1699" s="249"/>
    </row>
    <row r="1700" spans="1:4" ht="27.75" customHeight="1" x14ac:dyDescent="0.25">
      <c r="A1700" s="7"/>
      <c r="B1700" s="8"/>
      <c r="C1700" s="249"/>
      <c r="D1700" s="249"/>
    </row>
    <row r="1701" spans="1:4" ht="27.75" customHeight="1" x14ac:dyDescent="0.25">
      <c r="A1701" s="7"/>
      <c r="B1701" s="8"/>
      <c r="C1701" s="249"/>
      <c r="D1701" s="249"/>
    </row>
    <row r="1702" spans="1:4" ht="27.75" customHeight="1" x14ac:dyDescent="0.25">
      <c r="A1702" s="7"/>
      <c r="B1702" s="8"/>
      <c r="C1702" s="249"/>
      <c r="D1702" s="249"/>
    </row>
    <row r="1703" spans="1:4" ht="27.75" customHeight="1" x14ac:dyDescent="0.25">
      <c r="A1703" s="7"/>
      <c r="B1703" s="8"/>
      <c r="C1703" s="249"/>
      <c r="D1703" s="249"/>
    </row>
    <row r="1704" spans="1:4" ht="27.75" customHeight="1" x14ac:dyDescent="0.25">
      <c r="A1704" s="7"/>
      <c r="B1704" s="8"/>
      <c r="C1704" s="249"/>
      <c r="D1704" s="249"/>
    </row>
    <row r="1705" spans="1:4" ht="27.75" customHeight="1" x14ac:dyDescent="0.25">
      <c r="A1705" s="7"/>
      <c r="B1705" s="8"/>
      <c r="C1705" s="249"/>
      <c r="D1705" s="249"/>
    </row>
    <row r="1706" spans="1:4" ht="27.75" customHeight="1" x14ac:dyDescent="0.25">
      <c r="A1706" s="7"/>
      <c r="B1706" s="8"/>
      <c r="C1706" s="249"/>
      <c r="D1706" s="249"/>
    </row>
    <row r="1707" spans="1:4" ht="27.75" customHeight="1" x14ac:dyDescent="0.25">
      <c r="A1707" s="7"/>
      <c r="B1707" s="8"/>
      <c r="C1707" s="249"/>
      <c r="D1707" s="249"/>
    </row>
    <row r="1708" spans="1:4" ht="27.75" customHeight="1" x14ac:dyDescent="0.25">
      <c r="A1708" s="7"/>
      <c r="B1708" s="8"/>
      <c r="C1708" s="249"/>
      <c r="D1708" s="249"/>
    </row>
    <row r="1709" spans="1:4" ht="27.75" customHeight="1" x14ac:dyDescent="0.25">
      <c r="A1709" s="7"/>
      <c r="B1709" s="8"/>
      <c r="C1709" s="249"/>
      <c r="D1709" s="249"/>
    </row>
    <row r="1710" spans="1:4" ht="27.75" customHeight="1" x14ac:dyDescent="0.25">
      <c r="A1710" s="7"/>
      <c r="B1710" s="8"/>
      <c r="C1710" s="249"/>
      <c r="D1710" s="249"/>
    </row>
    <row r="1711" spans="1:4" ht="27.75" customHeight="1" x14ac:dyDescent="0.25">
      <c r="A1711" s="7"/>
      <c r="B1711" s="8"/>
      <c r="C1711" s="249"/>
      <c r="D1711" s="249"/>
    </row>
    <row r="1712" spans="1:4" ht="27.75" customHeight="1" x14ac:dyDescent="0.25">
      <c r="A1712" s="7"/>
      <c r="B1712" s="8"/>
      <c r="C1712" s="249"/>
      <c r="D1712" s="249"/>
    </row>
    <row r="1713" spans="1:4" ht="27.75" customHeight="1" x14ac:dyDescent="0.25">
      <c r="A1713" s="7"/>
      <c r="B1713" s="8"/>
      <c r="C1713" s="249"/>
      <c r="D1713" s="249"/>
    </row>
    <row r="1714" spans="1:4" ht="27.75" customHeight="1" x14ac:dyDescent="0.25">
      <c r="A1714" s="7"/>
      <c r="B1714" s="8"/>
      <c r="C1714" s="249"/>
      <c r="D1714" s="249"/>
    </row>
    <row r="1715" spans="1:4" ht="27.75" customHeight="1" x14ac:dyDescent="0.25">
      <c r="A1715" s="7"/>
      <c r="B1715" s="8"/>
      <c r="C1715" s="249"/>
      <c r="D1715" s="249"/>
    </row>
    <row r="1716" spans="1:4" ht="27.75" customHeight="1" x14ac:dyDescent="0.25">
      <c r="A1716" s="7"/>
      <c r="B1716" s="8"/>
      <c r="C1716" s="249"/>
      <c r="D1716" s="249"/>
    </row>
    <row r="1717" spans="1:4" ht="27.75" customHeight="1" x14ac:dyDescent="0.25">
      <c r="A1717" s="7"/>
      <c r="B1717" s="8"/>
      <c r="C1717" s="249"/>
      <c r="D1717" s="249"/>
    </row>
    <row r="1718" spans="1:4" ht="27.75" customHeight="1" x14ac:dyDescent="0.25">
      <c r="A1718" s="7"/>
      <c r="B1718" s="8"/>
      <c r="C1718" s="249"/>
      <c r="D1718" s="249"/>
    </row>
    <row r="1719" spans="1:4" ht="27.75" customHeight="1" x14ac:dyDescent="0.25">
      <c r="A1719" s="7"/>
      <c r="B1719" s="8"/>
      <c r="C1719" s="249"/>
      <c r="D1719" s="249"/>
    </row>
    <row r="1720" spans="1:4" ht="27.75" customHeight="1" x14ac:dyDescent="0.25">
      <c r="A1720" s="7"/>
      <c r="B1720" s="8"/>
      <c r="C1720" s="249"/>
      <c r="D1720" s="249"/>
    </row>
    <row r="1721" spans="1:4" ht="27.75" customHeight="1" x14ac:dyDescent="0.25">
      <c r="A1721" s="7"/>
      <c r="B1721" s="8"/>
      <c r="C1721" s="249"/>
      <c r="D1721" s="249"/>
    </row>
    <row r="1722" spans="1:4" ht="27.75" customHeight="1" x14ac:dyDescent="0.25">
      <c r="A1722" s="7"/>
      <c r="B1722" s="8"/>
      <c r="C1722" s="249"/>
      <c r="D1722" s="249"/>
    </row>
    <row r="1723" spans="1:4" ht="27.75" customHeight="1" x14ac:dyDescent="0.25">
      <c r="A1723" s="7"/>
      <c r="B1723" s="8"/>
      <c r="C1723" s="249"/>
      <c r="D1723" s="249"/>
    </row>
    <row r="1724" spans="1:4" ht="27.75" customHeight="1" x14ac:dyDescent="0.25">
      <c r="A1724" s="7"/>
      <c r="B1724" s="8"/>
      <c r="C1724" s="249"/>
      <c r="D1724" s="249"/>
    </row>
    <row r="1725" spans="1:4" ht="27.75" customHeight="1" x14ac:dyDescent="0.25">
      <c r="A1725" s="7"/>
      <c r="B1725" s="8"/>
      <c r="C1725" s="249"/>
      <c r="D1725" s="249"/>
    </row>
    <row r="1726" spans="1:4" ht="27.75" customHeight="1" x14ac:dyDescent="0.25">
      <c r="A1726" s="7"/>
      <c r="B1726" s="8"/>
      <c r="C1726" s="249"/>
      <c r="D1726" s="249"/>
    </row>
    <row r="1727" spans="1:4" ht="27.75" customHeight="1" x14ac:dyDescent="0.25">
      <c r="A1727" s="7"/>
      <c r="B1727" s="8"/>
      <c r="C1727" s="249"/>
      <c r="D1727" s="249"/>
    </row>
    <row r="1728" spans="1:4" ht="27.75" customHeight="1" x14ac:dyDescent="0.25">
      <c r="A1728" s="7"/>
      <c r="B1728" s="8"/>
      <c r="C1728" s="249"/>
      <c r="D1728" s="249"/>
    </row>
    <row r="1729" spans="1:4" ht="27.75" customHeight="1" x14ac:dyDescent="0.25">
      <c r="A1729" s="7"/>
      <c r="B1729" s="8"/>
      <c r="C1729" s="249"/>
      <c r="D1729" s="249"/>
    </row>
    <row r="1730" spans="1:4" ht="27.75" customHeight="1" x14ac:dyDescent="0.25">
      <c r="A1730" s="7"/>
      <c r="B1730" s="8"/>
      <c r="C1730" s="249"/>
      <c r="D1730" s="249"/>
    </row>
    <row r="1731" spans="1:4" ht="27.75" customHeight="1" x14ac:dyDescent="0.25">
      <c r="A1731" s="7"/>
      <c r="B1731" s="8"/>
      <c r="C1731" s="249"/>
      <c r="D1731" s="249"/>
    </row>
    <row r="1732" spans="1:4" ht="27.75" customHeight="1" x14ac:dyDescent="0.25">
      <c r="A1732" s="7"/>
      <c r="B1732" s="8"/>
      <c r="C1732" s="249"/>
      <c r="D1732" s="249"/>
    </row>
    <row r="1733" spans="1:4" ht="27.75" customHeight="1" x14ac:dyDescent="0.25">
      <c r="A1733" s="7"/>
      <c r="B1733" s="8"/>
      <c r="C1733" s="249"/>
      <c r="D1733" s="249"/>
    </row>
    <row r="1734" spans="1:4" ht="27.75" customHeight="1" x14ac:dyDescent="0.25">
      <c r="A1734" s="7"/>
      <c r="B1734" s="8"/>
      <c r="C1734" s="249"/>
      <c r="D1734" s="249"/>
    </row>
    <row r="1735" spans="1:4" ht="27.75" customHeight="1" x14ac:dyDescent="0.25">
      <c r="A1735" s="7"/>
      <c r="B1735" s="8"/>
      <c r="C1735" s="249"/>
      <c r="D1735" s="249"/>
    </row>
    <row r="1736" spans="1:4" ht="27.75" customHeight="1" x14ac:dyDescent="0.25">
      <c r="A1736" s="7"/>
      <c r="B1736" s="8"/>
      <c r="C1736" s="249"/>
      <c r="D1736" s="249"/>
    </row>
    <row r="1737" spans="1:4" ht="27.75" customHeight="1" x14ac:dyDescent="0.25">
      <c r="A1737" s="7"/>
      <c r="B1737" s="8"/>
      <c r="C1737" s="249"/>
      <c r="D1737" s="249"/>
    </row>
    <row r="1738" spans="1:4" ht="27.75" customHeight="1" x14ac:dyDescent="0.25">
      <c r="A1738" s="7"/>
      <c r="B1738" s="8"/>
      <c r="C1738" s="249"/>
      <c r="D1738" s="249"/>
    </row>
    <row r="1739" spans="1:4" ht="27.75" customHeight="1" x14ac:dyDescent="0.25">
      <c r="A1739" s="7"/>
      <c r="B1739" s="8"/>
      <c r="C1739" s="249"/>
      <c r="D1739" s="249"/>
    </row>
    <row r="1740" spans="1:4" ht="27.75" customHeight="1" x14ac:dyDescent="0.25">
      <c r="A1740" s="7"/>
      <c r="B1740" s="8"/>
      <c r="C1740" s="249"/>
      <c r="D1740" s="249"/>
    </row>
    <row r="1741" spans="1:4" ht="27.75" customHeight="1" x14ac:dyDescent="0.25">
      <c r="A1741" s="7"/>
      <c r="B1741" s="8"/>
      <c r="C1741" s="249"/>
      <c r="D1741" s="249"/>
    </row>
    <row r="1742" spans="1:4" ht="27.75" customHeight="1" x14ac:dyDescent="0.25">
      <c r="A1742" s="7"/>
      <c r="B1742" s="8"/>
      <c r="C1742" s="249"/>
      <c r="D1742" s="249"/>
    </row>
    <row r="1743" spans="1:4" ht="27.75" customHeight="1" x14ac:dyDescent="0.25">
      <c r="A1743" s="7"/>
      <c r="B1743" s="8"/>
      <c r="C1743" s="249"/>
      <c r="D1743" s="249"/>
    </row>
    <row r="1744" spans="1:4" ht="27.75" customHeight="1" x14ac:dyDescent="0.25">
      <c r="A1744" s="7"/>
      <c r="B1744" s="8"/>
      <c r="C1744" s="249"/>
      <c r="D1744" s="249"/>
    </row>
    <row r="1745" spans="1:4" ht="27.75" customHeight="1" x14ac:dyDescent="0.25">
      <c r="A1745" s="7"/>
      <c r="B1745" s="8"/>
      <c r="C1745" s="249"/>
      <c r="D1745" s="249"/>
    </row>
    <row r="1746" spans="1:4" ht="27.75" customHeight="1" x14ac:dyDescent="0.25">
      <c r="A1746" s="7"/>
      <c r="B1746" s="8"/>
      <c r="C1746" s="249"/>
      <c r="D1746" s="249"/>
    </row>
    <row r="1747" spans="1:4" ht="27.75" customHeight="1" x14ac:dyDescent="0.25">
      <c r="A1747" s="7"/>
      <c r="B1747" s="8"/>
      <c r="C1747" s="249"/>
      <c r="D1747" s="249"/>
    </row>
    <row r="1748" spans="1:4" ht="27.75" customHeight="1" x14ac:dyDescent="0.25">
      <c r="A1748" s="7"/>
      <c r="B1748" s="8"/>
      <c r="C1748" s="249"/>
      <c r="D1748" s="249"/>
    </row>
    <row r="1749" spans="1:4" ht="27.75" customHeight="1" x14ac:dyDescent="0.25">
      <c r="A1749" s="7"/>
      <c r="B1749" s="8"/>
      <c r="C1749" s="249"/>
      <c r="D1749" s="249"/>
    </row>
    <row r="1750" spans="1:4" ht="27.75" customHeight="1" x14ac:dyDescent="0.25">
      <c r="A1750" s="7"/>
      <c r="B1750" s="8"/>
      <c r="C1750" s="249"/>
      <c r="D1750" s="249"/>
    </row>
    <row r="1751" spans="1:4" ht="27.75" customHeight="1" x14ac:dyDescent="0.25">
      <c r="A1751" s="7"/>
      <c r="B1751" s="8"/>
      <c r="C1751" s="249"/>
      <c r="D1751" s="249"/>
    </row>
    <row r="1752" spans="1:4" ht="27.75" customHeight="1" x14ac:dyDescent="0.25">
      <c r="A1752" s="7"/>
      <c r="B1752" s="8"/>
      <c r="C1752" s="249"/>
      <c r="D1752" s="249"/>
    </row>
    <row r="1753" spans="1:4" ht="27.75" customHeight="1" x14ac:dyDescent="0.25">
      <c r="A1753" s="7"/>
      <c r="B1753" s="8"/>
      <c r="C1753" s="249"/>
      <c r="D1753" s="249"/>
    </row>
    <row r="1754" spans="1:4" ht="27.75" customHeight="1" x14ac:dyDescent="0.25">
      <c r="A1754" s="7"/>
      <c r="B1754" s="8"/>
      <c r="C1754" s="249"/>
      <c r="D1754" s="249"/>
    </row>
    <row r="1755" spans="1:4" ht="27.75" customHeight="1" x14ac:dyDescent="0.25">
      <c r="A1755" s="7"/>
      <c r="B1755" s="8"/>
      <c r="C1755" s="249"/>
      <c r="D1755" s="249"/>
    </row>
    <row r="1756" spans="1:4" ht="27.75" customHeight="1" x14ac:dyDescent="0.25">
      <c r="A1756" s="7"/>
      <c r="B1756" s="8"/>
      <c r="C1756" s="249"/>
      <c r="D1756" s="249"/>
    </row>
    <row r="1757" spans="1:4" ht="27.75" customHeight="1" x14ac:dyDescent="0.25">
      <c r="A1757" s="7"/>
      <c r="B1757" s="8"/>
      <c r="C1757" s="249"/>
      <c r="D1757" s="249"/>
    </row>
    <row r="1758" spans="1:4" ht="27.75" customHeight="1" x14ac:dyDescent="0.25">
      <c r="A1758" s="7"/>
      <c r="B1758" s="8"/>
      <c r="C1758" s="249"/>
      <c r="D1758" s="249"/>
    </row>
    <row r="1759" spans="1:4" ht="27.75" customHeight="1" x14ac:dyDescent="0.25">
      <c r="A1759" s="7"/>
      <c r="B1759" s="8"/>
      <c r="C1759" s="249"/>
      <c r="D1759" s="249"/>
    </row>
    <row r="1760" spans="1:4" ht="27.75" customHeight="1" x14ac:dyDescent="0.25">
      <c r="A1760" s="7"/>
      <c r="B1760" s="8"/>
      <c r="C1760" s="249"/>
      <c r="D1760" s="249"/>
    </row>
    <row r="1761" spans="1:4" ht="27.75" customHeight="1" x14ac:dyDescent="0.25">
      <c r="A1761" s="7"/>
      <c r="B1761" s="8"/>
      <c r="C1761" s="249"/>
      <c r="D1761" s="249"/>
    </row>
    <row r="1762" spans="1:4" ht="27.75" customHeight="1" x14ac:dyDescent="0.25">
      <c r="A1762" s="7"/>
      <c r="B1762" s="8"/>
      <c r="C1762" s="249"/>
      <c r="D1762" s="249"/>
    </row>
    <row r="1763" spans="1:4" ht="27.75" customHeight="1" x14ac:dyDescent="0.25">
      <c r="A1763" s="7"/>
      <c r="B1763" s="8"/>
      <c r="C1763" s="249"/>
      <c r="D1763" s="249"/>
    </row>
    <row r="1764" spans="1:4" ht="27.75" customHeight="1" x14ac:dyDescent="0.25">
      <c r="A1764" s="7"/>
      <c r="B1764" s="8"/>
      <c r="C1764" s="249"/>
      <c r="D1764" s="249"/>
    </row>
    <row r="1765" spans="1:4" ht="27.75" customHeight="1" x14ac:dyDescent="0.25">
      <c r="A1765" s="7"/>
      <c r="B1765" s="8"/>
      <c r="C1765" s="249"/>
      <c r="D1765" s="249"/>
    </row>
    <row r="1766" spans="1:4" ht="27.75" customHeight="1" x14ac:dyDescent="0.25">
      <c r="A1766" s="7"/>
      <c r="B1766" s="8"/>
      <c r="C1766" s="249"/>
      <c r="D1766" s="249"/>
    </row>
    <row r="1767" spans="1:4" ht="27.75" customHeight="1" x14ac:dyDescent="0.25">
      <c r="A1767" s="7"/>
      <c r="B1767" s="8"/>
      <c r="C1767" s="249"/>
      <c r="D1767" s="249"/>
    </row>
    <row r="1768" spans="1:4" ht="27.75" customHeight="1" x14ac:dyDescent="0.25">
      <c r="A1768" s="7"/>
      <c r="B1768" s="8"/>
      <c r="C1768" s="249"/>
      <c r="D1768" s="249"/>
    </row>
    <row r="1769" spans="1:4" ht="27.75" customHeight="1" x14ac:dyDescent="0.25">
      <c r="A1769" s="7"/>
      <c r="B1769" s="8"/>
      <c r="C1769" s="249"/>
      <c r="D1769" s="249"/>
    </row>
    <row r="1770" spans="1:4" ht="27.75" customHeight="1" x14ac:dyDescent="0.25">
      <c r="A1770" s="7"/>
      <c r="B1770" s="8"/>
      <c r="C1770" s="249"/>
      <c r="D1770" s="249"/>
    </row>
    <row r="1771" spans="1:4" ht="27.75" customHeight="1" x14ac:dyDescent="0.25">
      <c r="A1771" s="7"/>
      <c r="B1771" s="8"/>
      <c r="C1771" s="249"/>
      <c r="D1771" s="249"/>
    </row>
    <row r="1772" spans="1:4" ht="27.75" customHeight="1" x14ac:dyDescent="0.25">
      <c r="A1772" s="7"/>
      <c r="B1772" s="8"/>
      <c r="C1772" s="249"/>
      <c r="D1772" s="249"/>
    </row>
    <row r="1773" spans="1:4" ht="27.75" customHeight="1" x14ac:dyDescent="0.25">
      <c r="A1773" s="7"/>
      <c r="B1773" s="8"/>
      <c r="C1773" s="249"/>
      <c r="D1773" s="249"/>
    </row>
    <row r="1774" spans="1:4" ht="27.75" customHeight="1" x14ac:dyDescent="0.25">
      <c r="A1774" s="7"/>
      <c r="B1774" s="8"/>
      <c r="C1774" s="249"/>
      <c r="D1774" s="249"/>
    </row>
    <row r="1775" spans="1:4" ht="27.75" customHeight="1" x14ac:dyDescent="0.25">
      <c r="A1775" s="7"/>
      <c r="B1775" s="8"/>
      <c r="C1775" s="249"/>
      <c r="D1775" s="249"/>
    </row>
    <row r="1776" spans="1:4" ht="27.75" customHeight="1" x14ac:dyDescent="0.25">
      <c r="A1776" s="7"/>
      <c r="B1776" s="8"/>
      <c r="C1776" s="249"/>
      <c r="D1776" s="249"/>
    </row>
    <row r="1777" spans="1:4" ht="27.75" customHeight="1" x14ac:dyDescent="0.25">
      <c r="A1777" s="7"/>
      <c r="B1777" s="8"/>
      <c r="C1777" s="249"/>
      <c r="D1777" s="249"/>
    </row>
    <row r="1778" spans="1:4" ht="27.75" customHeight="1" x14ac:dyDescent="0.25">
      <c r="A1778" s="7"/>
      <c r="B1778" s="8"/>
      <c r="C1778" s="249"/>
      <c r="D1778" s="249"/>
    </row>
    <row r="1779" spans="1:4" ht="27.75" customHeight="1" x14ac:dyDescent="0.25">
      <c r="A1779" s="7"/>
      <c r="B1779" s="8"/>
      <c r="C1779" s="249"/>
      <c r="D1779" s="249"/>
    </row>
    <row r="1780" spans="1:4" ht="27.75" customHeight="1" x14ac:dyDescent="0.25">
      <c r="A1780" s="7"/>
      <c r="B1780" s="8"/>
      <c r="C1780" s="249"/>
      <c r="D1780" s="249"/>
    </row>
    <row r="1781" spans="1:4" ht="27.75" customHeight="1" x14ac:dyDescent="0.25">
      <c r="A1781" s="7"/>
      <c r="B1781" s="8"/>
      <c r="C1781" s="249"/>
      <c r="D1781" s="249"/>
    </row>
    <row r="1782" spans="1:4" ht="27.75" customHeight="1" x14ac:dyDescent="0.25">
      <c r="A1782" s="7"/>
      <c r="B1782" s="8"/>
      <c r="C1782" s="249"/>
      <c r="D1782" s="249"/>
    </row>
    <row r="1783" spans="1:4" ht="27.75" customHeight="1" x14ac:dyDescent="0.25">
      <c r="A1783" s="7"/>
      <c r="B1783" s="8"/>
      <c r="C1783" s="249"/>
      <c r="D1783" s="249"/>
    </row>
    <row r="1784" spans="1:4" ht="27.75" customHeight="1" x14ac:dyDescent="0.25">
      <c r="A1784" s="7"/>
      <c r="B1784" s="8"/>
      <c r="C1784" s="249"/>
      <c r="D1784" s="249"/>
    </row>
    <row r="1785" spans="1:4" ht="27.75" customHeight="1" x14ac:dyDescent="0.25">
      <c r="A1785" s="7"/>
      <c r="B1785" s="8"/>
      <c r="C1785" s="249"/>
      <c r="D1785" s="249"/>
    </row>
    <row r="1786" spans="1:4" ht="27.75" customHeight="1" x14ac:dyDescent="0.25">
      <c r="A1786" s="7"/>
      <c r="B1786" s="8"/>
      <c r="C1786" s="249"/>
      <c r="D1786" s="249"/>
    </row>
    <row r="1787" spans="1:4" ht="27.75" customHeight="1" x14ac:dyDescent="0.25">
      <c r="A1787" s="7"/>
      <c r="B1787" s="8"/>
      <c r="C1787" s="249"/>
      <c r="D1787" s="249"/>
    </row>
    <row r="1788" spans="1:4" ht="27.75" customHeight="1" x14ac:dyDescent="0.25">
      <c r="A1788" s="7"/>
      <c r="B1788" s="8"/>
      <c r="C1788" s="249"/>
      <c r="D1788" s="249"/>
    </row>
    <row r="1789" spans="1:4" ht="27.75" customHeight="1" x14ac:dyDescent="0.25">
      <c r="A1789" s="7"/>
      <c r="B1789" s="8"/>
      <c r="C1789" s="249"/>
      <c r="D1789" s="249"/>
    </row>
    <row r="1790" spans="1:4" ht="27.75" customHeight="1" x14ac:dyDescent="0.25">
      <c r="A1790" s="7"/>
      <c r="B1790" s="8"/>
      <c r="C1790" s="249"/>
      <c r="D1790" s="249"/>
    </row>
    <row r="1791" spans="1:4" ht="27.75" customHeight="1" x14ac:dyDescent="0.25">
      <c r="A1791" s="7"/>
      <c r="B1791" s="8"/>
      <c r="C1791" s="249"/>
      <c r="D1791" s="249"/>
    </row>
    <row r="1792" spans="1:4" ht="27.75" customHeight="1" x14ac:dyDescent="0.25">
      <c r="A1792" s="7"/>
      <c r="B1792" s="8"/>
      <c r="C1792" s="249"/>
      <c r="D1792" s="249"/>
    </row>
    <row r="1793" spans="1:4" ht="27.75" customHeight="1" x14ac:dyDescent="0.25">
      <c r="A1793" s="7"/>
      <c r="B1793" s="8"/>
      <c r="C1793" s="249"/>
      <c r="D1793" s="249"/>
    </row>
    <row r="1794" spans="1:4" ht="27.75" customHeight="1" x14ac:dyDescent="0.25">
      <c r="A1794" s="7"/>
      <c r="B1794" s="8"/>
      <c r="C1794" s="249"/>
      <c r="D1794" s="249"/>
    </row>
    <row r="1795" spans="1:4" ht="27.75" customHeight="1" x14ac:dyDescent="0.25">
      <c r="A1795" s="7"/>
      <c r="B1795" s="8"/>
      <c r="C1795" s="249"/>
      <c r="D1795" s="249"/>
    </row>
    <row r="1796" spans="1:4" ht="27.75" customHeight="1" x14ac:dyDescent="0.25">
      <c r="A1796" s="7"/>
      <c r="B1796" s="8"/>
      <c r="C1796" s="249"/>
      <c r="D1796" s="249"/>
    </row>
    <row r="1797" spans="1:4" ht="27.75" customHeight="1" x14ac:dyDescent="0.25">
      <c r="A1797" s="7"/>
      <c r="B1797" s="8"/>
      <c r="C1797" s="249"/>
      <c r="D1797" s="249"/>
    </row>
    <row r="1798" spans="1:4" ht="27.75" customHeight="1" x14ac:dyDescent="0.25">
      <c r="A1798" s="7"/>
      <c r="B1798" s="8"/>
      <c r="C1798" s="249"/>
      <c r="D1798" s="249"/>
    </row>
    <row r="1799" spans="1:4" ht="27.75" customHeight="1" x14ac:dyDescent="0.25">
      <c r="A1799" s="7"/>
      <c r="B1799" s="8"/>
      <c r="C1799" s="249"/>
      <c r="D1799" s="249"/>
    </row>
    <row r="1800" spans="1:4" ht="27.75" customHeight="1" x14ac:dyDescent="0.25">
      <c r="A1800" s="7"/>
      <c r="B1800" s="8"/>
      <c r="C1800" s="249"/>
      <c r="D1800" s="249"/>
    </row>
    <row r="1801" spans="1:4" ht="27.75" customHeight="1" x14ac:dyDescent="0.25">
      <c r="A1801" s="7"/>
      <c r="B1801" s="8"/>
      <c r="C1801" s="249"/>
      <c r="D1801" s="249"/>
    </row>
    <row r="1802" spans="1:4" ht="27.75" customHeight="1" x14ac:dyDescent="0.25">
      <c r="A1802" s="7"/>
      <c r="B1802" s="8"/>
      <c r="C1802" s="249"/>
      <c r="D1802" s="249"/>
    </row>
    <row r="1803" spans="1:4" ht="27.75" customHeight="1" x14ac:dyDescent="0.25">
      <c r="A1803" s="7"/>
      <c r="B1803" s="8"/>
      <c r="C1803" s="249"/>
      <c r="D1803" s="249"/>
    </row>
    <row r="1804" spans="1:4" ht="27.75" customHeight="1" x14ac:dyDescent="0.25">
      <c r="A1804" s="7"/>
      <c r="B1804" s="8"/>
      <c r="C1804" s="249"/>
      <c r="D1804" s="249"/>
    </row>
    <row r="1805" spans="1:4" ht="27.75" customHeight="1" x14ac:dyDescent="0.25">
      <c r="A1805" s="7"/>
      <c r="B1805" s="8"/>
      <c r="C1805" s="249"/>
      <c r="D1805" s="249"/>
    </row>
    <row r="1806" spans="1:4" ht="27.75" customHeight="1" x14ac:dyDescent="0.25">
      <c r="A1806" s="7"/>
      <c r="B1806" s="8"/>
      <c r="C1806" s="249"/>
      <c r="D1806" s="249"/>
    </row>
    <row r="1807" spans="1:4" ht="27.75" customHeight="1" x14ac:dyDescent="0.25">
      <c r="A1807" s="7"/>
      <c r="B1807" s="8"/>
      <c r="C1807" s="249"/>
      <c r="D1807" s="249"/>
    </row>
    <row r="1808" spans="1:4" ht="27.75" customHeight="1" x14ac:dyDescent="0.25">
      <c r="A1808" s="7"/>
      <c r="B1808" s="8"/>
      <c r="C1808" s="249"/>
      <c r="D1808" s="249"/>
    </row>
    <row r="1809" spans="1:4" ht="27.75" customHeight="1" x14ac:dyDescent="0.25">
      <c r="A1809" s="7"/>
      <c r="B1809" s="8"/>
      <c r="C1809" s="249"/>
      <c r="D1809" s="249"/>
    </row>
    <row r="1810" spans="1:4" ht="27.75" customHeight="1" x14ac:dyDescent="0.25">
      <c r="A1810" s="7"/>
      <c r="B1810" s="8"/>
      <c r="C1810" s="249"/>
      <c r="D1810" s="249"/>
    </row>
    <row r="1811" spans="1:4" ht="27.75" customHeight="1" x14ac:dyDescent="0.25">
      <c r="A1811" s="7"/>
      <c r="B1811" s="8"/>
      <c r="C1811" s="249"/>
      <c r="D1811" s="249"/>
    </row>
    <row r="1812" spans="1:4" ht="27.75" customHeight="1" x14ac:dyDescent="0.25">
      <c r="A1812" s="7"/>
      <c r="B1812" s="8"/>
      <c r="C1812" s="249"/>
      <c r="D1812" s="249"/>
    </row>
    <row r="1813" spans="1:4" ht="27.75" customHeight="1" x14ac:dyDescent="0.25">
      <c r="A1813" s="7"/>
      <c r="B1813" s="8"/>
      <c r="C1813" s="249"/>
      <c r="D1813" s="249"/>
    </row>
    <row r="1814" spans="1:4" ht="27.75" customHeight="1" x14ac:dyDescent="0.25">
      <c r="A1814" s="7"/>
      <c r="B1814" s="8"/>
      <c r="C1814" s="249"/>
      <c r="D1814" s="249"/>
    </row>
    <row r="1815" spans="1:4" ht="27.75" customHeight="1" x14ac:dyDescent="0.25">
      <c r="A1815" s="7"/>
      <c r="B1815" s="8"/>
      <c r="C1815" s="249"/>
      <c r="D1815" s="249"/>
    </row>
    <row r="1816" spans="1:4" ht="27.75" customHeight="1" x14ac:dyDescent="0.25">
      <c r="A1816" s="7"/>
      <c r="B1816" s="8"/>
      <c r="C1816" s="249"/>
      <c r="D1816" s="249"/>
    </row>
    <row r="1817" spans="1:4" ht="27.75" customHeight="1" x14ac:dyDescent="0.25">
      <c r="A1817" s="7"/>
      <c r="B1817" s="8"/>
      <c r="C1817" s="249"/>
      <c r="D1817" s="249"/>
    </row>
    <row r="1818" spans="1:4" ht="27.75" customHeight="1" x14ac:dyDescent="0.25">
      <c r="A1818" s="7"/>
      <c r="B1818" s="8"/>
      <c r="C1818" s="249"/>
      <c r="D1818" s="249"/>
    </row>
    <row r="1819" spans="1:4" ht="27.75" customHeight="1" x14ac:dyDescent="0.25">
      <c r="A1819" s="7"/>
      <c r="B1819" s="8"/>
      <c r="C1819" s="249"/>
      <c r="D1819" s="249"/>
    </row>
    <row r="1820" spans="1:4" ht="27.75" customHeight="1" x14ac:dyDescent="0.25">
      <c r="A1820" s="7"/>
      <c r="B1820" s="8"/>
      <c r="C1820" s="249"/>
      <c r="D1820" s="249"/>
    </row>
    <row r="1821" spans="1:4" ht="27.75" customHeight="1" x14ac:dyDescent="0.25">
      <c r="A1821" s="7"/>
      <c r="B1821" s="8"/>
      <c r="C1821" s="249"/>
      <c r="D1821" s="249"/>
    </row>
    <row r="1822" spans="1:4" ht="27.75" customHeight="1" x14ac:dyDescent="0.25">
      <c r="A1822" s="7"/>
      <c r="B1822" s="8"/>
      <c r="C1822" s="249"/>
      <c r="D1822" s="249"/>
    </row>
    <row r="1823" spans="1:4" ht="27.75" customHeight="1" x14ac:dyDescent="0.25">
      <c r="A1823" s="7"/>
      <c r="B1823" s="8"/>
      <c r="C1823" s="249"/>
      <c r="D1823" s="249"/>
    </row>
    <row r="1824" spans="1:4" ht="27.75" customHeight="1" x14ac:dyDescent="0.25">
      <c r="A1824" s="7"/>
      <c r="B1824" s="8"/>
      <c r="C1824" s="249"/>
      <c r="D1824" s="249"/>
    </row>
    <row r="1825" spans="1:4" ht="27.75" customHeight="1" x14ac:dyDescent="0.25">
      <c r="A1825" s="7"/>
      <c r="B1825" s="8"/>
      <c r="C1825" s="249"/>
      <c r="D1825" s="249"/>
    </row>
    <row r="1826" spans="1:4" ht="27.75" customHeight="1" x14ac:dyDescent="0.25">
      <c r="A1826" s="7"/>
      <c r="B1826" s="8"/>
      <c r="C1826" s="249"/>
      <c r="D1826" s="249"/>
    </row>
    <row r="1827" spans="1:4" ht="27.75" customHeight="1" x14ac:dyDescent="0.25">
      <c r="A1827" s="7"/>
      <c r="B1827" s="8"/>
      <c r="C1827" s="249"/>
      <c r="D1827" s="249"/>
    </row>
    <row r="1828" spans="1:4" ht="27.75" customHeight="1" x14ac:dyDescent="0.25">
      <c r="A1828" s="7"/>
      <c r="B1828" s="8"/>
      <c r="C1828" s="249"/>
      <c r="D1828" s="249"/>
    </row>
    <row r="1829" spans="1:4" ht="27.75" customHeight="1" x14ac:dyDescent="0.25">
      <c r="A1829" s="7"/>
      <c r="B1829" s="8"/>
      <c r="C1829" s="249"/>
      <c r="D1829" s="249"/>
    </row>
    <row r="1830" spans="1:4" ht="27.75" customHeight="1" x14ac:dyDescent="0.25">
      <c r="A1830" s="7"/>
      <c r="B1830" s="8"/>
      <c r="C1830" s="249"/>
      <c r="D1830" s="249"/>
    </row>
    <row r="1831" spans="1:4" ht="27.75" customHeight="1" x14ac:dyDescent="0.25">
      <c r="A1831" s="7"/>
      <c r="B1831" s="8"/>
      <c r="C1831" s="249"/>
      <c r="D1831" s="249"/>
    </row>
    <row r="1832" spans="1:4" ht="27.75" customHeight="1" x14ac:dyDescent="0.25">
      <c r="A1832" s="7"/>
      <c r="B1832" s="8"/>
      <c r="C1832" s="249"/>
      <c r="D1832" s="249"/>
    </row>
    <row r="1833" spans="1:4" ht="27.75" customHeight="1" x14ac:dyDescent="0.25">
      <c r="A1833" s="7"/>
      <c r="B1833" s="8"/>
      <c r="C1833" s="249"/>
      <c r="D1833" s="249"/>
    </row>
    <row r="1834" spans="1:4" ht="27.75" customHeight="1" x14ac:dyDescent="0.25">
      <c r="A1834" s="7"/>
      <c r="B1834" s="8"/>
      <c r="C1834" s="249"/>
      <c r="D1834" s="249"/>
    </row>
    <row r="1835" spans="1:4" ht="27.75" customHeight="1" x14ac:dyDescent="0.25">
      <c r="A1835" s="7"/>
      <c r="B1835" s="8"/>
      <c r="C1835" s="249"/>
      <c r="D1835" s="249"/>
    </row>
    <row r="1836" spans="1:4" ht="27.75" customHeight="1" x14ac:dyDescent="0.25">
      <c r="A1836" s="7"/>
      <c r="B1836" s="8"/>
      <c r="C1836" s="249"/>
      <c r="D1836" s="249"/>
    </row>
    <row r="1837" spans="1:4" ht="27.75" customHeight="1" x14ac:dyDescent="0.25">
      <c r="A1837" s="7"/>
      <c r="B1837" s="8"/>
      <c r="C1837" s="249"/>
      <c r="D1837" s="249"/>
    </row>
    <row r="1838" spans="1:4" ht="27.75" customHeight="1" x14ac:dyDescent="0.25">
      <c r="A1838" s="7"/>
      <c r="B1838" s="8"/>
      <c r="C1838" s="249"/>
      <c r="D1838" s="249"/>
    </row>
    <row r="1839" spans="1:4" ht="27.75" customHeight="1" x14ac:dyDescent="0.25">
      <c r="A1839" s="7"/>
      <c r="B1839" s="8"/>
      <c r="C1839" s="249"/>
      <c r="D1839" s="249"/>
    </row>
    <row r="1840" spans="1:4" ht="27.75" customHeight="1" x14ac:dyDescent="0.25">
      <c r="A1840" s="7"/>
      <c r="B1840" s="8"/>
      <c r="C1840" s="249"/>
      <c r="D1840" s="249"/>
    </row>
    <row r="1841" spans="1:4" ht="27.75" customHeight="1" x14ac:dyDescent="0.25">
      <c r="A1841" s="7"/>
      <c r="B1841" s="8"/>
      <c r="C1841" s="249"/>
      <c r="D1841" s="249"/>
    </row>
    <row r="1842" spans="1:4" ht="27.75" customHeight="1" x14ac:dyDescent="0.25">
      <c r="A1842" s="7"/>
      <c r="B1842" s="8"/>
      <c r="C1842" s="249"/>
      <c r="D1842" s="249"/>
    </row>
    <row r="1843" spans="1:4" ht="27.75" customHeight="1" x14ac:dyDescent="0.25">
      <c r="A1843" s="7"/>
      <c r="B1843" s="8"/>
      <c r="C1843" s="249"/>
      <c r="D1843" s="249"/>
    </row>
    <row r="1844" spans="1:4" ht="27.75" customHeight="1" x14ac:dyDescent="0.25">
      <c r="A1844" s="7"/>
      <c r="B1844" s="8"/>
      <c r="C1844" s="249"/>
      <c r="D1844" s="249"/>
    </row>
    <row r="1845" spans="1:4" ht="27.75" customHeight="1" x14ac:dyDescent="0.25">
      <c r="A1845" s="7"/>
      <c r="B1845" s="8"/>
      <c r="C1845" s="249"/>
      <c r="D1845" s="249"/>
    </row>
    <row r="1846" spans="1:4" ht="27.75" customHeight="1" x14ac:dyDescent="0.25">
      <c r="A1846" s="7"/>
      <c r="B1846" s="8"/>
      <c r="C1846" s="249"/>
      <c r="D1846" s="249"/>
    </row>
    <row r="1847" spans="1:4" ht="27.75" customHeight="1" x14ac:dyDescent="0.25">
      <c r="A1847" s="7"/>
      <c r="B1847" s="8"/>
      <c r="C1847" s="249"/>
      <c r="D1847" s="249"/>
    </row>
    <row r="1848" spans="1:4" ht="27.75" customHeight="1" x14ac:dyDescent="0.25">
      <c r="A1848" s="7"/>
      <c r="B1848" s="8"/>
      <c r="C1848" s="249"/>
      <c r="D1848" s="249"/>
    </row>
    <row r="1849" spans="1:4" ht="27.75" customHeight="1" x14ac:dyDescent="0.25">
      <c r="A1849" s="7"/>
      <c r="B1849" s="8"/>
      <c r="C1849" s="249"/>
      <c r="D1849" s="249"/>
    </row>
    <row r="1850" spans="1:4" ht="27.75" customHeight="1" x14ac:dyDescent="0.25">
      <c r="A1850" s="7"/>
      <c r="B1850" s="8"/>
      <c r="C1850" s="249"/>
      <c r="D1850" s="249"/>
    </row>
    <row r="1851" spans="1:4" ht="27.75" customHeight="1" x14ac:dyDescent="0.25">
      <c r="A1851" s="7"/>
      <c r="B1851" s="8"/>
      <c r="C1851" s="249"/>
      <c r="D1851" s="249"/>
    </row>
    <row r="1852" spans="1:4" ht="27.75" customHeight="1" x14ac:dyDescent="0.25">
      <c r="A1852" s="7"/>
      <c r="B1852" s="8"/>
      <c r="C1852" s="249"/>
      <c r="D1852" s="249"/>
    </row>
    <row r="1853" spans="1:4" ht="27.75" customHeight="1" x14ac:dyDescent="0.25">
      <c r="A1853" s="7"/>
      <c r="B1853" s="8"/>
      <c r="C1853" s="249"/>
      <c r="D1853" s="249"/>
    </row>
    <row r="1854" spans="1:4" ht="27.75" customHeight="1" x14ac:dyDescent="0.25">
      <c r="A1854" s="7"/>
      <c r="B1854" s="8"/>
      <c r="C1854" s="249"/>
      <c r="D1854" s="249"/>
    </row>
    <row r="1855" spans="1:4" ht="27.75" customHeight="1" x14ac:dyDescent="0.25">
      <c r="A1855" s="7"/>
      <c r="B1855" s="8"/>
      <c r="C1855" s="249"/>
      <c r="D1855" s="249"/>
    </row>
    <row r="1856" spans="1:4" ht="27.75" customHeight="1" x14ac:dyDescent="0.25">
      <c r="A1856" s="7"/>
      <c r="B1856" s="8"/>
      <c r="C1856" s="249"/>
      <c r="D1856" s="249"/>
    </row>
    <row r="1857" spans="1:4" ht="27.75" customHeight="1" x14ac:dyDescent="0.25">
      <c r="A1857" s="7"/>
      <c r="B1857" s="8"/>
      <c r="C1857" s="249"/>
      <c r="D1857" s="249"/>
    </row>
    <row r="1858" spans="1:4" ht="27.75" customHeight="1" x14ac:dyDescent="0.25">
      <c r="A1858" s="7"/>
      <c r="B1858" s="8"/>
      <c r="C1858" s="249"/>
      <c r="D1858" s="249"/>
    </row>
    <row r="1859" spans="1:4" ht="27.75" customHeight="1" x14ac:dyDescent="0.25">
      <c r="A1859" s="7"/>
      <c r="B1859" s="8"/>
      <c r="C1859" s="249"/>
      <c r="D1859" s="249"/>
    </row>
    <row r="1860" spans="1:4" ht="27.75" customHeight="1" x14ac:dyDescent="0.25">
      <c r="A1860" s="7"/>
      <c r="B1860" s="8"/>
      <c r="C1860" s="249"/>
      <c r="D1860" s="249"/>
    </row>
    <row r="1861" spans="1:4" ht="27.75" customHeight="1" x14ac:dyDescent="0.25">
      <c r="A1861" s="7"/>
      <c r="B1861" s="8"/>
      <c r="C1861" s="249"/>
      <c r="D1861" s="249"/>
    </row>
    <row r="1862" spans="1:4" ht="27.75" customHeight="1" x14ac:dyDescent="0.25">
      <c r="A1862" s="7"/>
      <c r="B1862" s="8"/>
      <c r="C1862" s="249"/>
      <c r="D1862" s="249"/>
    </row>
    <row r="1863" spans="1:4" ht="27.75" customHeight="1" x14ac:dyDescent="0.25">
      <c r="A1863" s="7"/>
      <c r="B1863" s="8"/>
      <c r="C1863" s="249"/>
      <c r="D1863" s="249"/>
    </row>
    <row r="1864" spans="1:4" ht="27.75" customHeight="1" x14ac:dyDescent="0.25">
      <c r="A1864" s="7"/>
      <c r="B1864" s="8"/>
      <c r="C1864" s="249"/>
      <c r="D1864" s="249"/>
    </row>
    <row r="1865" spans="1:4" ht="27.75" customHeight="1" x14ac:dyDescent="0.25">
      <c r="A1865" s="7"/>
      <c r="B1865" s="8"/>
      <c r="C1865" s="249"/>
      <c r="D1865" s="249"/>
    </row>
    <row r="1866" spans="1:4" ht="27.75" customHeight="1" x14ac:dyDescent="0.25">
      <c r="A1866" s="7"/>
      <c r="B1866" s="8"/>
      <c r="C1866" s="249"/>
      <c r="D1866" s="249"/>
    </row>
    <row r="1867" spans="1:4" ht="27.75" customHeight="1" x14ac:dyDescent="0.25">
      <c r="A1867" s="7"/>
      <c r="B1867" s="8"/>
      <c r="C1867" s="249"/>
      <c r="D1867" s="249"/>
    </row>
    <row r="1868" spans="1:4" ht="27.75" customHeight="1" x14ac:dyDescent="0.25">
      <c r="A1868" s="7"/>
      <c r="B1868" s="8"/>
      <c r="C1868" s="249"/>
      <c r="D1868" s="249"/>
    </row>
    <row r="1869" spans="1:4" ht="27.75" customHeight="1" x14ac:dyDescent="0.25">
      <c r="A1869" s="7"/>
      <c r="B1869" s="8"/>
      <c r="C1869" s="249"/>
      <c r="D1869" s="249"/>
    </row>
    <row r="1870" spans="1:4" ht="27.75" customHeight="1" x14ac:dyDescent="0.25">
      <c r="A1870" s="7"/>
      <c r="B1870" s="8"/>
      <c r="C1870" s="249"/>
      <c r="D1870" s="249"/>
    </row>
    <row r="1871" spans="1:4" ht="27.75" customHeight="1" x14ac:dyDescent="0.25">
      <c r="A1871" s="7"/>
      <c r="B1871" s="8"/>
      <c r="C1871" s="249"/>
      <c r="D1871" s="249"/>
    </row>
    <row r="1872" spans="1:4" ht="27.75" customHeight="1" x14ac:dyDescent="0.25">
      <c r="A1872" s="7"/>
      <c r="B1872" s="8"/>
      <c r="C1872" s="249"/>
      <c r="D1872" s="249"/>
    </row>
    <row r="1873" spans="1:4" ht="27.75" customHeight="1" x14ac:dyDescent="0.25">
      <c r="A1873" s="7"/>
      <c r="B1873" s="8"/>
      <c r="C1873" s="249"/>
      <c r="D1873" s="249"/>
    </row>
    <row r="1874" spans="1:4" ht="27.75" customHeight="1" x14ac:dyDescent="0.25">
      <c r="A1874" s="7"/>
      <c r="B1874" s="8"/>
      <c r="C1874" s="249"/>
      <c r="D1874" s="249"/>
    </row>
    <row r="1875" spans="1:4" ht="27.75" customHeight="1" x14ac:dyDescent="0.25">
      <c r="A1875" s="7"/>
      <c r="B1875" s="8"/>
      <c r="C1875" s="249"/>
      <c r="D1875" s="249"/>
    </row>
    <row r="1876" spans="1:4" ht="27.75" customHeight="1" x14ac:dyDescent="0.25">
      <c r="A1876" s="7"/>
      <c r="B1876" s="8"/>
      <c r="C1876" s="249"/>
      <c r="D1876" s="249"/>
    </row>
    <row r="1877" spans="1:4" ht="27.75" customHeight="1" x14ac:dyDescent="0.25">
      <c r="A1877" s="7"/>
      <c r="B1877" s="8"/>
      <c r="C1877" s="249"/>
      <c r="D1877" s="249"/>
    </row>
    <row r="1878" spans="1:4" ht="27.75" customHeight="1" x14ac:dyDescent="0.25">
      <c r="A1878" s="7"/>
      <c r="B1878" s="8"/>
      <c r="C1878" s="249"/>
      <c r="D1878" s="249"/>
    </row>
    <row r="1879" spans="1:4" ht="27.75" customHeight="1" x14ac:dyDescent="0.25">
      <c r="A1879" s="7"/>
      <c r="B1879" s="8"/>
      <c r="C1879" s="249"/>
      <c r="D1879" s="249"/>
    </row>
    <row r="1880" spans="1:4" ht="27.75" customHeight="1" x14ac:dyDescent="0.25">
      <c r="A1880" s="7"/>
      <c r="B1880" s="8"/>
      <c r="C1880" s="249"/>
      <c r="D1880" s="249"/>
    </row>
    <row r="1881" spans="1:4" ht="27.75" customHeight="1" x14ac:dyDescent="0.25">
      <c r="A1881" s="7"/>
      <c r="B1881" s="8"/>
      <c r="C1881" s="249"/>
      <c r="D1881" s="249"/>
    </row>
    <row r="1882" spans="1:4" ht="27.75" customHeight="1" x14ac:dyDescent="0.25">
      <c r="A1882" s="7"/>
      <c r="B1882" s="8"/>
      <c r="C1882" s="249"/>
      <c r="D1882" s="249"/>
    </row>
    <row r="1883" spans="1:4" ht="27.75" customHeight="1" x14ac:dyDescent="0.25">
      <c r="A1883" s="7"/>
      <c r="B1883" s="8"/>
      <c r="C1883" s="249"/>
      <c r="D1883" s="249"/>
    </row>
    <row r="1884" spans="1:4" ht="27.75" customHeight="1" x14ac:dyDescent="0.25">
      <c r="A1884" s="7"/>
      <c r="B1884" s="8"/>
      <c r="C1884" s="249"/>
      <c r="D1884" s="249"/>
    </row>
    <row r="1885" spans="1:4" ht="27.75" customHeight="1" x14ac:dyDescent="0.25">
      <c r="A1885" s="7"/>
      <c r="B1885" s="8"/>
      <c r="C1885" s="249"/>
      <c r="D1885" s="249"/>
    </row>
    <row r="1886" spans="1:4" ht="27.75" customHeight="1" x14ac:dyDescent="0.25">
      <c r="A1886" s="7"/>
      <c r="B1886" s="8"/>
      <c r="C1886" s="249"/>
      <c r="D1886" s="249"/>
    </row>
    <row r="1887" spans="1:4" ht="27.75" customHeight="1" x14ac:dyDescent="0.25">
      <c r="A1887" s="7"/>
      <c r="B1887" s="8"/>
      <c r="C1887" s="249"/>
      <c r="D1887" s="249"/>
    </row>
    <row r="1888" spans="1:4" ht="27.75" customHeight="1" x14ac:dyDescent="0.25">
      <c r="A1888" s="7"/>
      <c r="B1888" s="8"/>
      <c r="C1888" s="249"/>
      <c r="D1888" s="249"/>
    </row>
    <row r="1889" spans="1:4" ht="27.75" customHeight="1" x14ac:dyDescent="0.25">
      <c r="A1889" s="7"/>
      <c r="B1889" s="8"/>
      <c r="C1889" s="249"/>
      <c r="D1889" s="249"/>
    </row>
    <row r="1890" spans="1:4" ht="27.75" customHeight="1" x14ac:dyDescent="0.25">
      <c r="A1890" s="7"/>
      <c r="B1890" s="8"/>
      <c r="C1890" s="249"/>
      <c r="D1890" s="249"/>
    </row>
    <row r="1891" spans="1:4" ht="27.75" customHeight="1" x14ac:dyDescent="0.25">
      <c r="A1891" s="7"/>
      <c r="B1891" s="8"/>
      <c r="C1891" s="249"/>
      <c r="D1891" s="249"/>
    </row>
    <row r="1892" spans="1:4" ht="27.75" customHeight="1" x14ac:dyDescent="0.25">
      <c r="A1892" s="7"/>
      <c r="B1892" s="8"/>
      <c r="C1892" s="249"/>
      <c r="D1892" s="249"/>
    </row>
    <row r="1893" spans="1:4" ht="27.75" customHeight="1" x14ac:dyDescent="0.25">
      <c r="A1893" s="7"/>
      <c r="B1893" s="8"/>
      <c r="C1893" s="249"/>
      <c r="D1893" s="249"/>
    </row>
    <row r="1894" spans="1:4" ht="27.75" customHeight="1" x14ac:dyDescent="0.25">
      <c r="A1894" s="7"/>
      <c r="B1894" s="8"/>
      <c r="C1894" s="249"/>
      <c r="D1894" s="249"/>
    </row>
    <row r="1895" spans="1:4" ht="27.75" customHeight="1" x14ac:dyDescent="0.25">
      <c r="A1895" s="7"/>
      <c r="B1895" s="8"/>
      <c r="C1895" s="249"/>
      <c r="D1895" s="249"/>
    </row>
    <row r="1896" spans="1:4" ht="27.75" customHeight="1" x14ac:dyDescent="0.25">
      <c r="A1896" s="7"/>
      <c r="B1896" s="8"/>
      <c r="C1896" s="249"/>
      <c r="D1896" s="249"/>
    </row>
    <row r="1897" spans="1:4" ht="27.75" customHeight="1" x14ac:dyDescent="0.25">
      <c r="A1897" s="7"/>
      <c r="B1897" s="8"/>
      <c r="C1897" s="249"/>
      <c r="D1897" s="249"/>
    </row>
    <row r="1898" spans="1:4" ht="27.75" customHeight="1" x14ac:dyDescent="0.25">
      <c r="A1898" s="7"/>
      <c r="B1898" s="8"/>
      <c r="C1898" s="249"/>
      <c r="D1898" s="249"/>
    </row>
    <row r="1899" spans="1:4" ht="27.75" customHeight="1" x14ac:dyDescent="0.25">
      <c r="A1899" s="7"/>
      <c r="B1899" s="8"/>
      <c r="C1899" s="249"/>
      <c r="D1899" s="249"/>
    </row>
    <row r="1900" spans="1:4" ht="27.75" customHeight="1" x14ac:dyDescent="0.25">
      <c r="A1900" s="7"/>
      <c r="B1900" s="8"/>
      <c r="C1900" s="249"/>
      <c r="D1900" s="249"/>
    </row>
    <row r="1901" spans="1:4" ht="27.75" customHeight="1" x14ac:dyDescent="0.25">
      <c r="A1901" s="7"/>
      <c r="B1901" s="8"/>
      <c r="C1901" s="249"/>
      <c r="D1901" s="249"/>
    </row>
    <row r="1902" spans="1:4" ht="27.75" customHeight="1" x14ac:dyDescent="0.25">
      <c r="A1902" s="7"/>
      <c r="B1902" s="8"/>
      <c r="C1902" s="249"/>
      <c r="D1902" s="249"/>
    </row>
    <row r="1903" spans="1:4" ht="27.75" customHeight="1" x14ac:dyDescent="0.25">
      <c r="A1903" s="7"/>
      <c r="B1903" s="8"/>
      <c r="C1903" s="249"/>
      <c r="D1903" s="249"/>
    </row>
    <row r="1904" spans="1:4" ht="27.75" customHeight="1" x14ac:dyDescent="0.25">
      <c r="A1904" s="7"/>
      <c r="B1904" s="8"/>
      <c r="C1904" s="249"/>
      <c r="D1904" s="249"/>
    </row>
    <row r="1905" spans="1:4" ht="27.75" customHeight="1" x14ac:dyDescent="0.25">
      <c r="A1905" s="7"/>
      <c r="B1905" s="8"/>
      <c r="C1905" s="249"/>
      <c r="D1905" s="249"/>
    </row>
    <row r="1906" spans="1:4" ht="27.75" customHeight="1" x14ac:dyDescent="0.25">
      <c r="A1906" s="7"/>
      <c r="B1906" s="8"/>
      <c r="C1906" s="249"/>
      <c r="D1906" s="249"/>
    </row>
    <row r="1907" spans="1:4" ht="27.75" customHeight="1" x14ac:dyDescent="0.25">
      <c r="A1907" s="7"/>
      <c r="B1907" s="8"/>
      <c r="C1907" s="249"/>
      <c r="D1907" s="249"/>
    </row>
    <row r="1908" spans="1:4" ht="27.75" customHeight="1" x14ac:dyDescent="0.25">
      <c r="A1908" s="7"/>
      <c r="B1908" s="8"/>
      <c r="C1908" s="249"/>
      <c r="D1908" s="249"/>
    </row>
    <row r="1909" spans="1:4" ht="27.75" customHeight="1" x14ac:dyDescent="0.25">
      <c r="A1909" s="7"/>
      <c r="B1909" s="8"/>
      <c r="C1909" s="249"/>
      <c r="D1909" s="249"/>
    </row>
    <row r="1910" spans="1:4" ht="27.75" customHeight="1" x14ac:dyDescent="0.25">
      <c r="A1910" s="7"/>
      <c r="B1910" s="8"/>
      <c r="C1910" s="249"/>
      <c r="D1910" s="249"/>
    </row>
    <row r="1911" spans="1:4" ht="27.75" customHeight="1" x14ac:dyDescent="0.25">
      <c r="A1911" s="7"/>
      <c r="B1911" s="8"/>
      <c r="C1911" s="249"/>
      <c r="D1911" s="249"/>
    </row>
    <row r="1912" spans="1:4" ht="27.75" customHeight="1" x14ac:dyDescent="0.25">
      <c r="A1912" s="7"/>
      <c r="B1912" s="8"/>
      <c r="C1912" s="249"/>
      <c r="D1912" s="249"/>
    </row>
    <row r="1913" spans="1:4" ht="27.75" customHeight="1" x14ac:dyDescent="0.25">
      <c r="A1913" s="7"/>
      <c r="B1913" s="8"/>
      <c r="C1913" s="249"/>
      <c r="D1913" s="249"/>
    </row>
    <row r="1914" spans="1:4" ht="27.75" customHeight="1" x14ac:dyDescent="0.25">
      <c r="A1914" s="7"/>
      <c r="B1914" s="8"/>
      <c r="C1914" s="249"/>
      <c r="D1914" s="249"/>
    </row>
    <row r="1915" spans="1:4" ht="27.75" customHeight="1" x14ac:dyDescent="0.25">
      <c r="A1915" s="7"/>
      <c r="B1915" s="8"/>
      <c r="C1915" s="249"/>
      <c r="D1915" s="249"/>
    </row>
    <row r="1916" spans="1:4" ht="27.75" customHeight="1" x14ac:dyDescent="0.25">
      <c r="A1916" s="7"/>
      <c r="B1916" s="8"/>
      <c r="C1916" s="249"/>
      <c r="D1916" s="249"/>
    </row>
    <row r="1917" spans="1:4" ht="27.75" customHeight="1" x14ac:dyDescent="0.25">
      <c r="A1917" s="7"/>
      <c r="B1917" s="8"/>
      <c r="C1917" s="249"/>
      <c r="D1917" s="249"/>
    </row>
    <row r="1918" spans="1:4" ht="27.75" customHeight="1" x14ac:dyDescent="0.25">
      <c r="A1918" s="7"/>
      <c r="B1918" s="8"/>
      <c r="C1918" s="249"/>
      <c r="D1918" s="249"/>
    </row>
    <row r="1919" spans="1:4" ht="27.75" customHeight="1" x14ac:dyDescent="0.25">
      <c r="A1919" s="7"/>
      <c r="B1919" s="8"/>
      <c r="C1919" s="249"/>
      <c r="D1919" s="249"/>
    </row>
    <row r="1920" spans="1:4" ht="27.75" customHeight="1" x14ac:dyDescent="0.25">
      <c r="A1920" s="7"/>
      <c r="B1920" s="8"/>
      <c r="C1920" s="249"/>
      <c r="D1920" s="249"/>
    </row>
    <row r="1921" spans="1:4" ht="27.75" customHeight="1" x14ac:dyDescent="0.25">
      <c r="A1921" s="7"/>
      <c r="B1921" s="8"/>
      <c r="C1921" s="249"/>
      <c r="D1921" s="249"/>
    </row>
    <row r="1922" spans="1:4" ht="27.75" customHeight="1" x14ac:dyDescent="0.25">
      <c r="A1922" s="7"/>
      <c r="B1922" s="8"/>
      <c r="C1922" s="249"/>
      <c r="D1922" s="249"/>
    </row>
    <row r="1923" spans="1:4" ht="27.75" customHeight="1" x14ac:dyDescent="0.25">
      <c r="A1923" s="7"/>
      <c r="B1923" s="8"/>
      <c r="C1923" s="249"/>
      <c r="D1923" s="249"/>
    </row>
    <row r="1924" spans="1:4" ht="27.75" customHeight="1" x14ac:dyDescent="0.25">
      <c r="A1924" s="7"/>
      <c r="B1924" s="8"/>
      <c r="C1924" s="249"/>
      <c r="D1924" s="249"/>
    </row>
    <row r="1925" spans="1:4" ht="27.75" customHeight="1" x14ac:dyDescent="0.25">
      <c r="A1925" s="7"/>
      <c r="B1925" s="8"/>
      <c r="C1925" s="249"/>
      <c r="D1925" s="249"/>
    </row>
    <row r="1926" spans="1:4" ht="27.75" customHeight="1" x14ac:dyDescent="0.25">
      <c r="A1926" s="7"/>
      <c r="B1926" s="8"/>
      <c r="C1926" s="249"/>
      <c r="D1926" s="249"/>
    </row>
    <row r="1927" spans="1:4" ht="27.75" customHeight="1" x14ac:dyDescent="0.25">
      <c r="A1927" s="7"/>
      <c r="B1927" s="8"/>
      <c r="C1927" s="249"/>
      <c r="D1927" s="249"/>
    </row>
    <row r="1928" spans="1:4" ht="27.75" customHeight="1" x14ac:dyDescent="0.25">
      <c r="A1928" s="7"/>
      <c r="B1928" s="8"/>
      <c r="C1928" s="249"/>
      <c r="D1928" s="249"/>
    </row>
    <row r="1929" spans="1:4" ht="27.75" customHeight="1" x14ac:dyDescent="0.25">
      <c r="A1929" s="7"/>
      <c r="B1929" s="8"/>
      <c r="C1929" s="249"/>
      <c r="D1929" s="249"/>
    </row>
    <row r="1930" spans="1:4" ht="27.75" customHeight="1" x14ac:dyDescent="0.25">
      <c r="A1930" s="7"/>
      <c r="B1930" s="8"/>
      <c r="C1930" s="249"/>
      <c r="D1930" s="249"/>
    </row>
    <row r="1931" spans="1:4" ht="27.75" customHeight="1" x14ac:dyDescent="0.25">
      <c r="A1931" s="7"/>
      <c r="B1931" s="8"/>
      <c r="C1931" s="249"/>
      <c r="D1931" s="249"/>
    </row>
    <row r="1932" spans="1:4" ht="27.75" customHeight="1" x14ac:dyDescent="0.25">
      <c r="A1932" s="7"/>
      <c r="B1932" s="8"/>
      <c r="C1932" s="249"/>
      <c r="D1932" s="249"/>
    </row>
    <row r="1933" spans="1:4" ht="27.75" customHeight="1" x14ac:dyDescent="0.25">
      <c r="A1933" s="7"/>
      <c r="B1933" s="8"/>
      <c r="C1933" s="249"/>
      <c r="D1933" s="249"/>
    </row>
    <row r="1934" spans="1:4" ht="27.75" customHeight="1" x14ac:dyDescent="0.25">
      <c r="A1934" s="7"/>
      <c r="B1934" s="8"/>
      <c r="C1934" s="249"/>
      <c r="D1934" s="249"/>
    </row>
    <row r="1935" spans="1:4" ht="27.75" customHeight="1" x14ac:dyDescent="0.25">
      <c r="A1935" s="7"/>
      <c r="B1935" s="8"/>
      <c r="C1935" s="249"/>
      <c r="D1935" s="249"/>
    </row>
    <row r="1936" spans="1:4" ht="27.75" customHeight="1" x14ac:dyDescent="0.25">
      <c r="A1936" s="7"/>
      <c r="B1936" s="8"/>
      <c r="C1936" s="249"/>
      <c r="D1936" s="249"/>
    </row>
    <row r="1937" spans="1:4" ht="27.75" customHeight="1" x14ac:dyDescent="0.25">
      <c r="A1937" s="7"/>
      <c r="B1937" s="8"/>
      <c r="C1937" s="249"/>
      <c r="D1937" s="249"/>
    </row>
    <row r="1938" spans="1:4" ht="27.75" customHeight="1" x14ac:dyDescent="0.25">
      <c r="A1938" s="7"/>
      <c r="B1938" s="8"/>
      <c r="C1938" s="249"/>
      <c r="D1938" s="249"/>
    </row>
    <row r="1939" spans="1:4" ht="27.75" customHeight="1" x14ac:dyDescent="0.25">
      <c r="A1939" s="7"/>
      <c r="B1939" s="8"/>
      <c r="C1939" s="249"/>
      <c r="D1939" s="249"/>
    </row>
    <row r="1940" spans="1:4" ht="27.75" customHeight="1" x14ac:dyDescent="0.25">
      <c r="A1940" s="7"/>
      <c r="B1940" s="8"/>
      <c r="C1940" s="249"/>
      <c r="D1940" s="249"/>
    </row>
    <row r="1941" spans="1:4" ht="27.75" customHeight="1" x14ac:dyDescent="0.25">
      <c r="A1941" s="7"/>
      <c r="B1941" s="8"/>
      <c r="C1941" s="249"/>
      <c r="D1941" s="249"/>
    </row>
    <row r="1942" spans="1:4" ht="27.75" customHeight="1" x14ac:dyDescent="0.25">
      <c r="A1942" s="7"/>
      <c r="B1942" s="8"/>
      <c r="C1942" s="249"/>
      <c r="D1942" s="249"/>
    </row>
    <row r="1943" spans="1:4" ht="27.75" customHeight="1" x14ac:dyDescent="0.25">
      <c r="A1943" s="7"/>
      <c r="B1943" s="8"/>
      <c r="C1943" s="249"/>
      <c r="D1943" s="249"/>
    </row>
    <row r="1944" spans="1:4" ht="27.75" customHeight="1" x14ac:dyDescent="0.25">
      <c r="A1944" s="7"/>
      <c r="B1944" s="8"/>
      <c r="C1944" s="249"/>
      <c r="D1944" s="249"/>
    </row>
    <row r="1945" spans="1:4" ht="27.75" customHeight="1" x14ac:dyDescent="0.25">
      <c r="A1945" s="7"/>
      <c r="B1945" s="8"/>
      <c r="C1945" s="249"/>
      <c r="D1945" s="249"/>
    </row>
    <row r="1946" spans="1:4" ht="27.75" customHeight="1" x14ac:dyDescent="0.25">
      <c r="A1946" s="7"/>
      <c r="B1946" s="8"/>
      <c r="C1946" s="249"/>
      <c r="D1946" s="249"/>
    </row>
    <row r="1947" spans="1:4" ht="27.75" customHeight="1" x14ac:dyDescent="0.25">
      <c r="A1947" s="7"/>
      <c r="B1947" s="8"/>
      <c r="C1947" s="249"/>
      <c r="D1947" s="249"/>
    </row>
    <row r="1948" spans="1:4" ht="27.75" customHeight="1" x14ac:dyDescent="0.25">
      <c r="A1948" s="7"/>
      <c r="B1948" s="8"/>
      <c r="C1948" s="249"/>
      <c r="D1948" s="249"/>
    </row>
    <row r="1949" spans="1:4" ht="27.75" customHeight="1" x14ac:dyDescent="0.25">
      <c r="A1949" s="7"/>
      <c r="B1949" s="8"/>
      <c r="C1949" s="249"/>
      <c r="D1949" s="249"/>
    </row>
    <row r="1950" spans="1:4" ht="27.75" customHeight="1" x14ac:dyDescent="0.25">
      <c r="A1950" s="7"/>
      <c r="B1950" s="8"/>
      <c r="C1950" s="249"/>
      <c r="D1950" s="249"/>
    </row>
    <row r="1951" spans="1:4" ht="27.75" customHeight="1" x14ac:dyDescent="0.25">
      <c r="A1951" s="7"/>
      <c r="B1951" s="8"/>
      <c r="C1951" s="249"/>
      <c r="D1951" s="249"/>
    </row>
    <row r="1952" spans="1:4" ht="27.75" customHeight="1" x14ac:dyDescent="0.25">
      <c r="A1952" s="7"/>
      <c r="B1952" s="8"/>
      <c r="C1952" s="249"/>
      <c r="D1952" s="249"/>
    </row>
    <row r="1953" spans="1:4" ht="27.75" customHeight="1" x14ac:dyDescent="0.25">
      <c r="A1953" s="7"/>
      <c r="B1953" s="8"/>
      <c r="C1953" s="249"/>
      <c r="D1953" s="249"/>
    </row>
    <row r="1954" spans="1:4" ht="27.75" customHeight="1" x14ac:dyDescent="0.25">
      <c r="A1954" s="7"/>
      <c r="B1954" s="8"/>
      <c r="C1954" s="249"/>
      <c r="D1954" s="249"/>
    </row>
    <row r="1955" spans="1:4" ht="27.75" customHeight="1" x14ac:dyDescent="0.25">
      <c r="A1955" s="7"/>
      <c r="B1955" s="8"/>
      <c r="C1955" s="249"/>
      <c r="D1955" s="249"/>
    </row>
    <row r="1956" spans="1:4" ht="27.75" customHeight="1" x14ac:dyDescent="0.25">
      <c r="A1956" s="7"/>
      <c r="B1956" s="8"/>
      <c r="C1956" s="249"/>
      <c r="D1956" s="249"/>
    </row>
    <row r="1957" spans="1:4" ht="27.75" customHeight="1" x14ac:dyDescent="0.25">
      <c r="A1957" s="7"/>
      <c r="B1957" s="8"/>
      <c r="C1957" s="249"/>
      <c r="D1957" s="249"/>
    </row>
    <row r="1958" spans="1:4" ht="27.75" customHeight="1" x14ac:dyDescent="0.25">
      <c r="A1958" s="7"/>
      <c r="B1958" s="8"/>
      <c r="C1958" s="249"/>
      <c r="D1958" s="249"/>
    </row>
    <row r="1959" spans="1:4" ht="27.75" customHeight="1" x14ac:dyDescent="0.25">
      <c r="A1959" s="7"/>
      <c r="B1959" s="8"/>
      <c r="C1959" s="249"/>
      <c r="D1959" s="249"/>
    </row>
    <row r="1960" spans="1:4" ht="27.75" customHeight="1" x14ac:dyDescent="0.25">
      <c r="A1960" s="7"/>
      <c r="B1960" s="8"/>
      <c r="C1960" s="249"/>
      <c r="D1960" s="249"/>
    </row>
    <row r="1961" spans="1:4" ht="27.75" customHeight="1" x14ac:dyDescent="0.25">
      <c r="A1961" s="7"/>
      <c r="B1961" s="8"/>
      <c r="C1961" s="249"/>
      <c r="D1961" s="249"/>
    </row>
    <row r="1962" spans="1:4" ht="27.75" customHeight="1" x14ac:dyDescent="0.25">
      <c r="A1962" s="7"/>
      <c r="B1962" s="8"/>
      <c r="C1962" s="249"/>
      <c r="D1962" s="249"/>
    </row>
    <row r="1963" spans="1:4" ht="27.75" customHeight="1" x14ac:dyDescent="0.25">
      <c r="A1963" s="7"/>
      <c r="B1963" s="8"/>
      <c r="C1963" s="249"/>
      <c r="D1963" s="249"/>
    </row>
    <row r="1964" spans="1:4" ht="27.75" customHeight="1" x14ac:dyDescent="0.25">
      <c r="A1964" s="7"/>
      <c r="B1964" s="8"/>
      <c r="C1964" s="249"/>
      <c r="D1964" s="249"/>
    </row>
    <row r="1965" spans="1:4" ht="27.75" customHeight="1" x14ac:dyDescent="0.25">
      <c r="A1965" s="7"/>
      <c r="B1965" s="8"/>
      <c r="C1965" s="249"/>
      <c r="D1965" s="249"/>
    </row>
    <row r="1966" spans="1:4" ht="27.75" customHeight="1" x14ac:dyDescent="0.25">
      <c r="A1966" s="7"/>
      <c r="B1966" s="8"/>
      <c r="C1966" s="249"/>
      <c r="D1966" s="249"/>
    </row>
    <row r="1967" spans="1:4" ht="27.75" customHeight="1" x14ac:dyDescent="0.25">
      <c r="A1967" s="7"/>
      <c r="B1967" s="8"/>
      <c r="C1967" s="249"/>
      <c r="D1967" s="249"/>
    </row>
    <row r="1968" spans="1:4" ht="27.75" customHeight="1" x14ac:dyDescent="0.25">
      <c r="A1968" s="7"/>
      <c r="B1968" s="8"/>
      <c r="C1968" s="249"/>
      <c r="D1968" s="249"/>
    </row>
    <row r="1969" spans="1:4" ht="27.75" customHeight="1" x14ac:dyDescent="0.25">
      <c r="A1969" s="7"/>
      <c r="B1969" s="8"/>
      <c r="C1969" s="249"/>
      <c r="D1969" s="249"/>
    </row>
    <row r="1970" spans="1:4" ht="27.75" customHeight="1" x14ac:dyDescent="0.25">
      <c r="A1970" s="7"/>
      <c r="B1970" s="8"/>
      <c r="C1970" s="249"/>
      <c r="D1970" s="249"/>
    </row>
    <row r="1971" spans="1:4" ht="27.75" customHeight="1" x14ac:dyDescent="0.25">
      <c r="A1971" s="7"/>
      <c r="B1971" s="8"/>
      <c r="C1971" s="249"/>
      <c r="D1971" s="249"/>
    </row>
    <row r="1972" spans="1:4" ht="27.75" customHeight="1" x14ac:dyDescent="0.25">
      <c r="A1972" s="7"/>
      <c r="B1972" s="8"/>
      <c r="C1972" s="249"/>
      <c r="D1972" s="249"/>
    </row>
    <row r="1973" spans="1:4" ht="27.75" customHeight="1" x14ac:dyDescent="0.25">
      <c r="A1973" s="7"/>
      <c r="B1973" s="8"/>
      <c r="C1973" s="249"/>
      <c r="D1973" s="249"/>
    </row>
    <row r="1974" spans="1:4" ht="27.75" customHeight="1" x14ac:dyDescent="0.25">
      <c r="A1974" s="7"/>
      <c r="B1974" s="8"/>
      <c r="C1974" s="249"/>
      <c r="D1974" s="249"/>
    </row>
    <row r="1975" spans="1:4" ht="27.75" customHeight="1" x14ac:dyDescent="0.25">
      <c r="A1975" s="7"/>
      <c r="B1975" s="8"/>
      <c r="C1975" s="249"/>
      <c r="D1975" s="249"/>
    </row>
    <row r="1976" spans="1:4" ht="27.75" customHeight="1" x14ac:dyDescent="0.25">
      <c r="A1976" s="7"/>
      <c r="B1976" s="8"/>
      <c r="C1976" s="249"/>
      <c r="D1976" s="249"/>
    </row>
    <row r="1977" spans="1:4" ht="27.75" customHeight="1" x14ac:dyDescent="0.25">
      <c r="A1977" s="7"/>
      <c r="B1977" s="8"/>
      <c r="C1977" s="249"/>
      <c r="D1977" s="249"/>
    </row>
    <row r="1978" spans="1:4" ht="27.75" customHeight="1" x14ac:dyDescent="0.25">
      <c r="A1978" s="7"/>
      <c r="B1978" s="8"/>
      <c r="C1978" s="249"/>
      <c r="D1978" s="249"/>
    </row>
    <row r="1979" spans="1:4" ht="27.75" customHeight="1" x14ac:dyDescent="0.25">
      <c r="A1979" s="7"/>
      <c r="B1979" s="8"/>
      <c r="C1979" s="249"/>
      <c r="D1979" s="249"/>
    </row>
    <row r="1980" spans="1:4" ht="27.75" customHeight="1" x14ac:dyDescent="0.25">
      <c r="A1980" s="7"/>
      <c r="B1980" s="8"/>
      <c r="C1980" s="249"/>
      <c r="D1980" s="249"/>
    </row>
    <row r="1981" spans="1:4" ht="27.75" customHeight="1" x14ac:dyDescent="0.25">
      <c r="A1981" s="7"/>
      <c r="B1981" s="8"/>
      <c r="C1981" s="249"/>
      <c r="D1981" s="249"/>
    </row>
    <row r="1982" spans="1:4" ht="27.75" customHeight="1" x14ac:dyDescent="0.25">
      <c r="A1982" s="7"/>
      <c r="B1982" s="8"/>
      <c r="C1982" s="249"/>
      <c r="D1982" s="249"/>
    </row>
    <row r="1983" spans="1:4" ht="27.75" customHeight="1" x14ac:dyDescent="0.25">
      <c r="A1983" s="7"/>
      <c r="B1983" s="8"/>
      <c r="C1983" s="249"/>
      <c r="D1983" s="249"/>
    </row>
    <row r="1984" spans="1:4" ht="27.75" customHeight="1" x14ac:dyDescent="0.25">
      <c r="A1984" s="7"/>
      <c r="B1984" s="8"/>
      <c r="C1984" s="249"/>
      <c r="D1984" s="249"/>
    </row>
    <row r="1985" spans="1:4" ht="27.75" customHeight="1" x14ac:dyDescent="0.25">
      <c r="A1985" s="7"/>
      <c r="B1985" s="8"/>
      <c r="C1985" s="249"/>
      <c r="D1985" s="249"/>
    </row>
    <row r="1986" spans="1:4" ht="27.75" customHeight="1" x14ac:dyDescent="0.25">
      <c r="A1986" s="7"/>
      <c r="B1986" s="8"/>
      <c r="C1986" s="249"/>
      <c r="D1986" s="249"/>
    </row>
    <row r="1987" spans="1:4" ht="27.75" customHeight="1" x14ac:dyDescent="0.25">
      <c r="A1987" s="7"/>
      <c r="B1987" s="8"/>
      <c r="C1987" s="249"/>
      <c r="D1987" s="249"/>
    </row>
    <row r="1988" spans="1:4" ht="27.75" customHeight="1" x14ac:dyDescent="0.25">
      <c r="A1988" s="7"/>
      <c r="B1988" s="8"/>
      <c r="C1988" s="249"/>
      <c r="D1988" s="249"/>
    </row>
    <row r="1989" spans="1:4" ht="27.75" customHeight="1" x14ac:dyDescent="0.25">
      <c r="A1989" s="7"/>
      <c r="B1989" s="8"/>
      <c r="C1989" s="249"/>
      <c r="D1989" s="249"/>
    </row>
    <row r="1990" spans="1:4" ht="27.75" customHeight="1" x14ac:dyDescent="0.25">
      <c r="A1990" s="7"/>
      <c r="B1990" s="8"/>
      <c r="C1990" s="249"/>
      <c r="D1990" s="249"/>
    </row>
    <row r="1991" spans="1:4" ht="27.75" customHeight="1" x14ac:dyDescent="0.25">
      <c r="A1991" s="7"/>
      <c r="B1991" s="8"/>
      <c r="C1991" s="249"/>
      <c r="D1991" s="249"/>
    </row>
    <row r="1992" spans="1:4" ht="27.75" customHeight="1" x14ac:dyDescent="0.25">
      <c r="A1992" s="7"/>
      <c r="B1992" s="8"/>
      <c r="C1992" s="249"/>
      <c r="D1992" s="249"/>
    </row>
    <row r="1993" spans="1:4" ht="27.75" customHeight="1" x14ac:dyDescent="0.25">
      <c r="A1993" s="7"/>
      <c r="B1993" s="8"/>
      <c r="C1993" s="249"/>
      <c r="D1993" s="249"/>
    </row>
    <row r="1994" spans="1:4" ht="27.75" customHeight="1" x14ac:dyDescent="0.25">
      <c r="A1994" s="7"/>
      <c r="B1994" s="8"/>
      <c r="C1994" s="249"/>
      <c r="D1994" s="249"/>
    </row>
    <row r="1995" spans="1:4" ht="27.75" customHeight="1" x14ac:dyDescent="0.25">
      <c r="A1995" s="7"/>
      <c r="B1995" s="8"/>
      <c r="C1995" s="249"/>
      <c r="D1995" s="249"/>
    </row>
    <row r="1996" spans="1:4" ht="27.75" customHeight="1" x14ac:dyDescent="0.25">
      <c r="A1996" s="7"/>
      <c r="B1996" s="8"/>
      <c r="C1996" s="249"/>
      <c r="D1996" s="249"/>
    </row>
    <row r="1997" spans="1:4" ht="27.75" customHeight="1" x14ac:dyDescent="0.25">
      <c r="A1997" s="7"/>
      <c r="B1997" s="8"/>
      <c r="C1997" s="249"/>
      <c r="D1997" s="249"/>
    </row>
    <row r="1998" spans="1:4" ht="27.75" customHeight="1" x14ac:dyDescent="0.25">
      <c r="A1998" s="7"/>
      <c r="B1998" s="8"/>
      <c r="C1998" s="249"/>
      <c r="D1998" s="249"/>
    </row>
    <row r="1999" spans="1:4" ht="27.75" customHeight="1" x14ac:dyDescent="0.25">
      <c r="A1999" s="7"/>
      <c r="B1999" s="8"/>
      <c r="C1999" s="249"/>
      <c r="D1999" s="249"/>
    </row>
    <row r="2000" spans="1:4" ht="27.75" customHeight="1" x14ac:dyDescent="0.25">
      <c r="A2000" s="7"/>
      <c r="B2000" s="8"/>
      <c r="C2000" s="249"/>
      <c r="D2000" s="249"/>
    </row>
    <row r="2001" spans="1:4" ht="27.75" customHeight="1" x14ac:dyDescent="0.25">
      <c r="A2001" s="7"/>
      <c r="B2001" s="8"/>
      <c r="C2001" s="249"/>
      <c r="D2001" s="249"/>
    </row>
    <row r="2002" spans="1:4" ht="27.75" customHeight="1" x14ac:dyDescent="0.25">
      <c r="A2002" s="7"/>
      <c r="B2002" s="8"/>
      <c r="C2002" s="249"/>
      <c r="D2002" s="249"/>
    </row>
    <row r="2003" spans="1:4" ht="27.75" customHeight="1" x14ac:dyDescent="0.25">
      <c r="A2003" s="7"/>
      <c r="B2003" s="8"/>
      <c r="C2003" s="249"/>
      <c r="D2003" s="249"/>
    </row>
    <row r="2004" spans="1:4" ht="27.75" customHeight="1" x14ac:dyDescent="0.25">
      <c r="A2004" s="7"/>
      <c r="B2004" s="8"/>
      <c r="C2004" s="249"/>
      <c r="D2004" s="249"/>
    </row>
    <row r="2005" spans="1:4" ht="27.75" customHeight="1" x14ac:dyDescent="0.25">
      <c r="A2005" s="7"/>
      <c r="B2005" s="8"/>
      <c r="C2005" s="249"/>
      <c r="D2005" s="249"/>
    </row>
    <row r="2006" spans="1:4" ht="27.75" customHeight="1" x14ac:dyDescent="0.25">
      <c r="A2006" s="7"/>
      <c r="B2006" s="8"/>
      <c r="C2006" s="249"/>
      <c r="D2006" s="249"/>
    </row>
    <row r="2007" spans="1:4" ht="27.75" customHeight="1" x14ac:dyDescent="0.25">
      <c r="A2007" s="7"/>
      <c r="B2007" s="8"/>
      <c r="C2007" s="249"/>
      <c r="D2007" s="249"/>
    </row>
    <row r="2008" spans="1:4" ht="27.75" customHeight="1" x14ac:dyDescent="0.25">
      <c r="A2008" s="7"/>
      <c r="B2008" s="8"/>
      <c r="C2008" s="249"/>
      <c r="D2008" s="249"/>
    </row>
    <row r="2009" spans="1:4" ht="27.75" customHeight="1" x14ac:dyDescent="0.25">
      <c r="A2009" s="7"/>
      <c r="B2009" s="8"/>
      <c r="C2009" s="249"/>
      <c r="D2009" s="249"/>
    </row>
    <row r="2010" spans="1:4" ht="27.75" customHeight="1" x14ac:dyDescent="0.25">
      <c r="A2010" s="7"/>
      <c r="B2010" s="8"/>
      <c r="C2010" s="249"/>
      <c r="D2010" s="249"/>
    </row>
    <row r="2011" spans="1:4" ht="27.75" customHeight="1" x14ac:dyDescent="0.25">
      <c r="A2011" s="7"/>
      <c r="B2011" s="8"/>
      <c r="C2011" s="249"/>
      <c r="D2011" s="249"/>
    </row>
    <row r="2012" spans="1:4" ht="27.75" customHeight="1" x14ac:dyDescent="0.25">
      <c r="A2012" s="7"/>
      <c r="B2012" s="8"/>
      <c r="C2012" s="249"/>
      <c r="D2012" s="249"/>
    </row>
    <row r="2013" spans="1:4" ht="27.75" customHeight="1" x14ac:dyDescent="0.25">
      <c r="A2013" s="7"/>
      <c r="B2013" s="8"/>
      <c r="C2013" s="249"/>
      <c r="D2013" s="249"/>
    </row>
    <row r="2014" spans="1:4" ht="27.75" customHeight="1" x14ac:dyDescent="0.25">
      <c r="A2014" s="7"/>
      <c r="B2014" s="8"/>
      <c r="C2014" s="249"/>
      <c r="D2014" s="249"/>
    </row>
    <row r="2015" spans="1:4" ht="27.75" customHeight="1" x14ac:dyDescent="0.25">
      <c r="A2015" s="7"/>
      <c r="B2015" s="8"/>
      <c r="C2015" s="249"/>
      <c r="D2015" s="249"/>
    </row>
    <row r="2016" spans="1:4" ht="27.75" customHeight="1" x14ac:dyDescent="0.25">
      <c r="A2016" s="7"/>
      <c r="B2016" s="8"/>
      <c r="C2016" s="249"/>
      <c r="D2016" s="249"/>
    </row>
    <row r="2017" spans="1:4" ht="27.75" customHeight="1" x14ac:dyDescent="0.25">
      <c r="A2017" s="7"/>
      <c r="B2017" s="8"/>
      <c r="C2017" s="249"/>
      <c r="D2017" s="249"/>
    </row>
    <row r="2018" spans="1:4" ht="27.75" customHeight="1" x14ac:dyDescent="0.25">
      <c r="A2018" s="7"/>
      <c r="B2018" s="8"/>
      <c r="C2018" s="249"/>
      <c r="D2018" s="249"/>
    </row>
    <row r="2019" spans="1:4" ht="27.75" customHeight="1" x14ac:dyDescent="0.25">
      <c r="A2019" s="7"/>
      <c r="B2019" s="8"/>
      <c r="C2019" s="249"/>
      <c r="D2019" s="249"/>
    </row>
    <row r="2020" spans="1:4" ht="27.75" customHeight="1" x14ac:dyDescent="0.25">
      <c r="A2020" s="7"/>
      <c r="B2020" s="8"/>
      <c r="C2020" s="249"/>
      <c r="D2020" s="249"/>
    </row>
    <row r="2021" spans="1:4" ht="27.75" customHeight="1" x14ac:dyDescent="0.25">
      <c r="A2021" s="7"/>
      <c r="B2021" s="8"/>
      <c r="C2021" s="249"/>
      <c r="D2021" s="249"/>
    </row>
    <row r="2022" spans="1:4" ht="27.75" customHeight="1" x14ac:dyDescent="0.25">
      <c r="A2022" s="7"/>
      <c r="B2022" s="8"/>
      <c r="C2022" s="249"/>
      <c r="D2022" s="249"/>
    </row>
    <row r="2023" spans="1:4" ht="27.75" customHeight="1" x14ac:dyDescent="0.25">
      <c r="A2023" s="7"/>
      <c r="B2023" s="8"/>
      <c r="C2023" s="249"/>
      <c r="D2023" s="249"/>
    </row>
    <row r="2024" spans="1:4" ht="27.75" customHeight="1" x14ac:dyDescent="0.25">
      <c r="A2024" s="7"/>
      <c r="B2024" s="8"/>
      <c r="C2024" s="249"/>
      <c r="D2024" s="249"/>
    </row>
    <row r="2025" spans="1:4" ht="27.75" customHeight="1" x14ac:dyDescent="0.25">
      <c r="A2025" s="7"/>
      <c r="B2025" s="8"/>
      <c r="C2025" s="249"/>
      <c r="D2025" s="249"/>
    </row>
    <row r="2026" spans="1:4" ht="27.75" customHeight="1" x14ac:dyDescent="0.25">
      <c r="A2026" s="7"/>
      <c r="B2026" s="8"/>
      <c r="C2026" s="249"/>
      <c r="D2026" s="249"/>
    </row>
    <row r="2027" spans="1:4" ht="27.75" customHeight="1" x14ac:dyDescent="0.25">
      <c r="A2027" s="7"/>
      <c r="B2027" s="8"/>
      <c r="C2027" s="249"/>
      <c r="D2027" s="249"/>
    </row>
    <row r="2028" spans="1:4" ht="27.75" customHeight="1" x14ac:dyDescent="0.25">
      <c r="A2028" s="7"/>
      <c r="B2028" s="8"/>
      <c r="C2028" s="249"/>
      <c r="D2028" s="249"/>
    </row>
    <row r="2029" spans="1:4" ht="27.75" customHeight="1" x14ac:dyDescent="0.25">
      <c r="A2029" s="7"/>
      <c r="B2029" s="8"/>
      <c r="C2029" s="249"/>
      <c r="D2029" s="249"/>
    </row>
    <row r="2030" spans="1:4" ht="27.75" customHeight="1" x14ac:dyDescent="0.25">
      <c r="A2030" s="7"/>
      <c r="B2030" s="8"/>
      <c r="C2030" s="249"/>
      <c r="D2030" s="249"/>
    </row>
    <row r="2031" spans="1:4" ht="27.75" customHeight="1" x14ac:dyDescent="0.25">
      <c r="A2031" s="7"/>
      <c r="B2031" s="8"/>
      <c r="C2031" s="249"/>
      <c r="D2031" s="249"/>
    </row>
    <row r="2032" spans="1:4" ht="27.75" customHeight="1" x14ac:dyDescent="0.25">
      <c r="A2032" s="7"/>
      <c r="B2032" s="8"/>
      <c r="C2032" s="249"/>
      <c r="D2032" s="249"/>
    </row>
    <row r="2033" spans="1:4" ht="27.75" customHeight="1" x14ac:dyDescent="0.25">
      <c r="A2033" s="7"/>
      <c r="B2033" s="8"/>
      <c r="C2033" s="249"/>
      <c r="D2033" s="249"/>
    </row>
    <row r="2034" spans="1:4" ht="27.75" customHeight="1" x14ac:dyDescent="0.25">
      <c r="A2034" s="7"/>
      <c r="B2034" s="8"/>
      <c r="C2034" s="249"/>
      <c r="D2034" s="249"/>
    </row>
    <row r="2035" spans="1:4" ht="27.75" customHeight="1" x14ac:dyDescent="0.25">
      <c r="A2035" s="7"/>
      <c r="B2035" s="8"/>
      <c r="C2035" s="249"/>
      <c r="D2035" s="249"/>
    </row>
    <row r="2036" spans="1:4" ht="27.75" customHeight="1" x14ac:dyDescent="0.25">
      <c r="A2036" s="7"/>
      <c r="B2036" s="8"/>
      <c r="C2036" s="249"/>
      <c r="D2036" s="249"/>
    </row>
    <row r="2037" spans="1:4" ht="27.75" customHeight="1" x14ac:dyDescent="0.25">
      <c r="A2037" s="7"/>
      <c r="B2037" s="8"/>
      <c r="C2037" s="249"/>
      <c r="D2037" s="249"/>
    </row>
    <row r="2038" spans="1:4" ht="27.75" customHeight="1" x14ac:dyDescent="0.25">
      <c r="A2038" s="7"/>
      <c r="B2038" s="8"/>
      <c r="C2038" s="249"/>
      <c r="D2038" s="249"/>
    </row>
    <row r="2039" spans="1:4" ht="27.75" customHeight="1" x14ac:dyDescent="0.25">
      <c r="A2039" s="7"/>
      <c r="B2039" s="8"/>
      <c r="C2039" s="249"/>
      <c r="D2039" s="249"/>
    </row>
    <row r="2040" spans="1:4" ht="27.75" customHeight="1" x14ac:dyDescent="0.25">
      <c r="A2040" s="7"/>
      <c r="B2040" s="8"/>
      <c r="C2040" s="249"/>
      <c r="D2040" s="249"/>
    </row>
    <row r="2041" spans="1:4" ht="27.75" customHeight="1" x14ac:dyDescent="0.25">
      <c r="A2041" s="7"/>
      <c r="B2041" s="8"/>
      <c r="C2041" s="249"/>
      <c r="D2041" s="249"/>
    </row>
    <row r="2042" spans="1:4" ht="27.75" customHeight="1" x14ac:dyDescent="0.25">
      <c r="A2042" s="7"/>
      <c r="B2042" s="8"/>
      <c r="C2042" s="249"/>
      <c r="D2042" s="249"/>
    </row>
    <row r="2043" spans="1:4" ht="27.75" customHeight="1" x14ac:dyDescent="0.25">
      <c r="A2043" s="7"/>
      <c r="B2043" s="8"/>
      <c r="C2043" s="249"/>
      <c r="D2043" s="249"/>
    </row>
    <row r="2044" spans="1:4" ht="27.75" customHeight="1" x14ac:dyDescent="0.25">
      <c r="A2044" s="7"/>
      <c r="B2044" s="8"/>
      <c r="C2044" s="249"/>
      <c r="D2044" s="249"/>
    </row>
    <row r="2045" spans="1:4" ht="27.75" customHeight="1" x14ac:dyDescent="0.25">
      <c r="A2045" s="7"/>
      <c r="B2045" s="8"/>
      <c r="C2045" s="249"/>
      <c r="D2045" s="249"/>
    </row>
    <row r="2046" spans="1:4" ht="27.75" customHeight="1" x14ac:dyDescent="0.25">
      <c r="A2046" s="7"/>
      <c r="B2046" s="8"/>
      <c r="C2046" s="249"/>
      <c r="D2046" s="249"/>
    </row>
    <row r="2047" spans="1:4" ht="27.75" customHeight="1" x14ac:dyDescent="0.25">
      <c r="A2047" s="7"/>
      <c r="B2047" s="8"/>
      <c r="C2047" s="249"/>
      <c r="D2047" s="249"/>
    </row>
    <row r="2048" spans="1:4" ht="27.75" customHeight="1" x14ac:dyDescent="0.25">
      <c r="A2048" s="7"/>
      <c r="B2048" s="8"/>
      <c r="C2048" s="249"/>
      <c r="D2048" s="249"/>
    </row>
    <row r="2049" spans="1:4" ht="27.75" customHeight="1" x14ac:dyDescent="0.25">
      <c r="A2049" s="7"/>
      <c r="B2049" s="8"/>
      <c r="C2049" s="249"/>
      <c r="D2049" s="249"/>
    </row>
    <row r="2050" spans="1:4" ht="27.75" customHeight="1" x14ac:dyDescent="0.25">
      <c r="A2050" s="7"/>
      <c r="B2050" s="8"/>
      <c r="C2050" s="249"/>
      <c r="D2050" s="249"/>
    </row>
    <row r="2051" spans="1:4" ht="27.75" customHeight="1" x14ac:dyDescent="0.25">
      <c r="A2051" s="7"/>
      <c r="B2051" s="8"/>
      <c r="C2051" s="249"/>
      <c r="D2051" s="249"/>
    </row>
    <row r="2052" spans="1:4" ht="27.75" customHeight="1" x14ac:dyDescent="0.25">
      <c r="A2052" s="7"/>
      <c r="B2052" s="8"/>
      <c r="C2052" s="249"/>
      <c r="D2052" s="249"/>
    </row>
    <row r="2053" spans="1:4" ht="27.75" customHeight="1" x14ac:dyDescent="0.25">
      <c r="A2053" s="7"/>
      <c r="B2053" s="8"/>
      <c r="C2053" s="249"/>
      <c r="D2053" s="249"/>
    </row>
    <row r="2054" spans="1:4" ht="27.75" customHeight="1" x14ac:dyDescent="0.25">
      <c r="A2054" s="7"/>
      <c r="B2054" s="8"/>
      <c r="C2054" s="249"/>
      <c r="D2054" s="249"/>
    </row>
    <row r="2055" spans="1:4" ht="27.75" customHeight="1" x14ac:dyDescent="0.25">
      <c r="A2055" s="7"/>
      <c r="B2055" s="8"/>
      <c r="C2055" s="249"/>
      <c r="D2055" s="249"/>
    </row>
    <row r="2056" spans="1:4" ht="27.75" customHeight="1" x14ac:dyDescent="0.25">
      <c r="A2056" s="7"/>
      <c r="B2056" s="8"/>
      <c r="C2056" s="249"/>
      <c r="D2056" s="249"/>
    </row>
    <row r="2057" spans="1:4" ht="27.75" customHeight="1" x14ac:dyDescent="0.25">
      <c r="A2057" s="7"/>
      <c r="B2057" s="8"/>
      <c r="C2057" s="249"/>
      <c r="D2057" s="249"/>
    </row>
    <row r="2058" spans="1:4" ht="27.75" customHeight="1" x14ac:dyDescent="0.25">
      <c r="A2058" s="7"/>
      <c r="B2058" s="8"/>
      <c r="C2058" s="249"/>
      <c r="D2058" s="249"/>
    </row>
    <row r="2059" spans="1:4" ht="27.75" customHeight="1" x14ac:dyDescent="0.25">
      <c r="A2059" s="7"/>
      <c r="B2059" s="8"/>
      <c r="C2059" s="249"/>
      <c r="D2059" s="249"/>
    </row>
    <row r="2060" spans="1:4" ht="27.75" customHeight="1" x14ac:dyDescent="0.25">
      <c r="A2060" s="7"/>
      <c r="B2060" s="8"/>
      <c r="C2060" s="249"/>
      <c r="D2060" s="249"/>
    </row>
    <row r="2061" spans="1:4" ht="27.75" customHeight="1" x14ac:dyDescent="0.25">
      <c r="A2061" s="7"/>
      <c r="B2061" s="8"/>
      <c r="C2061" s="249"/>
      <c r="D2061" s="249"/>
    </row>
    <row r="2062" spans="1:4" ht="27.75" customHeight="1" x14ac:dyDescent="0.25">
      <c r="A2062" s="7"/>
      <c r="B2062" s="8"/>
      <c r="C2062" s="249"/>
      <c r="D2062" s="249"/>
    </row>
    <row r="2063" spans="1:4" ht="27.75" customHeight="1" x14ac:dyDescent="0.25">
      <c r="A2063" s="7"/>
      <c r="B2063" s="8"/>
      <c r="C2063" s="249"/>
      <c r="D2063" s="249"/>
    </row>
    <row r="2064" spans="1:4" ht="27.75" customHeight="1" x14ac:dyDescent="0.25">
      <c r="A2064" s="7"/>
      <c r="B2064" s="8"/>
      <c r="C2064" s="249"/>
      <c r="D2064" s="249"/>
    </row>
    <row r="2065" spans="1:4" ht="27.75" customHeight="1" x14ac:dyDescent="0.25">
      <c r="A2065" s="7"/>
      <c r="B2065" s="8"/>
      <c r="C2065" s="249"/>
      <c r="D2065" s="249"/>
    </row>
    <row r="2066" spans="1:4" ht="27.75" customHeight="1" x14ac:dyDescent="0.25">
      <c r="A2066" s="7"/>
      <c r="B2066" s="8"/>
      <c r="C2066" s="249"/>
      <c r="D2066" s="249"/>
    </row>
    <row r="2067" spans="1:4" ht="27.75" customHeight="1" x14ac:dyDescent="0.25">
      <c r="A2067" s="7"/>
      <c r="B2067" s="8"/>
      <c r="C2067" s="249"/>
      <c r="D2067" s="249"/>
    </row>
    <row r="2068" spans="1:4" ht="27.75" customHeight="1" x14ac:dyDescent="0.25">
      <c r="A2068" s="7"/>
      <c r="B2068" s="8"/>
      <c r="C2068" s="249"/>
      <c r="D2068" s="249"/>
    </row>
    <row r="2069" spans="1:4" ht="27.75" customHeight="1" x14ac:dyDescent="0.25">
      <c r="A2069" s="7"/>
      <c r="B2069" s="8"/>
      <c r="C2069" s="249"/>
      <c r="D2069" s="249"/>
    </row>
    <row r="2070" spans="1:4" ht="27.75" customHeight="1" x14ac:dyDescent="0.25">
      <c r="A2070" s="7"/>
      <c r="B2070" s="8"/>
      <c r="C2070" s="249"/>
      <c r="D2070" s="249"/>
    </row>
    <row r="2071" spans="1:4" ht="27.75" customHeight="1" x14ac:dyDescent="0.25">
      <c r="A2071" s="7"/>
      <c r="B2071" s="8"/>
      <c r="C2071" s="249"/>
      <c r="D2071" s="249"/>
    </row>
    <row r="2072" spans="1:4" ht="27.75" customHeight="1" x14ac:dyDescent="0.25">
      <c r="A2072" s="7"/>
      <c r="B2072" s="8"/>
      <c r="C2072" s="249"/>
      <c r="D2072" s="249"/>
    </row>
    <row r="2073" spans="1:4" ht="27.75" customHeight="1" x14ac:dyDescent="0.25">
      <c r="A2073" s="7"/>
      <c r="B2073" s="8"/>
      <c r="C2073" s="249"/>
      <c r="D2073" s="249"/>
    </row>
    <row r="2074" spans="1:4" ht="27.75" customHeight="1" x14ac:dyDescent="0.25">
      <c r="A2074" s="7"/>
      <c r="B2074" s="8"/>
      <c r="C2074" s="249"/>
      <c r="D2074" s="249"/>
    </row>
    <row r="2075" spans="1:4" ht="27.75" customHeight="1" x14ac:dyDescent="0.25">
      <c r="A2075" s="7"/>
      <c r="B2075" s="8"/>
      <c r="C2075" s="249"/>
      <c r="D2075" s="249"/>
    </row>
    <row r="2076" spans="1:4" ht="27.75" customHeight="1" x14ac:dyDescent="0.25">
      <c r="A2076" s="7"/>
      <c r="B2076" s="8"/>
      <c r="C2076" s="249"/>
      <c r="D2076" s="249"/>
    </row>
    <row r="2077" spans="1:4" ht="27.75" customHeight="1" x14ac:dyDescent="0.25">
      <c r="A2077" s="7"/>
      <c r="B2077" s="8"/>
      <c r="C2077" s="249"/>
      <c r="D2077" s="249"/>
    </row>
    <row r="2078" spans="1:4" ht="27.75" customHeight="1" x14ac:dyDescent="0.25">
      <c r="A2078" s="7"/>
      <c r="B2078" s="8"/>
      <c r="C2078" s="249"/>
      <c r="D2078" s="249"/>
    </row>
    <row r="2079" spans="1:4" ht="27.75" customHeight="1" x14ac:dyDescent="0.25">
      <c r="A2079" s="7"/>
      <c r="B2079" s="8"/>
      <c r="C2079" s="249"/>
      <c r="D2079" s="249"/>
    </row>
    <row r="2080" spans="1:4" ht="27.75" customHeight="1" x14ac:dyDescent="0.25">
      <c r="A2080" s="7"/>
      <c r="B2080" s="8"/>
      <c r="C2080" s="249"/>
      <c r="D2080" s="249"/>
    </row>
    <row r="2081" spans="1:4" ht="27.75" customHeight="1" x14ac:dyDescent="0.25">
      <c r="A2081" s="7"/>
      <c r="B2081" s="8"/>
      <c r="C2081" s="249"/>
      <c r="D2081" s="249"/>
    </row>
    <row r="2082" spans="1:4" ht="27.75" customHeight="1" x14ac:dyDescent="0.25">
      <c r="A2082" s="7"/>
      <c r="B2082" s="8"/>
      <c r="C2082" s="249"/>
      <c r="D2082" s="249"/>
    </row>
    <row r="2083" spans="1:4" ht="27.75" customHeight="1" x14ac:dyDescent="0.25">
      <c r="A2083" s="7"/>
      <c r="B2083" s="8"/>
      <c r="C2083" s="249"/>
      <c r="D2083" s="249"/>
    </row>
    <row r="2084" spans="1:4" ht="27.75" customHeight="1" x14ac:dyDescent="0.25">
      <c r="A2084" s="7"/>
      <c r="B2084" s="8"/>
      <c r="C2084" s="249"/>
      <c r="D2084" s="249"/>
    </row>
    <row r="2085" spans="1:4" ht="27.75" customHeight="1" x14ac:dyDescent="0.25">
      <c r="A2085" s="7"/>
      <c r="B2085" s="8"/>
      <c r="C2085" s="249"/>
      <c r="D2085" s="249"/>
    </row>
    <row r="2086" spans="1:4" ht="27.75" customHeight="1" x14ac:dyDescent="0.25">
      <c r="A2086" s="7"/>
      <c r="B2086" s="8"/>
      <c r="C2086" s="249"/>
      <c r="D2086" s="249"/>
    </row>
    <row r="2087" spans="1:4" ht="27.75" customHeight="1" x14ac:dyDescent="0.25">
      <c r="A2087" s="7"/>
      <c r="B2087" s="8"/>
      <c r="C2087" s="249"/>
      <c r="D2087" s="249"/>
    </row>
    <row r="2088" spans="1:4" ht="27.75" customHeight="1" x14ac:dyDescent="0.25">
      <c r="A2088" s="7"/>
      <c r="B2088" s="8"/>
      <c r="C2088" s="249"/>
      <c r="D2088" s="249"/>
    </row>
    <row r="2089" spans="1:4" ht="27.75" customHeight="1" x14ac:dyDescent="0.25">
      <c r="A2089" s="7"/>
      <c r="B2089" s="8"/>
      <c r="C2089" s="249"/>
      <c r="D2089" s="249"/>
    </row>
    <row r="2090" spans="1:4" ht="27.75" customHeight="1" x14ac:dyDescent="0.25">
      <c r="A2090" s="7"/>
      <c r="B2090" s="8"/>
      <c r="C2090" s="249"/>
      <c r="D2090" s="249"/>
    </row>
    <row r="2091" spans="1:4" ht="27.75" customHeight="1" x14ac:dyDescent="0.25">
      <c r="A2091" s="7"/>
      <c r="B2091" s="8"/>
      <c r="C2091" s="249"/>
      <c r="D2091" s="249"/>
    </row>
    <row r="2092" spans="1:4" ht="27.75" customHeight="1" x14ac:dyDescent="0.25">
      <c r="A2092" s="7"/>
      <c r="B2092" s="8"/>
      <c r="C2092" s="249"/>
      <c r="D2092" s="249"/>
    </row>
    <row r="2093" spans="1:4" ht="27.75" customHeight="1" x14ac:dyDescent="0.25">
      <c r="A2093" s="7"/>
      <c r="B2093" s="8"/>
      <c r="C2093" s="249"/>
      <c r="D2093" s="249"/>
    </row>
    <row r="2094" spans="1:4" ht="27.75" customHeight="1" x14ac:dyDescent="0.25">
      <c r="A2094" s="7"/>
      <c r="B2094" s="8"/>
      <c r="C2094" s="249"/>
      <c r="D2094" s="249"/>
    </row>
    <row r="2095" spans="1:4" ht="27.75" customHeight="1" x14ac:dyDescent="0.25">
      <c r="A2095" s="7"/>
      <c r="B2095" s="8"/>
      <c r="C2095" s="249"/>
      <c r="D2095" s="249"/>
    </row>
    <row r="2096" spans="1:4" ht="27.75" customHeight="1" x14ac:dyDescent="0.25">
      <c r="A2096" s="7"/>
      <c r="B2096" s="8"/>
      <c r="C2096" s="249"/>
      <c r="D2096" s="249"/>
    </row>
    <row r="2097" spans="1:4" ht="27.75" customHeight="1" x14ac:dyDescent="0.25">
      <c r="A2097" s="7"/>
      <c r="B2097" s="8"/>
      <c r="C2097" s="249"/>
      <c r="D2097" s="249"/>
    </row>
    <row r="2098" spans="1:4" ht="27.75" customHeight="1" x14ac:dyDescent="0.25">
      <c r="A2098" s="7"/>
      <c r="B2098" s="8"/>
      <c r="C2098" s="249"/>
      <c r="D2098" s="249"/>
    </row>
    <row r="2099" spans="1:4" ht="27.75" customHeight="1" x14ac:dyDescent="0.25">
      <c r="A2099" s="7"/>
      <c r="B2099" s="8"/>
      <c r="C2099" s="249"/>
      <c r="D2099" s="249"/>
    </row>
    <row r="2100" spans="1:4" ht="27.75" customHeight="1" x14ac:dyDescent="0.25">
      <c r="A2100" s="7"/>
      <c r="B2100" s="8"/>
      <c r="C2100" s="249"/>
      <c r="D2100" s="249"/>
    </row>
    <row r="2101" spans="1:4" ht="27.75" customHeight="1" x14ac:dyDescent="0.25">
      <c r="A2101" s="7"/>
      <c r="B2101" s="8"/>
      <c r="C2101" s="249"/>
      <c r="D2101" s="249"/>
    </row>
    <row r="2102" spans="1:4" ht="27.75" customHeight="1" x14ac:dyDescent="0.25">
      <c r="A2102" s="7"/>
      <c r="B2102" s="8"/>
      <c r="C2102" s="249"/>
      <c r="D2102" s="249"/>
    </row>
    <row r="2103" spans="1:4" ht="27.75" customHeight="1" x14ac:dyDescent="0.25">
      <c r="A2103" s="7"/>
      <c r="B2103" s="8"/>
      <c r="C2103" s="249"/>
      <c r="D2103" s="249"/>
    </row>
    <row r="2104" spans="1:4" ht="27.75" customHeight="1" x14ac:dyDescent="0.25">
      <c r="A2104" s="7"/>
      <c r="B2104" s="8"/>
      <c r="C2104" s="249"/>
      <c r="D2104" s="249"/>
    </row>
    <row r="2105" spans="1:4" ht="27.75" customHeight="1" x14ac:dyDescent="0.25">
      <c r="A2105" s="7"/>
      <c r="B2105" s="8"/>
      <c r="C2105" s="249"/>
      <c r="D2105" s="249"/>
    </row>
    <row r="2106" spans="1:4" ht="27.75" customHeight="1" x14ac:dyDescent="0.25">
      <c r="A2106" s="7"/>
      <c r="B2106" s="8"/>
      <c r="C2106" s="249"/>
      <c r="D2106" s="249"/>
    </row>
    <row r="2107" spans="1:4" ht="27.75" customHeight="1" x14ac:dyDescent="0.25">
      <c r="A2107" s="7"/>
      <c r="B2107" s="8"/>
      <c r="C2107" s="249"/>
      <c r="D2107" s="249"/>
    </row>
    <row r="2108" spans="1:4" ht="27.75" customHeight="1" x14ac:dyDescent="0.25">
      <c r="A2108" s="7"/>
      <c r="B2108" s="8"/>
      <c r="C2108" s="249"/>
      <c r="D2108" s="249"/>
    </row>
    <row r="2109" spans="1:4" ht="27.75" customHeight="1" x14ac:dyDescent="0.25">
      <c r="A2109" s="7"/>
      <c r="B2109" s="8"/>
      <c r="C2109" s="249"/>
      <c r="D2109" s="249"/>
    </row>
    <row r="2110" spans="1:4" ht="27.75" customHeight="1" x14ac:dyDescent="0.25">
      <c r="A2110" s="7"/>
      <c r="B2110" s="8"/>
      <c r="C2110" s="249"/>
      <c r="D2110" s="249"/>
    </row>
    <row r="2111" spans="1:4" ht="27.75" customHeight="1" x14ac:dyDescent="0.25">
      <c r="A2111" s="7"/>
      <c r="B2111" s="8"/>
      <c r="C2111" s="249"/>
      <c r="D2111" s="249"/>
    </row>
    <row r="2112" spans="1:4" ht="27.75" customHeight="1" x14ac:dyDescent="0.25">
      <c r="A2112" s="7"/>
      <c r="B2112" s="8"/>
      <c r="C2112" s="249"/>
      <c r="D2112" s="249"/>
    </row>
    <row r="2113" spans="1:4" ht="27.75" customHeight="1" x14ac:dyDescent="0.25">
      <c r="A2113" s="7"/>
      <c r="B2113" s="8"/>
      <c r="C2113" s="249"/>
      <c r="D2113" s="249"/>
    </row>
    <row r="2114" spans="1:4" ht="27.75" customHeight="1" x14ac:dyDescent="0.25">
      <c r="A2114" s="7"/>
      <c r="B2114" s="8"/>
      <c r="C2114" s="249"/>
      <c r="D2114" s="249"/>
    </row>
    <row r="2115" spans="1:4" ht="27.75" customHeight="1" x14ac:dyDescent="0.25">
      <c r="A2115" s="7"/>
      <c r="B2115" s="8"/>
      <c r="C2115" s="249"/>
      <c r="D2115" s="249"/>
    </row>
    <row r="2116" spans="1:4" ht="27.75" customHeight="1" x14ac:dyDescent="0.25">
      <c r="A2116" s="7"/>
      <c r="B2116" s="8"/>
      <c r="C2116" s="249"/>
      <c r="D2116" s="249"/>
    </row>
    <row r="2117" spans="1:4" ht="27.75" customHeight="1" x14ac:dyDescent="0.25">
      <c r="A2117" s="7"/>
      <c r="B2117" s="8"/>
      <c r="C2117" s="249"/>
      <c r="D2117" s="249"/>
    </row>
    <row r="2118" spans="1:4" ht="27.75" customHeight="1" x14ac:dyDescent="0.25">
      <c r="A2118" s="7"/>
      <c r="B2118" s="8"/>
      <c r="C2118" s="249"/>
      <c r="D2118" s="249"/>
    </row>
    <row r="2119" spans="1:4" ht="27.75" customHeight="1" x14ac:dyDescent="0.25">
      <c r="A2119" s="7"/>
      <c r="B2119" s="8"/>
      <c r="C2119" s="249"/>
      <c r="D2119" s="249"/>
    </row>
    <row r="2120" spans="1:4" ht="27.75" customHeight="1" x14ac:dyDescent="0.25">
      <c r="A2120" s="7"/>
      <c r="B2120" s="8"/>
      <c r="C2120" s="249"/>
      <c r="D2120" s="249"/>
    </row>
    <row r="2121" spans="1:4" ht="27.75" customHeight="1" x14ac:dyDescent="0.25">
      <c r="A2121" s="7"/>
      <c r="B2121" s="8"/>
      <c r="C2121" s="249"/>
      <c r="D2121" s="249"/>
    </row>
    <row r="2122" spans="1:4" ht="27.75" customHeight="1" x14ac:dyDescent="0.25">
      <c r="A2122" s="7"/>
      <c r="B2122" s="8"/>
      <c r="C2122" s="249"/>
      <c r="D2122" s="249"/>
    </row>
    <row r="2123" spans="1:4" ht="27.75" customHeight="1" x14ac:dyDescent="0.25">
      <c r="A2123" s="7"/>
      <c r="B2123" s="8"/>
      <c r="C2123" s="249"/>
      <c r="D2123" s="249"/>
    </row>
    <row r="2124" spans="1:4" ht="27.75" customHeight="1" x14ac:dyDescent="0.25">
      <c r="A2124" s="7"/>
      <c r="B2124" s="8"/>
      <c r="C2124" s="249"/>
      <c r="D2124" s="249"/>
    </row>
    <row r="2125" spans="1:4" ht="27.75" customHeight="1" x14ac:dyDescent="0.25">
      <c r="A2125" s="7"/>
      <c r="B2125" s="8"/>
      <c r="C2125" s="249"/>
      <c r="D2125" s="249"/>
    </row>
    <row r="2126" spans="1:4" ht="27.75" customHeight="1" x14ac:dyDescent="0.25">
      <c r="A2126" s="7"/>
      <c r="B2126" s="8"/>
      <c r="C2126" s="249"/>
      <c r="D2126" s="249"/>
    </row>
    <row r="2127" spans="1:4" ht="27.75" customHeight="1" x14ac:dyDescent="0.25">
      <c r="A2127" s="7"/>
      <c r="B2127" s="8"/>
      <c r="C2127" s="249"/>
      <c r="D2127" s="249"/>
    </row>
    <row r="2128" spans="1:4" ht="27.75" customHeight="1" x14ac:dyDescent="0.25">
      <c r="A2128" s="7"/>
      <c r="B2128" s="8"/>
      <c r="C2128" s="249"/>
      <c r="D2128" s="249"/>
    </row>
    <row r="2129" spans="1:4" ht="27.75" customHeight="1" x14ac:dyDescent="0.25">
      <c r="A2129" s="7"/>
      <c r="B2129" s="8"/>
      <c r="C2129" s="249"/>
      <c r="D2129" s="249"/>
    </row>
    <row r="2130" spans="1:4" ht="27.75" customHeight="1" x14ac:dyDescent="0.25">
      <c r="A2130" s="7"/>
      <c r="B2130" s="8"/>
      <c r="C2130" s="249"/>
      <c r="D2130" s="249"/>
    </row>
    <row r="2131" spans="1:4" ht="27.75" customHeight="1" x14ac:dyDescent="0.25">
      <c r="A2131" s="7"/>
      <c r="B2131" s="8"/>
      <c r="C2131" s="249"/>
      <c r="D2131" s="249"/>
    </row>
    <row r="2132" spans="1:4" ht="27.75" customHeight="1" x14ac:dyDescent="0.25">
      <c r="A2132" s="7"/>
      <c r="B2132" s="8"/>
      <c r="C2132" s="249"/>
      <c r="D2132" s="249"/>
    </row>
    <row r="2133" spans="1:4" ht="27.75" customHeight="1" x14ac:dyDescent="0.25">
      <c r="A2133" s="7"/>
      <c r="B2133" s="8"/>
      <c r="C2133" s="249"/>
      <c r="D2133" s="249"/>
    </row>
    <row r="2134" spans="1:4" ht="27.75" customHeight="1" x14ac:dyDescent="0.25">
      <c r="A2134" s="7"/>
      <c r="B2134" s="8"/>
      <c r="C2134" s="249"/>
      <c r="D2134" s="249"/>
    </row>
    <row r="2135" spans="1:4" ht="27.75" customHeight="1" x14ac:dyDescent="0.25">
      <c r="A2135" s="7"/>
      <c r="B2135" s="8"/>
      <c r="C2135" s="249"/>
      <c r="D2135" s="249"/>
    </row>
    <row r="2136" spans="1:4" ht="27.75" customHeight="1" x14ac:dyDescent="0.25">
      <c r="A2136" s="7"/>
      <c r="B2136" s="8"/>
      <c r="C2136" s="249"/>
      <c r="D2136" s="249"/>
    </row>
    <row r="2137" spans="1:4" ht="27.75" customHeight="1" x14ac:dyDescent="0.25">
      <c r="A2137" s="7"/>
      <c r="B2137" s="8"/>
      <c r="C2137" s="249"/>
      <c r="D2137" s="249"/>
    </row>
    <row r="2138" spans="1:4" ht="27.75" customHeight="1" x14ac:dyDescent="0.25">
      <c r="A2138" s="7"/>
      <c r="B2138" s="8"/>
      <c r="C2138" s="249"/>
      <c r="D2138" s="249"/>
    </row>
    <row r="2139" spans="1:4" ht="27.75" customHeight="1" x14ac:dyDescent="0.25">
      <c r="A2139" s="7"/>
      <c r="B2139" s="8"/>
      <c r="C2139" s="249"/>
      <c r="D2139" s="249"/>
    </row>
    <row r="2140" spans="1:4" ht="27.75" customHeight="1" x14ac:dyDescent="0.25">
      <c r="A2140" s="7"/>
      <c r="B2140" s="8"/>
      <c r="C2140" s="249"/>
      <c r="D2140" s="249"/>
    </row>
    <row r="2141" spans="1:4" ht="27.75" customHeight="1" x14ac:dyDescent="0.25">
      <c r="A2141" s="7"/>
      <c r="B2141" s="8"/>
      <c r="C2141" s="249"/>
      <c r="D2141" s="249"/>
    </row>
    <row r="2142" spans="1:4" ht="27.75" customHeight="1" x14ac:dyDescent="0.25">
      <c r="A2142" s="7"/>
      <c r="B2142" s="8"/>
      <c r="C2142" s="249"/>
      <c r="D2142" s="249"/>
    </row>
    <row r="2143" spans="1:4" ht="27.75" customHeight="1" x14ac:dyDescent="0.25">
      <c r="A2143" s="7"/>
      <c r="B2143" s="8"/>
      <c r="C2143" s="249"/>
      <c r="D2143" s="249"/>
    </row>
    <row r="2144" spans="1:4" ht="27.75" customHeight="1" x14ac:dyDescent="0.25">
      <c r="A2144" s="7"/>
      <c r="B2144" s="8"/>
      <c r="C2144" s="249"/>
      <c r="D2144" s="249"/>
    </row>
    <row r="2145" spans="1:4" ht="27.75" customHeight="1" x14ac:dyDescent="0.25">
      <c r="A2145" s="7"/>
      <c r="B2145" s="8"/>
      <c r="C2145" s="249"/>
      <c r="D2145" s="249"/>
    </row>
    <row r="2146" spans="1:4" ht="27.75" customHeight="1" x14ac:dyDescent="0.25">
      <c r="A2146" s="7"/>
      <c r="B2146" s="8"/>
      <c r="C2146" s="249"/>
      <c r="D2146" s="249"/>
    </row>
    <row r="2147" spans="1:4" ht="27.75" customHeight="1" x14ac:dyDescent="0.25">
      <c r="A2147" s="7"/>
      <c r="B2147" s="8"/>
      <c r="C2147" s="249"/>
      <c r="D2147" s="249"/>
    </row>
    <row r="2148" spans="1:4" ht="27.75" customHeight="1" x14ac:dyDescent="0.25">
      <c r="A2148" s="7"/>
      <c r="B2148" s="8"/>
      <c r="C2148" s="249"/>
      <c r="D2148" s="249"/>
    </row>
    <row r="2149" spans="1:4" ht="27.75" customHeight="1" x14ac:dyDescent="0.25">
      <c r="A2149" s="7"/>
      <c r="B2149" s="8"/>
      <c r="C2149" s="249"/>
      <c r="D2149" s="249"/>
    </row>
    <row r="2150" spans="1:4" ht="27.75" customHeight="1" x14ac:dyDescent="0.25">
      <c r="A2150" s="7"/>
      <c r="B2150" s="8"/>
      <c r="C2150" s="249"/>
      <c r="D2150" s="249"/>
    </row>
    <row r="2151" spans="1:4" ht="27.75" customHeight="1" x14ac:dyDescent="0.25">
      <c r="A2151" s="7"/>
      <c r="B2151" s="8"/>
      <c r="C2151" s="249"/>
      <c r="D2151" s="249"/>
    </row>
    <row r="2152" spans="1:4" ht="27.75" customHeight="1" x14ac:dyDescent="0.25">
      <c r="A2152" s="7"/>
      <c r="B2152" s="8"/>
      <c r="C2152" s="249"/>
      <c r="D2152" s="249"/>
    </row>
    <row r="2153" spans="1:4" ht="27.75" customHeight="1" x14ac:dyDescent="0.25">
      <c r="A2153" s="7"/>
      <c r="B2153" s="8"/>
      <c r="C2153" s="249"/>
      <c r="D2153" s="249"/>
    </row>
    <row r="2154" spans="1:4" ht="27.75" customHeight="1" x14ac:dyDescent="0.25">
      <c r="A2154" s="7"/>
      <c r="B2154" s="8"/>
      <c r="C2154" s="249"/>
      <c r="D2154" s="249"/>
    </row>
    <row r="2155" spans="1:4" ht="27.75" customHeight="1" x14ac:dyDescent="0.25">
      <c r="A2155" s="7"/>
      <c r="B2155" s="8"/>
      <c r="C2155" s="249"/>
      <c r="D2155" s="249"/>
    </row>
    <row r="2156" spans="1:4" ht="27.75" customHeight="1" x14ac:dyDescent="0.25">
      <c r="A2156" s="7"/>
      <c r="B2156" s="8"/>
      <c r="C2156" s="249"/>
      <c r="D2156" s="249"/>
    </row>
    <row r="2157" spans="1:4" ht="27.75" customHeight="1" x14ac:dyDescent="0.25">
      <c r="A2157" s="7"/>
      <c r="B2157" s="8"/>
      <c r="C2157" s="249"/>
      <c r="D2157" s="249"/>
    </row>
    <row r="2158" spans="1:4" ht="27.75" customHeight="1" x14ac:dyDescent="0.25">
      <c r="A2158" s="7"/>
      <c r="B2158" s="8"/>
      <c r="C2158" s="249"/>
      <c r="D2158" s="249"/>
    </row>
    <row r="2159" spans="1:4" ht="27.75" customHeight="1" x14ac:dyDescent="0.25">
      <c r="A2159" s="7"/>
      <c r="B2159" s="8"/>
      <c r="C2159" s="249"/>
      <c r="D2159" s="249"/>
    </row>
    <row r="2160" spans="1:4" ht="27.75" customHeight="1" x14ac:dyDescent="0.25">
      <c r="A2160" s="7"/>
      <c r="B2160" s="8"/>
      <c r="C2160" s="249"/>
      <c r="D2160" s="249"/>
    </row>
    <row r="2161" spans="1:4" ht="27.75" customHeight="1" x14ac:dyDescent="0.25">
      <c r="A2161" s="7"/>
      <c r="B2161" s="8"/>
      <c r="C2161" s="249"/>
      <c r="D2161" s="249"/>
    </row>
    <row r="2162" spans="1:4" ht="27.75" customHeight="1" x14ac:dyDescent="0.25">
      <c r="A2162" s="7"/>
      <c r="B2162" s="8"/>
      <c r="C2162" s="249"/>
      <c r="D2162" s="249"/>
    </row>
    <row r="2163" spans="1:4" ht="27.75" customHeight="1" x14ac:dyDescent="0.25">
      <c r="A2163" s="7"/>
      <c r="B2163" s="8"/>
      <c r="C2163" s="249"/>
      <c r="D2163" s="249"/>
    </row>
    <row r="2164" spans="1:4" ht="27.75" customHeight="1" x14ac:dyDescent="0.25">
      <c r="A2164" s="7"/>
      <c r="B2164" s="8"/>
      <c r="C2164" s="249"/>
      <c r="D2164" s="249"/>
    </row>
    <row r="2165" spans="1:4" ht="27.75" customHeight="1" x14ac:dyDescent="0.25">
      <c r="A2165" s="7"/>
      <c r="B2165" s="8"/>
      <c r="C2165" s="249"/>
      <c r="D2165" s="249"/>
    </row>
    <row r="2166" spans="1:4" ht="27.75" customHeight="1" x14ac:dyDescent="0.25">
      <c r="A2166" s="7"/>
      <c r="B2166" s="8"/>
      <c r="C2166" s="249"/>
      <c r="D2166" s="249"/>
    </row>
    <row r="2167" spans="1:4" ht="27.75" customHeight="1" x14ac:dyDescent="0.25">
      <c r="A2167" s="7"/>
      <c r="B2167" s="8"/>
      <c r="C2167" s="249"/>
      <c r="D2167" s="249"/>
    </row>
    <row r="2168" spans="1:4" ht="27.75" customHeight="1" x14ac:dyDescent="0.25">
      <c r="A2168" s="7"/>
      <c r="B2168" s="8"/>
      <c r="C2168" s="249"/>
      <c r="D2168" s="249"/>
    </row>
    <row r="2169" spans="1:4" ht="27.75" customHeight="1" x14ac:dyDescent="0.25">
      <c r="A2169" s="7"/>
      <c r="B2169" s="8"/>
      <c r="C2169" s="249"/>
      <c r="D2169" s="249"/>
    </row>
    <row r="2170" spans="1:4" ht="27.75" customHeight="1" x14ac:dyDescent="0.25">
      <c r="A2170" s="7"/>
      <c r="B2170" s="8"/>
      <c r="C2170" s="249"/>
      <c r="D2170" s="249"/>
    </row>
    <row r="2171" spans="1:4" ht="27.75" customHeight="1" x14ac:dyDescent="0.25">
      <c r="A2171" s="7"/>
      <c r="B2171" s="8"/>
      <c r="C2171" s="249"/>
      <c r="D2171" s="249"/>
    </row>
    <row r="2172" spans="1:4" ht="27.75" customHeight="1" x14ac:dyDescent="0.25">
      <c r="A2172" s="7"/>
      <c r="B2172" s="8"/>
      <c r="C2172" s="249"/>
      <c r="D2172" s="249"/>
    </row>
    <row r="2173" spans="1:4" ht="27.75" customHeight="1" x14ac:dyDescent="0.25">
      <c r="A2173" s="7"/>
      <c r="B2173" s="8"/>
      <c r="C2173" s="249"/>
      <c r="D2173" s="249"/>
    </row>
    <row r="2174" spans="1:4" ht="27.75" customHeight="1" x14ac:dyDescent="0.25">
      <c r="A2174" s="7"/>
      <c r="B2174" s="8"/>
      <c r="C2174" s="249"/>
      <c r="D2174" s="249"/>
    </row>
    <row r="2175" spans="1:4" ht="27.75" customHeight="1" x14ac:dyDescent="0.25">
      <c r="A2175" s="7"/>
      <c r="B2175" s="8"/>
      <c r="C2175" s="249"/>
      <c r="D2175" s="249"/>
    </row>
    <row r="2176" spans="1:4" ht="27.75" customHeight="1" x14ac:dyDescent="0.25">
      <c r="A2176" s="7"/>
      <c r="B2176" s="8"/>
      <c r="C2176" s="249"/>
      <c r="D2176" s="249"/>
    </row>
    <row r="2177" spans="1:4" ht="27.75" customHeight="1" x14ac:dyDescent="0.25">
      <c r="A2177" s="7"/>
      <c r="B2177" s="8"/>
      <c r="C2177" s="249"/>
      <c r="D2177" s="249"/>
    </row>
    <row r="2178" spans="1:4" ht="27.75" customHeight="1" x14ac:dyDescent="0.25">
      <c r="A2178" s="7"/>
      <c r="B2178" s="8"/>
      <c r="C2178" s="249"/>
      <c r="D2178" s="249"/>
    </row>
    <row r="2179" spans="1:4" ht="27.75" customHeight="1" x14ac:dyDescent="0.25">
      <c r="A2179" s="7"/>
      <c r="B2179" s="8"/>
      <c r="C2179" s="249"/>
      <c r="D2179" s="249"/>
    </row>
    <row r="2180" spans="1:4" ht="27.75" customHeight="1" x14ac:dyDescent="0.25">
      <c r="A2180" s="7"/>
      <c r="B2180" s="8"/>
      <c r="C2180" s="249"/>
      <c r="D2180" s="249"/>
    </row>
    <row r="2181" spans="1:4" ht="27.75" customHeight="1" x14ac:dyDescent="0.25">
      <c r="A2181" s="7"/>
      <c r="B2181" s="8"/>
      <c r="C2181" s="249"/>
      <c r="D2181" s="249"/>
    </row>
    <row r="2182" spans="1:4" ht="27.75" customHeight="1" x14ac:dyDescent="0.25">
      <c r="A2182" s="7"/>
      <c r="B2182" s="8"/>
      <c r="C2182" s="249"/>
      <c r="D2182" s="249"/>
    </row>
    <row r="2183" spans="1:4" ht="27.75" customHeight="1" x14ac:dyDescent="0.25">
      <c r="A2183" s="7"/>
      <c r="B2183" s="8"/>
      <c r="C2183" s="249"/>
      <c r="D2183" s="249"/>
    </row>
    <row r="2184" spans="1:4" ht="27.75" customHeight="1" x14ac:dyDescent="0.25">
      <c r="A2184" s="7"/>
      <c r="B2184" s="8"/>
      <c r="C2184" s="249"/>
      <c r="D2184" s="249"/>
    </row>
    <row r="2185" spans="1:4" ht="27.75" customHeight="1" x14ac:dyDescent="0.25">
      <c r="A2185" s="7"/>
      <c r="B2185" s="8"/>
      <c r="C2185" s="249"/>
      <c r="D2185" s="249"/>
    </row>
    <row r="2186" spans="1:4" ht="27.75" customHeight="1" x14ac:dyDescent="0.25">
      <c r="A2186" s="7"/>
      <c r="B2186" s="8"/>
      <c r="C2186" s="249"/>
      <c r="D2186" s="249"/>
    </row>
    <row r="2187" spans="1:4" ht="27.75" customHeight="1" x14ac:dyDescent="0.25">
      <c r="A2187" s="7"/>
      <c r="B2187" s="8"/>
      <c r="C2187" s="249"/>
      <c r="D2187" s="249"/>
    </row>
    <row r="2188" spans="1:4" ht="27.75" customHeight="1" x14ac:dyDescent="0.25">
      <c r="A2188" s="7"/>
      <c r="B2188" s="8"/>
      <c r="C2188" s="249"/>
      <c r="D2188" s="249"/>
    </row>
    <row r="2189" spans="1:4" ht="27.75" customHeight="1" x14ac:dyDescent="0.25">
      <c r="A2189" s="7"/>
      <c r="B2189" s="8"/>
      <c r="C2189" s="249"/>
      <c r="D2189" s="249"/>
    </row>
    <row r="2190" spans="1:4" ht="27.75" customHeight="1" x14ac:dyDescent="0.25">
      <c r="A2190" s="7"/>
      <c r="B2190" s="8"/>
      <c r="C2190" s="249"/>
      <c r="D2190" s="249"/>
    </row>
    <row r="2191" spans="1:4" ht="27.75" customHeight="1" x14ac:dyDescent="0.25">
      <c r="A2191" s="7"/>
      <c r="B2191" s="8"/>
      <c r="C2191" s="249"/>
      <c r="D2191" s="249"/>
    </row>
    <row r="2192" spans="1:4" ht="27.75" customHeight="1" x14ac:dyDescent="0.25">
      <c r="A2192" s="7"/>
      <c r="B2192" s="8"/>
      <c r="C2192" s="249"/>
      <c r="D2192" s="249"/>
    </row>
    <row r="2193" spans="1:4" ht="27.75" customHeight="1" x14ac:dyDescent="0.25">
      <c r="A2193" s="7"/>
      <c r="B2193" s="8"/>
      <c r="C2193" s="249"/>
      <c r="D2193" s="249"/>
    </row>
    <row r="2194" spans="1:4" ht="27.75" customHeight="1" x14ac:dyDescent="0.25">
      <c r="A2194" s="7"/>
      <c r="B2194" s="8"/>
      <c r="C2194" s="249"/>
      <c r="D2194" s="249"/>
    </row>
    <row r="2195" spans="1:4" ht="27.75" customHeight="1" x14ac:dyDescent="0.25">
      <c r="A2195" s="7"/>
      <c r="B2195" s="8"/>
      <c r="C2195" s="249"/>
      <c r="D2195" s="249"/>
    </row>
    <row r="2196" spans="1:4" ht="27.75" customHeight="1" x14ac:dyDescent="0.25">
      <c r="A2196" s="7"/>
      <c r="B2196" s="8"/>
      <c r="C2196" s="249"/>
      <c r="D2196" s="249"/>
    </row>
    <row r="2197" spans="1:4" ht="27.75" customHeight="1" x14ac:dyDescent="0.25">
      <c r="A2197" s="7"/>
      <c r="B2197" s="8"/>
      <c r="C2197" s="249"/>
      <c r="D2197" s="249"/>
    </row>
    <row r="2198" spans="1:4" ht="27.75" customHeight="1" x14ac:dyDescent="0.25">
      <c r="A2198" s="7"/>
      <c r="B2198" s="8"/>
      <c r="C2198" s="249"/>
      <c r="D2198" s="249"/>
    </row>
    <row r="2199" spans="1:4" ht="27.75" customHeight="1" x14ac:dyDescent="0.25">
      <c r="A2199" s="7"/>
      <c r="B2199" s="8"/>
      <c r="C2199" s="249"/>
      <c r="D2199" s="249"/>
    </row>
    <row r="2200" spans="1:4" ht="27.75" customHeight="1" x14ac:dyDescent="0.25">
      <c r="A2200" s="7"/>
      <c r="B2200" s="8"/>
      <c r="C2200" s="249"/>
      <c r="D2200" s="249"/>
    </row>
    <row r="2201" spans="1:4" ht="27.75" customHeight="1" x14ac:dyDescent="0.25">
      <c r="A2201" s="7"/>
      <c r="B2201" s="8"/>
      <c r="C2201" s="249"/>
      <c r="D2201" s="249"/>
    </row>
    <row r="2202" spans="1:4" ht="27.75" customHeight="1" x14ac:dyDescent="0.25">
      <c r="A2202" s="7"/>
      <c r="B2202" s="8"/>
      <c r="C2202" s="249"/>
      <c r="D2202" s="249"/>
    </row>
    <row r="2203" spans="1:4" ht="27.75" customHeight="1" x14ac:dyDescent="0.25">
      <c r="A2203" s="7"/>
      <c r="B2203" s="8"/>
      <c r="C2203" s="249"/>
      <c r="D2203" s="249"/>
    </row>
    <row r="2204" spans="1:4" ht="27.75" customHeight="1" x14ac:dyDescent="0.25">
      <c r="A2204" s="7"/>
      <c r="B2204" s="8"/>
      <c r="C2204" s="249"/>
      <c r="D2204" s="249"/>
    </row>
  </sheetData>
  <sheetProtection selectLockedCells="1" selectUnlockedCells="1"/>
  <mergeCells count="1">
    <mergeCell ref="A2:D2"/>
  </mergeCells>
  <hyperlinks>
    <hyperlink ref="A1" location="Overview!A1" display="Back to Overview" xr:uid="{401B3E8B-3193-426A-A09A-E6B1014AB562}"/>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B94C5-5F5E-4F4A-A83B-1D61472C5CEA}">
  <sheetPr>
    <pageSetUpPr fitToPage="1"/>
  </sheetPr>
  <dimension ref="A1:G384"/>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UKPN SPN Area (GSP Group _J)"</f>
        <v>Southern Electric Power Distribution plc - Effective from 1 April 2026 - Final Nodal/Zonal charges in UKPN SPN Area (GSP Group _J)</v>
      </c>
      <c r="B2" s="429"/>
      <c r="C2" s="429"/>
      <c r="D2" s="430"/>
    </row>
    <row r="3" spans="1:7" ht="60.75" customHeight="1" x14ac:dyDescent="0.25">
      <c r="A3" s="21" t="s">
        <v>801</v>
      </c>
      <c r="B3" s="21" t="s">
        <v>802</v>
      </c>
      <c r="C3" s="21" t="s">
        <v>803</v>
      </c>
      <c r="D3" s="21" t="s">
        <v>804</v>
      </c>
    </row>
    <row r="4" spans="1:7" ht="21.75" customHeight="1" x14ac:dyDescent="0.25">
      <c r="A4" s="7" t="s">
        <v>4846</v>
      </c>
      <c r="B4" s="8" t="s">
        <v>4847</v>
      </c>
      <c r="C4" s="186">
        <v>1.4814739599344795E-2</v>
      </c>
      <c r="D4" s="186">
        <v>10.307327831752374</v>
      </c>
    </row>
    <row r="5" spans="1:7" ht="21.75" customHeight="1" x14ac:dyDescent="0.25">
      <c r="A5" s="7" t="s">
        <v>4848</v>
      </c>
      <c r="B5" s="8" t="s">
        <v>4849</v>
      </c>
      <c r="C5" s="186">
        <v>0.21802705485807902</v>
      </c>
      <c r="D5" s="186">
        <v>9.9760148608444972</v>
      </c>
    </row>
    <row r="6" spans="1:7" ht="21.75" customHeight="1" x14ac:dyDescent="0.25">
      <c r="A6" s="7" t="s">
        <v>4850</v>
      </c>
      <c r="B6" s="8" t="s">
        <v>4849</v>
      </c>
      <c r="C6" s="186">
        <v>1.4596959395357774E-2</v>
      </c>
      <c r="D6" s="186">
        <v>10.340609784854918</v>
      </c>
    </row>
    <row r="7" spans="1:7" ht="21.75" customHeight="1" x14ac:dyDescent="0.25">
      <c r="A7" s="7" t="s">
        <v>4851</v>
      </c>
      <c r="B7" s="8" t="s">
        <v>4852</v>
      </c>
      <c r="C7" s="186">
        <v>1.171723398545401</v>
      </c>
      <c r="D7" s="186">
        <v>7.0376737470472008</v>
      </c>
    </row>
    <row r="8" spans="1:7" ht="21.75" customHeight="1" x14ac:dyDescent="0.25">
      <c r="A8" s="7" t="s">
        <v>4853</v>
      </c>
      <c r="B8" s="8" t="s">
        <v>4852</v>
      </c>
      <c r="C8" s="186">
        <v>-0.16666038675456174</v>
      </c>
      <c r="D8" s="186">
        <v>24.503173249448899</v>
      </c>
    </row>
    <row r="9" spans="1:7" ht="21.75" customHeight="1" x14ac:dyDescent="0.25">
      <c r="A9" s="7" t="s">
        <v>4854</v>
      </c>
      <c r="B9" s="8" t="s">
        <v>4855</v>
      </c>
      <c r="C9" s="186">
        <v>1.254643271926595</v>
      </c>
      <c r="D9" s="186">
        <v>5.0845317849765186</v>
      </c>
    </row>
    <row r="10" spans="1:7" ht="21.75" customHeight="1" x14ac:dyDescent="0.25">
      <c r="A10" s="7" t="s">
        <v>4856</v>
      </c>
      <c r="B10" s="8" t="s">
        <v>4857</v>
      </c>
      <c r="C10" s="186">
        <v>0.57778415808380235</v>
      </c>
      <c r="D10" s="186">
        <v>0.15455323047717567</v>
      </c>
    </row>
    <row r="11" spans="1:7" ht="21.75" customHeight="1" x14ac:dyDescent="0.25">
      <c r="A11" s="7" t="s">
        <v>4858</v>
      </c>
      <c r="B11" s="8" t="s">
        <v>4859</v>
      </c>
      <c r="C11" s="186">
        <v>0.53180488197969322</v>
      </c>
      <c r="D11" s="186">
        <v>11.892779824504586</v>
      </c>
    </row>
    <row r="12" spans="1:7" ht="21.75" customHeight="1" x14ac:dyDescent="0.25">
      <c r="A12" s="7" t="s">
        <v>4860</v>
      </c>
      <c r="B12" s="8" t="s">
        <v>4861</v>
      </c>
      <c r="C12" s="186">
        <v>0.439484342917219</v>
      </c>
      <c r="D12" s="186">
        <v>23.565281768307962</v>
      </c>
    </row>
    <row r="13" spans="1:7" ht="21.75" customHeight="1" x14ac:dyDescent="0.25">
      <c r="A13" s="7" t="s">
        <v>4862</v>
      </c>
      <c r="B13" s="8" t="s">
        <v>4863</v>
      </c>
      <c r="C13" s="186">
        <v>1.3839700101970931</v>
      </c>
      <c r="D13" s="186">
        <v>10.574751328801778</v>
      </c>
    </row>
    <row r="14" spans="1:7" ht="21.75" customHeight="1" x14ac:dyDescent="0.25">
      <c r="A14" s="7" t="s">
        <v>4864</v>
      </c>
      <c r="B14" s="8" t="s">
        <v>4865</v>
      </c>
      <c r="C14" s="186">
        <v>2.346038249282361</v>
      </c>
      <c r="D14" s="186">
        <v>4.7555703344028304</v>
      </c>
    </row>
    <row r="15" spans="1:7" ht="21.75" customHeight="1" x14ac:dyDescent="0.25">
      <c r="A15" s="7" t="s">
        <v>4866</v>
      </c>
      <c r="B15" s="8" t="s">
        <v>4867</v>
      </c>
      <c r="C15" s="186">
        <v>0.75472572985641884</v>
      </c>
      <c r="D15" s="186">
        <v>3.0048727901942991</v>
      </c>
    </row>
    <row r="16" spans="1:7" ht="21.75" customHeight="1" x14ac:dyDescent="0.25">
      <c r="A16" s="7" t="s">
        <v>4868</v>
      </c>
      <c r="B16" s="8" t="s">
        <v>4869</v>
      </c>
      <c r="C16" s="186">
        <v>1.3312474728802886</v>
      </c>
      <c r="D16" s="186">
        <v>24.628309567769481</v>
      </c>
    </row>
    <row r="17" spans="1:4" ht="21.75" customHeight="1" x14ac:dyDescent="0.25">
      <c r="A17" s="7" t="s">
        <v>4870</v>
      </c>
      <c r="B17" s="8" t="s">
        <v>4871</v>
      </c>
      <c r="C17" s="186">
        <v>2.5755199526859895</v>
      </c>
      <c r="D17" s="186">
        <v>30.599903023318255</v>
      </c>
    </row>
    <row r="18" spans="1:4" ht="21.75" customHeight="1" x14ac:dyDescent="0.25">
      <c r="A18" s="7" t="s">
        <v>4872</v>
      </c>
      <c r="B18" s="8" t="s">
        <v>4873</v>
      </c>
      <c r="C18" s="186">
        <v>8.4842102460752442E-3</v>
      </c>
      <c r="D18" s="186">
        <v>1.0197392240396175</v>
      </c>
    </row>
    <row r="19" spans="1:4" ht="21.75" customHeight="1" x14ac:dyDescent="0.25">
      <c r="A19" s="7" t="s">
        <v>4874</v>
      </c>
      <c r="B19" s="8" t="s">
        <v>4873</v>
      </c>
      <c r="C19" s="186">
        <v>8.6270225441232549E-3</v>
      </c>
      <c r="D19" s="186">
        <v>1.0449495084979554</v>
      </c>
    </row>
    <row r="20" spans="1:4" ht="21.75" customHeight="1" x14ac:dyDescent="0.25">
      <c r="A20" s="7" t="s">
        <v>4875</v>
      </c>
      <c r="B20" s="8" t="s">
        <v>4876</v>
      </c>
      <c r="C20" s="186">
        <v>0.53752883684902097</v>
      </c>
      <c r="D20" s="186">
        <v>6.9996488033106772</v>
      </c>
    </row>
    <row r="21" spans="1:4" ht="21.75" customHeight="1" x14ac:dyDescent="0.25">
      <c r="A21" s="7" t="s">
        <v>4877</v>
      </c>
      <c r="B21" s="8" t="s">
        <v>4878</v>
      </c>
      <c r="C21" s="186">
        <v>1.3752871162956559</v>
      </c>
      <c r="D21" s="186">
        <v>11.12459866708512</v>
      </c>
    </row>
    <row r="22" spans="1:4" ht="21.75" customHeight="1" x14ac:dyDescent="0.25">
      <c r="A22" s="7" t="s">
        <v>4879</v>
      </c>
      <c r="B22" s="8" t="s">
        <v>4878</v>
      </c>
      <c r="C22" s="186">
        <v>1.2783210902818112</v>
      </c>
      <c r="D22" s="186">
        <v>6.6710057199656525</v>
      </c>
    </row>
    <row r="23" spans="1:4" ht="21.75" customHeight="1" x14ac:dyDescent="0.25">
      <c r="A23" s="7" t="s">
        <v>4880</v>
      </c>
      <c r="B23" s="8" t="s">
        <v>4881</v>
      </c>
      <c r="C23" s="186">
        <v>0.25702380277738951</v>
      </c>
      <c r="D23" s="186">
        <v>0.52028142259901344</v>
      </c>
    </row>
    <row r="24" spans="1:4" ht="21.75" customHeight="1" x14ac:dyDescent="0.25">
      <c r="A24" s="7" t="s">
        <v>4882</v>
      </c>
      <c r="B24" s="8" t="s">
        <v>4883</v>
      </c>
      <c r="C24" s="186">
        <v>1.5730276453852023</v>
      </c>
      <c r="D24" s="186">
        <v>12.415520461784961</v>
      </c>
    </row>
    <row r="25" spans="1:4" ht="21.75" customHeight="1" x14ac:dyDescent="0.25">
      <c r="A25" s="7" t="s">
        <v>4884</v>
      </c>
      <c r="B25" s="8" t="s">
        <v>4885</v>
      </c>
      <c r="C25" s="186">
        <v>0.4492804697700763</v>
      </c>
      <c r="D25" s="186">
        <v>20.489277741376185</v>
      </c>
    </row>
    <row r="26" spans="1:4" ht="21.75" customHeight="1" x14ac:dyDescent="0.25">
      <c r="A26" s="7" t="s">
        <v>4886</v>
      </c>
      <c r="B26" s="8" t="s">
        <v>4887</v>
      </c>
      <c r="C26" s="186">
        <v>0.13116763109974305</v>
      </c>
      <c r="D26" s="186">
        <v>3.6370750982752789</v>
      </c>
    </row>
    <row r="27" spans="1:4" ht="27.75" customHeight="1" x14ac:dyDescent="0.25">
      <c r="A27" s="7" t="s">
        <v>4888</v>
      </c>
      <c r="B27" s="8" t="s">
        <v>4887</v>
      </c>
      <c r="C27" s="186">
        <v>0.13395856657375421</v>
      </c>
      <c r="D27" s="186">
        <v>3.4982103035459868</v>
      </c>
    </row>
    <row r="28" spans="1:4" ht="27.75" customHeight="1" x14ac:dyDescent="0.25">
      <c r="A28" s="7" t="s">
        <v>4889</v>
      </c>
      <c r="B28" s="8" t="s">
        <v>4890</v>
      </c>
      <c r="C28" s="186">
        <v>0.63607135528075398</v>
      </c>
      <c r="D28" s="186">
        <v>8.9114509287930872</v>
      </c>
    </row>
    <row r="29" spans="1:4" ht="27.75" customHeight="1" x14ac:dyDescent="0.25">
      <c r="A29" s="7" t="s">
        <v>4891</v>
      </c>
      <c r="B29" s="8" t="s">
        <v>4892</v>
      </c>
      <c r="C29" s="186">
        <v>0.56264808829312984</v>
      </c>
      <c r="D29" s="186">
        <v>12.332452622695184</v>
      </c>
    </row>
    <row r="30" spans="1:4" ht="27.75" customHeight="1" x14ac:dyDescent="0.25">
      <c r="A30" s="7" t="s">
        <v>951</v>
      </c>
      <c r="B30" s="8" t="s">
        <v>4893</v>
      </c>
      <c r="C30" s="186">
        <v>1.1853889846013568</v>
      </c>
      <c r="D30" s="186">
        <v>8.9179081130206121</v>
      </c>
    </row>
    <row r="31" spans="1:4" ht="27.75" customHeight="1" x14ac:dyDescent="0.25">
      <c r="A31" s="7" t="s">
        <v>4894</v>
      </c>
      <c r="B31" s="8" t="s">
        <v>4895</v>
      </c>
      <c r="C31" s="186">
        <v>0.65213294948216027</v>
      </c>
      <c r="D31" s="186">
        <v>30.989697196490575</v>
      </c>
    </row>
    <row r="32" spans="1:4" ht="27.75" customHeight="1" x14ac:dyDescent="0.25">
      <c r="A32" s="7" t="s">
        <v>4896</v>
      </c>
      <c r="B32" s="8" t="s">
        <v>4897</v>
      </c>
      <c r="C32" s="186">
        <v>0.20747130468511918</v>
      </c>
      <c r="D32" s="186">
        <v>-8.2289061776612896E-2</v>
      </c>
    </row>
    <row r="33" spans="1:4" ht="27.75" customHeight="1" x14ac:dyDescent="0.25">
      <c r="A33" s="7" t="s">
        <v>4898</v>
      </c>
      <c r="B33" s="8" t="s">
        <v>4897</v>
      </c>
      <c r="C33" s="186">
        <v>0.2215993581346607</v>
      </c>
      <c r="D33" s="186">
        <v>-2.473943056799386E-2</v>
      </c>
    </row>
    <row r="34" spans="1:4" ht="27.75" customHeight="1" x14ac:dyDescent="0.25">
      <c r="A34" s="7" t="s">
        <v>4899</v>
      </c>
      <c r="B34" s="8" t="s">
        <v>4900</v>
      </c>
      <c r="C34" s="186">
        <v>5.1590071135060853</v>
      </c>
      <c r="D34" s="186">
        <v>7.5466274615201083</v>
      </c>
    </row>
    <row r="35" spans="1:4" ht="27.75" customHeight="1" x14ac:dyDescent="0.25">
      <c r="A35" s="7" t="s">
        <v>4901</v>
      </c>
      <c r="B35" s="8" t="s">
        <v>4902</v>
      </c>
      <c r="C35" s="186">
        <v>1.301333188153257</v>
      </c>
      <c r="D35" s="186">
        <v>2.2017738144313208</v>
      </c>
    </row>
    <row r="36" spans="1:4" ht="27.75" customHeight="1" x14ac:dyDescent="0.25">
      <c r="A36" s="7" t="s">
        <v>4903</v>
      </c>
      <c r="B36" s="8" t="s">
        <v>4904</v>
      </c>
      <c r="C36" s="186">
        <v>2.180625490900709</v>
      </c>
      <c r="D36" s="186">
        <v>6.3755954310436946</v>
      </c>
    </row>
    <row r="37" spans="1:4" ht="27.75" customHeight="1" x14ac:dyDescent="0.25">
      <c r="A37" s="7" t="s">
        <v>4905</v>
      </c>
      <c r="B37" s="8" t="s">
        <v>4904</v>
      </c>
      <c r="C37" s="186">
        <v>0.16687944812433173</v>
      </c>
      <c r="D37" s="186">
        <v>2.117684892463501</v>
      </c>
    </row>
    <row r="38" spans="1:4" ht="27.75" customHeight="1" x14ac:dyDescent="0.25">
      <c r="A38" s="7" t="s">
        <v>4906</v>
      </c>
      <c r="B38" s="8" t="s">
        <v>4907</v>
      </c>
      <c r="C38" s="186">
        <v>0.84666297081300024</v>
      </c>
      <c r="D38" s="186">
        <v>9.2307459626319357</v>
      </c>
    </row>
    <row r="39" spans="1:4" ht="27.75" customHeight="1" x14ac:dyDescent="0.25">
      <c r="A39" s="7" t="s">
        <v>4908</v>
      </c>
      <c r="B39" s="8" t="s">
        <v>4907</v>
      </c>
      <c r="C39" s="186">
        <v>1.3374859426144206</v>
      </c>
      <c r="D39" s="186">
        <v>16.835469873881983</v>
      </c>
    </row>
    <row r="40" spans="1:4" ht="27.75" customHeight="1" x14ac:dyDescent="0.25">
      <c r="A40" s="7" t="s">
        <v>4909</v>
      </c>
      <c r="B40" s="8" t="s">
        <v>4910</v>
      </c>
      <c r="C40" s="186">
        <v>0.10162433891565373</v>
      </c>
      <c r="D40" s="186">
        <v>3.0385006553736953</v>
      </c>
    </row>
    <row r="41" spans="1:4" ht="27.75" customHeight="1" x14ac:dyDescent="0.25">
      <c r="A41" s="7" t="s">
        <v>4911</v>
      </c>
      <c r="B41" s="8" t="s">
        <v>4910</v>
      </c>
      <c r="C41" s="186">
        <v>0.10161756235213888</v>
      </c>
      <c r="D41" s="186">
        <v>3.0346235680136093</v>
      </c>
    </row>
    <row r="42" spans="1:4" ht="27.75" customHeight="1" x14ac:dyDescent="0.25">
      <c r="A42" s="7" t="s">
        <v>4912</v>
      </c>
      <c r="B42" s="8" t="s">
        <v>4913</v>
      </c>
      <c r="C42" s="186">
        <v>3.0991779489617133</v>
      </c>
      <c r="D42" s="186">
        <v>6.4806740877087066</v>
      </c>
    </row>
    <row r="43" spans="1:4" ht="27.75" customHeight="1" x14ac:dyDescent="0.25">
      <c r="A43" s="7" t="s">
        <v>4914</v>
      </c>
      <c r="B43" s="8" t="s">
        <v>4915</v>
      </c>
      <c r="C43" s="186">
        <v>1.2840774898337575</v>
      </c>
      <c r="D43" s="186">
        <v>2.9707595654167243</v>
      </c>
    </row>
    <row r="44" spans="1:4" ht="27.75" customHeight="1" x14ac:dyDescent="0.25">
      <c r="A44" s="7" t="s">
        <v>4916</v>
      </c>
      <c r="B44" s="8" t="s">
        <v>4917</v>
      </c>
      <c r="C44" s="186">
        <v>1.2683471835754836</v>
      </c>
      <c r="D44" s="186">
        <v>25.496530746210023</v>
      </c>
    </row>
    <row r="45" spans="1:4" ht="27.75" customHeight="1" x14ac:dyDescent="0.25">
      <c r="A45" s="7" t="s">
        <v>4918</v>
      </c>
      <c r="B45" s="8" t="s">
        <v>4917</v>
      </c>
      <c r="C45" s="186">
        <v>0.31650362334943638</v>
      </c>
      <c r="D45" s="186">
        <v>14.015955213048224</v>
      </c>
    </row>
    <row r="46" spans="1:4" ht="27.75" customHeight="1" x14ac:dyDescent="0.25">
      <c r="A46" s="7" t="s">
        <v>4919</v>
      </c>
      <c r="B46" s="8" t="s">
        <v>4920</v>
      </c>
      <c r="C46" s="186">
        <v>1.5577747947446858</v>
      </c>
      <c r="D46" s="186">
        <v>4.2123226464283716</v>
      </c>
    </row>
    <row r="47" spans="1:4" ht="27.75" customHeight="1" x14ac:dyDescent="0.25">
      <c r="A47" s="7" t="s">
        <v>4921</v>
      </c>
      <c r="B47" s="8" t="s">
        <v>4920</v>
      </c>
      <c r="C47" s="186">
        <v>2.1513083075130522E-2</v>
      </c>
      <c r="D47" s="186">
        <v>2.2218032249145461</v>
      </c>
    </row>
    <row r="48" spans="1:4" ht="27.75" customHeight="1" x14ac:dyDescent="0.25">
      <c r="A48" s="7" t="s">
        <v>4922</v>
      </c>
      <c r="B48" s="8" t="s">
        <v>4923</v>
      </c>
      <c r="C48" s="186">
        <v>2.4326611748332652</v>
      </c>
      <c r="D48" s="186">
        <v>14.814534017226062</v>
      </c>
    </row>
    <row r="49" spans="1:4" ht="27.75" customHeight="1" x14ac:dyDescent="0.25">
      <c r="A49" s="7" t="s">
        <v>4924</v>
      </c>
      <c r="B49" s="8" t="s">
        <v>4925</v>
      </c>
      <c r="C49" s="186">
        <v>1.9187798290164619</v>
      </c>
      <c r="D49" s="186">
        <v>12.254057078766269</v>
      </c>
    </row>
    <row r="50" spans="1:4" ht="27.75" customHeight="1" x14ac:dyDescent="0.25">
      <c r="A50" s="7" t="s">
        <v>4926</v>
      </c>
      <c r="B50" s="8" t="s">
        <v>4927</v>
      </c>
      <c r="C50" s="186">
        <v>0.45244842992799467</v>
      </c>
      <c r="D50" s="186">
        <v>5.9669712006514954</v>
      </c>
    </row>
    <row r="51" spans="1:4" ht="27.75" customHeight="1" x14ac:dyDescent="0.25">
      <c r="A51" s="7" t="s">
        <v>4928</v>
      </c>
      <c r="B51" s="8" t="s">
        <v>4929</v>
      </c>
      <c r="C51" s="186">
        <v>3.8498947246266297</v>
      </c>
      <c r="D51" s="186">
        <v>2.0868314553492016</v>
      </c>
    </row>
    <row r="52" spans="1:4" ht="27.75" customHeight="1" x14ac:dyDescent="0.25">
      <c r="A52" s="7" t="s">
        <v>4930</v>
      </c>
      <c r="B52" s="8" t="s">
        <v>4931</v>
      </c>
      <c r="C52" s="186">
        <v>10.680322580700055</v>
      </c>
      <c r="D52" s="186">
        <v>17.822162642148882</v>
      </c>
    </row>
    <row r="53" spans="1:4" ht="27.75" customHeight="1" x14ac:dyDescent="0.25">
      <c r="A53" s="7" t="s">
        <v>1047</v>
      </c>
      <c r="B53" s="8" t="s">
        <v>4932</v>
      </c>
      <c r="C53" s="186">
        <v>3.243898085492217</v>
      </c>
      <c r="D53" s="186">
        <v>43.309696593055278</v>
      </c>
    </row>
    <row r="54" spans="1:4" ht="27.75" customHeight="1" x14ac:dyDescent="0.25">
      <c r="A54" s="7" t="s">
        <v>4933</v>
      </c>
      <c r="B54" s="8" t="s">
        <v>4934</v>
      </c>
      <c r="C54" s="186">
        <v>2.6486323436280976</v>
      </c>
      <c r="D54" s="186">
        <v>6.6339013661388035</v>
      </c>
    </row>
    <row r="55" spans="1:4" ht="27.75" customHeight="1" x14ac:dyDescent="0.25">
      <c r="A55" s="7" t="s">
        <v>4935</v>
      </c>
      <c r="B55" s="8" t="s">
        <v>4936</v>
      </c>
      <c r="C55" s="186">
        <v>1.0305019447168491</v>
      </c>
      <c r="D55" s="186">
        <v>7.2740457276186623</v>
      </c>
    </row>
    <row r="56" spans="1:4" ht="27.75" customHeight="1" x14ac:dyDescent="0.25">
      <c r="A56" s="7" t="s">
        <v>4937</v>
      </c>
      <c r="B56" s="8" t="s">
        <v>4938</v>
      </c>
      <c r="C56" s="186">
        <v>1.6958171883302147</v>
      </c>
      <c r="D56" s="186">
        <v>3.34228294100713</v>
      </c>
    </row>
    <row r="57" spans="1:4" ht="27.75" customHeight="1" x14ac:dyDescent="0.25">
      <c r="A57" s="7" t="s">
        <v>4939</v>
      </c>
      <c r="B57" s="8" t="s">
        <v>4940</v>
      </c>
      <c r="C57" s="186">
        <v>4.5287993221926393E-2</v>
      </c>
      <c r="D57" s="186">
        <v>1.6332508520812605</v>
      </c>
    </row>
    <row r="58" spans="1:4" ht="27.75" customHeight="1" x14ac:dyDescent="0.25">
      <c r="A58" s="7" t="s">
        <v>4941</v>
      </c>
      <c r="B58" s="8" t="s">
        <v>4942</v>
      </c>
      <c r="C58" s="186">
        <v>3.0390302258652238</v>
      </c>
      <c r="D58" s="186">
        <v>35.384621778434251</v>
      </c>
    </row>
    <row r="59" spans="1:4" ht="27.75" customHeight="1" x14ac:dyDescent="0.25">
      <c r="A59" s="7" t="s">
        <v>4943</v>
      </c>
      <c r="B59" s="8" t="s">
        <v>4944</v>
      </c>
      <c r="C59" s="186">
        <v>0.50549291799194507</v>
      </c>
      <c r="D59" s="186">
        <v>17.763242113815316</v>
      </c>
    </row>
    <row r="60" spans="1:4" ht="27.75" customHeight="1" x14ac:dyDescent="0.25">
      <c r="A60" s="7" t="s">
        <v>4945</v>
      </c>
      <c r="B60" s="8" t="s">
        <v>4946</v>
      </c>
      <c r="C60" s="186">
        <v>1.8170087417537357E-2</v>
      </c>
      <c r="D60" s="186">
        <v>-0.22931302662210934</v>
      </c>
    </row>
    <row r="61" spans="1:4" ht="27.75" customHeight="1" x14ac:dyDescent="0.25">
      <c r="A61" s="7" t="s">
        <v>1059</v>
      </c>
      <c r="B61" s="8" t="s">
        <v>4947</v>
      </c>
      <c r="C61" s="186">
        <v>2.2138346378255389E-3</v>
      </c>
      <c r="D61" s="186">
        <v>-0.24838753493132121</v>
      </c>
    </row>
    <row r="62" spans="1:4" ht="27.75" customHeight="1" x14ac:dyDescent="0.25">
      <c r="A62" s="7" t="s">
        <v>4948</v>
      </c>
      <c r="B62" s="8" t="s">
        <v>4947</v>
      </c>
      <c r="C62" s="186">
        <v>2.2133522736165106E-3</v>
      </c>
      <c r="D62" s="186">
        <v>-0.24827816741570885</v>
      </c>
    </row>
    <row r="63" spans="1:4" ht="27.75" customHeight="1" x14ac:dyDescent="0.25">
      <c r="A63" s="7" t="s">
        <v>4949</v>
      </c>
      <c r="B63" s="8" t="s">
        <v>4950</v>
      </c>
      <c r="C63" s="186">
        <v>-2.2121221210812512</v>
      </c>
      <c r="D63" s="186">
        <v>22.521929472957812</v>
      </c>
    </row>
    <row r="64" spans="1:4" ht="27.75" customHeight="1" x14ac:dyDescent="0.25">
      <c r="A64" s="7" t="s">
        <v>4951</v>
      </c>
      <c r="B64" s="8" t="s">
        <v>4952</v>
      </c>
      <c r="C64" s="186">
        <v>1.3942449626183702</v>
      </c>
      <c r="D64" s="186">
        <v>0.61640441854016159</v>
      </c>
    </row>
    <row r="65" spans="1:4" ht="27.75" customHeight="1" x14ac:dyDescent="0.25">
      <c r="A65" s="7" t="s">
        <v>4953</v>
      </c>
      <c r="B65" s="8" t="s">
        <v>4954</v>
      </c>
      <c r="C65" s="186">
        <v>0.23218147637074321</v>
      </c>
      <c r="D65" s="186">
        <v>1.7928103458477378</v>
      </c>
    </row>
    <row r="66" spans="1:4" ht="27.75" customHeight="1" x14ac:dyDescent="0.25">
      <c r="A66" s="7" t="s">
        <v>4955</v>
      </c>
      <c r="B66" s="8" t="s">
        <v>4956</v>
      </c>
      <c r="C66" s="186">
        <v>0.28238450879091515</v>
      </c>
      <c r="D66" s="186">
        <v>16.368534815162242</v>
      </c>
    </row>
    <row r="67" spans="1:4" ht="27.75" customHeight="1" x14ac:dyDescent="0.25">
      <c r="A67" s="7" t="s">
        <v>4957</v>
      </c>
      <c r="B67" s="8" t="s">
        <v>4958</v>
      </c>
      <c r="C67" s="186">
        <v>2.9061026412787925</v>
      </c>
      <c r="D67" s="186">
        <v>35.284070519401155</v>
      </c>
    </row>
    <row r="68" spans="1:4" ht="27.75" customHeight="1" x14ac:dyDescent="0.25">
      <c r="A68" s="7" t="s">
        <v>4959</v>
      </c>
      <c r="B68" s="8" t="s">
        <v>4958</v>
      </c>
      <c r="C68" s="186">
        <v>0.37448115168467688</v>
      </c>
      <c r="D68" s="186">
        <v>10.675543202057968</v>
      </c>
    </row>
    <row r="69" spans="1:4" ht="27.75" customHeight="1" x14ac:dyDescent="0.25">
      <c r="A69" s="7" t="s">
        <v>4960</v>
      </c>
      <c r="B69" s="8" t="s">
        <v>4961</v>
      </c>
      <c r="C69" s="186">
        <v>0.95420858012674392</v>
      </c>
      <c r="D69" s="186">
        <v>-1.1213117762286884</v>
      </c>
    </row>
    <row r="70" spans="1:4" ht="27.75" customHeight="1" x14ac:dyDescent="0.25">
      <c r="A70" s="7" t="s">
        <v>4962</v>
      </c>
      <c r="B70" s="8" t="s">
        <v>4963</v>
      </c>
      <c r="C70" s="186">
        <v>0.54550607698660891</v>
      </c>
      <c r="D70" s="186">
        <v>6.9286376532562919</v>
      </c>
    </row>
    <row r="71" spans="1:4" ht="27.75" customHeight="1" x14ac:dyDescent="0.25">
      <c r="A71" s="7" t="s">
        <v>4964</v>
      </c>
      <c r="B71" s="8" t="s">
        <v>4965</v>
      </c>
      <c r="C71" s="186">
        <v>2.7416925860480466</v>
      </c>
      <c r="D71" s="186">
        <v>19.866959808182983</v>
      </c>
    </row>
    <row r="72" spans="1:4" ht="27.75" customHeight="1" x14ac:dyDescent="0.25">
      <c r="A72" s="7" t="s">
        <v>4966</v>
      </c>
      <c r="B72" s="8" t="s">
        <v>4965</v>
      </c>
      <c r="C72" s="186">
        <v>3.1099647292790383E-2</v>
      </c>
      <c r="D72" s="186">
        <v>14.214856661173592</v>
      </c>
    </row>
    <row r="73" spans="1:4" ht="27.75" customHeight="1" x14ac:dyDescent="0.25">
      <c r="A73" s="7" t="s">
        <v>4967</v>
      </c>
      <c r="B73" s="8" t="s">
        <v>4968</v>
      </c>
      <c r="C73" s="186">
        <v>4.4991172438341245</v>
      </c>
      <c r="D73" s="186">
        <v>1.0349417955234292</v>
      </c>
    </row>
    <row r="74" spans="1:4" ht="27.75" customHeight="1" x14ac:dyDescent="0.25">
      <c r="A74" s="7" t="s">
        <v>4969</v>
      </c>
      <c r="B74" s="8" t="s">
        <v>4970</v>
      </c>
      <c r="C74" s="186">
        <v>1.0351151431588246</v>
      </c>
      <c r="D74" s="186">
        <v>8.3880306477897264</v>
      </c>
    </row>
    <row r="75" spans="1:4" ht="27.75" customHeight="1" x14ac:dyDescent="0.25">
      <c r="A75" s="7" t="s">
        <v>4971</v>
      </c>
      <c r="B75" s="8" t="s">
        <v>4970</v>
      </c>
      <c r="C75" s="186">
        <v>0.36365172888867159</v>
      </c>
      <c r="D75" s="186">
        <v>2.718427673148109</v>
      </c>
    </row>
    <row r="76" spans="1:4" ht="27.75" customHeight="1" x14ac:dyDescent="0.25">
      <c r="A76" s="7" t="s">
        <v>4972</v>
      </c>
      <c r="B76" s="8" t="s">
        <v>4973</v>
      </c>
      <c r="C76" s="186">
        <v>5.3585409936126288E-2</v>
      </c>
      <c r="D76" s="186">
        <v>-5.4808698656919219</v>
      </c>
    </row>
    <row r="77" spans="1:4" ht="27.75" customHeight="1" x14ac:dyDescent="0.25">
      <c r="A77" s="7" t="s">
        <v>4974</v>
      </c>
      <c r="B77" s="8" t="s">
        <v>4975</v>
      </c>
      <c r="C77" s="186">
        <v>5.0880870980933362E-3</v>
      </c>
      <c r="D77" s="186">
        <v>-0.97246393015032839</v>
      </c>
    </row>
    <row r="78" spans="1:4" ht="27.75" customHeight="1" x14ac:dyDescent="0.25">
      <c r="A78" s="7" t="s">
        <v>4976</v>
      </c>
      <c r="B78" s="8" t="s">
        <v>4977</v>
      </c>
      <c r="C78" s="186">
        <v>1.9317264564434271E-2</v>
      </c>
      <c r="D78" s="186">
        <v>25.264190055079268</v>
      </c>
    </row>
    <row r="79" spans="1:4" ht="27.75" customHeight="1" x14ac:dyDescent="0.25">
      <c r="A79" s="7" t="s">
        <v>4978</v>
      </c>
      <c r="B79" s="8" t="s">
        <v>4979</v>
      </c>
      <c r="C79" s="186">
        <v>2.3031486800124954</v>
      </c>
      <c r="D79" s="186">
        <v>23.82333541196207</v>
      </c>
    </row>
    <row r="80" spans="1:4" ht="27.75" customHeight="1" x14ac:dyDescent="0.25">
      <c r="A80" s="7" t="s">
        <v>4980</v>
      </c>
      <c r="B80" s="8" t="s">
        <v>4981</v>
      </c>
      <c r="C80" s="186">
        <v>2.1623570928064435</v>
      </c>
      <c r="D80" s="186">
        <v>8.7738892415430492</v>
      </c>
    </row>
    <row r="81" spans="1:4" ht="27.75" customHeight="1" x14ac:dyDescent="0.25">
      <c r="A81" s="7" t="s">
        <v>4982</v>
      </c>
      <c r="B81" s="8" t="s">
        <v>4983</v>
      </c>
      <c r="C81" s="186">
        <v>2.4641248864257284</v>
      </c>
      <c r="D81" s="186">
        <v>11.195800784401921</v>
      </c>
    </row>
    <row r="82" spans="1:4" ht="27.75" customHeight="1" x14ac:dyDescent="0.25">
      <c r="A82" s="7" t="s">
        <v>4984</v>
      </c>
      <c r="B82" s="8" t="s">
        <v>4985</v>
      </c>
      <c r="C82" s="186">
        <v>2.7783233253867641</v>
      </c>
      <c r="D82" s="186">
        <v>12.47277183436065</v>
      </c>
    </row>
    <row r="83" spans="1:4" ht="27.75" customHeight="1" x14ac:dyDescent="0.25">
      <c r="A83" s="7" t="s">
        <v>4986</v>
      </c>
      <c r="B83" s="8" t="s">
        <v>4985</v>
      </c>
      <c r="C83" s="186">
        <v>0.25017473989680172</v>
      </c>
      <c r="D83" s="186">
        <v>2.4751839711841619</v>
      </c>
    </row>
    <row r="84" spans="1:4" ht="27.75" customHeight="1" x14ac:dyDescent="0.25">
      <c r="A84" s="7" t="s">
        <v>4987</v>
      </c>
      <c r="B84" s="8" t="s">
        <v>4988</v>
      </c>
      <c r="C84" s="186">
        <v>1.4117790676866728</v>
      </c>
      <c r="D84" s="186">
        <v>28.247610830773475</v>
      </c>
    </row>
    <row r="85" spans="1:4" ht="27.75" customHeight="1" x14ac:dyDescent="0.25">
      <c r="A85" s="7" t="s">
        <v>4989</v>
      </c>
      <c r="B85" s="8" t="s">
        <v>4990</v>
      </c>
      <c r="C85" s="186">
        <v>0.37753149206384184</v>
      </c>
      <c r="D85" s="186">
        <v>40.514777398225462</v>
      </c>
    </row>
    <row r="86" spans="1:4" ht="27.75" customHeight="1" x14ac:dyDescent="0.25">
      <c r="A86" s="7" t="s">
        <v>4991</v>
      </c>
      <c r="B86" s="8" t="s">
        <v>4990</v>
      </c>
      <c r="C86" s="186">
        <v>6.243462219029243E-2</v>
      </c>
      <c r="D86" s="186">
        <v>3.6870432814981511</v>
      </c>
    </row>
    <row r="87" spans="1:4" ht="27.75" customHeight="1" x14ac:dyDescent="0.25">
      <c r="A87" s="7" t="s">
        <v>4992</v>
      </c>
      <c r="B87" s="8" t="s">
        <v>4993</v>
      </c>
      <c r="C87" s="186">
        <v>0.7501638631460964</v>
      </c>
      <c r="D87" s="186">
        <v>10.415098357611145</v>
      </c>
    </row>
    <row r="88" spans="1:4" ht="27.75" customHeight="1" x14ac:dyDescent="0.25">
      <c r="A88" s="7" t="s">
        <v>4994</v>
      </c>
      <c r="B88" s="8" t="s">
        <v>4995</v>
      </c>
      <c r="C88" s="186">
        <v>0.41625386534482089</v>
      </c>
      <c r="D88" s="186">
        <v>27.833394145806167</v>
      </c>
    </row>
    <row r="89" spans="1:4" ht="27.75" customHeight="1" x14ac:dyDescent="0.25">
      <c r="A89" s="7" t="s">
        <v>1120</v>
      </c>
      <c r="B89" s="8" t="s">
        <v>4996</v>
      </c>
      <c r="C89" s="186">
        <v>-9.5008045462964402E-2</v>
      </c>
      <c r="D89" s="186">
        <v>25.64059321891046</v>
      </c>
    </row>
    <row r="90" spans="1:4" ht="27.75" customHeight="1" x14ac:dyDescent="0.25">
      <c r="A90" s="7" t="s">
        <v>4997</v>
      </c>
      <c r="B90" s="8" t="s">
        <v>4998</v>
      </c>
      <c r="C90" s="186">
        <v>1.4108947045238502</v>
      </c>
      <c r="D90" s="186">
        <v>3.8882652107371962</v>
      </c>
    </row>
    <row r="91" spans="1:4" ht="27.75" customHeight="1" x14ac:dyDescent="0.25">
      <c r="A91" s="7" t="s">
        <v>4999</v>
      </c>
      <c r="B91" s="8" t="s">
        <v>5000</v>
      </c>
      <c r="C91" s="186">
        <v>1.7699179684069605E-2</v>
      </c>
      <c r="D91" s="186">
        <v>2.9770356336125543</v>
      </c>
    </row>
    <row r="92" spans="1:4" ht="27.75" customHeight="1" x14ac:dyDescent="0.25">
      <c r="A92" s="7" t="s">
        <v>5001</v>
      </c>
      <c r="B92" s="8" t="s">
        <v>5002</v>
      </c>
      <c r="C92" s="186">
        <v>4.6014025290997906E-2</v>
      </c>
      <c r="D92" s="186">
        <v>16.486903084187304</v>
      </c>
    </row>
    <row r="93" spans="1:4" ht="27.75" customHeight="1" x14ac:dyDescent="0.25">
      <c r="A93" s="7" t="s">
        <v>5003</v>
      </c>
      <c r="B93" s="8" t="s">
        <v>5004</v>
      </c>
      <c r="C93" s="186">
        <v>0</v>
      </c>
      <c r="D93" s="186">
        <v>-5.5045995080680488</v>
      </c>
    </row>
    <row r="94" spans="1:4" ht="27.75" customHeight="1" x14ac:dyDescent="0.25">
      <c r="A94" s="7" t="s">
        <v>5005</v>
      </c>
      <c r="B94" s="8" t="s">
        <v>5006</v>
      </c>
      <c r="C94" s="186">
        <v>2.0949306661526692</v>
      </c>
      <c r="D94" s="186">
        <v>0.11743992165668393</v>
      </c>
    </row>
    <row r="95" spans="1:4" ht="27.75" customHeight="1" x14ac:dyDescent="0.25">
      <c r="A95" s="7" t="s">
        <v>5007</v>
      </c>
      <c r="B95" s="8" t="s">
        <v>5008</v>
      </c>
      <c r="C95" s="186">
        <v>0.73750427162651344</v>
      </c>
      <c r="D95" s="186">
        <v>9.3016852036838173</v>
      </c>
    </row>
    <row r="96" spans="1:4" ht="27.75" customHeight="1" x14ac:dyDescent="0.25">
      <c r="A96" s="7" t="s">
        <v>5009</v>
      </c>
      <c r="B96" s="8" t="s">
        <v>5010</v>
      </c>
      <c r="C96" s="186">
        <v>0.47062165253368671</v>
      </c>
      <c r="D96" s="186">
        <v>-2.4211733382021214</v>
      </c>
    </row>
    <row r="97" spans="1:4" ht="27.75" customHeight="1" x14ac:dyDescent="0.25">
      <c r="A97" s="7" t="s">
        <v>3424</v>
      </c>
      <c r="B97" s="8" t="s">
        <v>5011</v>
      </c>
      <c r="C97" s="186">
        <v>0.62402600794406393</v>
      </c>
      <c r="D97" s="186">
        <v>7.3677148584255614E-2</v>
      </c>
    </row>
    <row r="98" spans="1:4" ht="27.75" customHeight="1" x14ac:dyDescent="0.25">
      <c r="A98" s="7" t="s">
        <v>5012</v>
      </c>
      <c r="B98" s="8" t="s">
        <v>5013</v>
      </c>
      <c r="C98" s="186">
        <v>2.8024316675388246</v>
      </c>
      <c r="D98" s="186">
        <v>8.6775737103315063</v>
      </c>
    </row>
    <row r="99" spans="1:4" ht="27.75" customHeight="1" x14ac:dyDescent="0.25">
      <c r="A99" s="7" t="s">
        <v>5014</v>
      </c>
      <c r="B99" s="8" t="s">
        <v>5015</v>
      </c>
      <c r="C99" s="186">
        <v>0.21590566827836832</v>
      </c>
      <c r="D99" s="186">
        <v>9.0578112217544149</v>
      </c>
    </row>
    <row r="100" spans="1:4" ht="27.75" customHeight="1" x14ac:dyDescent="0.25">
      <c r="A100" s="7" t="s">
        <v>5016</v>
      </c>
      <c r="B100" s="8" t="s">
        <v>5017</v>
      </c>
      <c r="C100" s="186">
        <v>2.9083625780405802</v>
      </c>
      <c r="D100" s="186">
        <v>9.951790681968129</v>
      </c>
    </row>
    <row r="101" spans="1:4" ht="27.75" customHeight="1" x14ac:dyDescent="0.25">
      <c r="A101" s="7" t="s">
        <v>5018</v>
      </c>
      <c r="B101" s="8" t="s">
        <v>5019</v>
      </c>
      <c r="C101" s="186">
        <v>0.43396999771716993</v>
      </c>
      <c r="D101" s="186">
        <v>30.284341243542894</v>
      </c>
    </row>
    <row r="102" spans="1:4" ht="27.75" customHeight="1" x14ac:dyDescent="0.25">
      <c r="A102" s="7" t="s">
        <v>5020</v>
      </c>
      <c r="B102" s="8" t="s">
        <v>5021</v>
      </c>
      <c r="C102" s="186">
        <v>4.3260952465243939E-2</v>
      </c>
      <c r="D102" s="186">
        <v>11.984922078590197</v>
      </c>
    </row>
    <row r="103" spans="1:4" ht="27.75" customHeight="1" x14ac:dyDescent="0.25">
      <c r="A103" s="7" t="s">
        <v>5022</v>
      </c>
      <c r="B103" s="8" t="s">
        <v>5023</v>
      </c>
      <c r="C103" s="186">
        <v>2.8560281649793757E-2</v>
      </c>
      <c r="D103" s="186">
        <v>4.5127977132118051</v>
      </c>
    </row>
    <row r="104" spans="1:4" ht="27.75" customHeight="1" x14ac:dyDescent="0.25">
      <c r="A104" s="7" t="s">
        <v>5024</v>
      </c>
      <c r="B104" s="8" t="s">
        <v>5025</v>
      </c>
      <c r="C104" s="186">
        <v>1.3799523338642115</v>
      </c>
      <c r="D104" s="186">
        <v>10.889617137455343</v>
      </c>
    </row>
    <row r="105" spans="1:4" ht="27.75" customHeight="1" x14ac:dyDescent="0.25">
      <c r="A105" s="7" t="s">
        <v>5026</v>
      </c>
      <c r="B105" s="8" t="s">
        <v>5027</v>
      </c>
      <c r="C105" s="186">
        <v>0.76512404382781363</v>
      </c>
      <c r="D105" s="186">
        <v>6.1311856658395225</v>
      </c>
    </row>
    <row r="106" spans="1:4" ht="27.75" customHeight="1" x14ac:dyDescent="0.25">
      <c r="A106" s="7" t="s">
        <v>1801</v>
      </c>
      <c r="B106" s="8" t="s">
        <v>5028</v>
      </c>
      <c r="C106" s="186">
        <v>3.2758578322459736E-2</v>
      </c>
      <c r="D106" s="186">
        <v>4.2146097082150122</v>
      </c>
    </row>
    <row r="107" spans="1:4" ht="27.75" customHeight="1" x14ac:dyDescent="0.25">
      <c r="A107" s="7" t="s">
        <v>5029</v>
      </c>
      <c r="B107" s="8" t="s">
        <v>5028</v>
      </c>
      <c r="C107" s="186">
        <v>3.276628887173301E-2</v>
      </c>
      <c r="D107" s="186">
        <v>4.1200382328654204</v>
      </c>
    </row>
    <row r="108" spans="1:4" ht="27.75" customHeight="1" x14ac:dyDescent="0.25">
      <c r="A108" s="7" t="s">
        <v>1823</v>
      </c>
      <c r="B108" s="8" t="s">
        <v>5030</v>
      </c>
      <c r="C108" s="186">
        <v>1.876316706167518E-2</v>
      </c>
      <c r="D108" s="186">
        <v>12.300942560860456</v>
      </c>
    </row>
    <row r="109" spans="1:4" ht="27.75" customHeight="1" x14ac:dyDescent="0.25">
      <c r="A109" s="7" t="s">
        <v>5031</v>
      </c>
      <c r="B109" s="8" t="s">
        <v>5032</v>
      </c>
      <c r="C109" s="186">
        <v>3.9061306253710457</v>
      </c>
      <c r="D109" s="186">
        <v>0.90129611442889268</v>
      </c>
    </row>
    <row r="110" spans="1:4" ht="27.75" customHeight="1" x14ac:dyDescent="0.25">
      <c r="A110" s="7" t="s">
        <v>5033</v>
      </c>
      <c r="B110" s="8" t="s">
        <v>5032</v>
      </c>
      <c r="C110" s="186">
        <v>3.0810333148637339</v>
      </c>
      <c r="D110" s="186">
        <v>0.89032970545974766</v>
      </c>
    </row>
    <row r="111" spans="1:4" ht="27.75" customHeight="1" x14ac:dyDescent="0.25">
      <c r="A111" s="7" t="s">
        <v>5034</v>
      </c>
      <c r="B111" s="8" t="s">
        <v>5035</v>
      </c>
      <c r="C111" s="186">
        <v>0.11055697164495715</v>
      </c>
      <c r="D111" s="186">
        <v>19.038849107050481</v>
      </c>
    </row>
    <row r="112" spans="1:4" ht="27.75" customHeight="1" x14ac:dyDescent="0.25">
      <c r="A112" s="7" t="s">
        <v>5036</v>
      </c>
      <c r="B112" s="8" t="s">
        <v>5037</v>
      </c>
      <c r="C112" s="186">
        <v>0.85888004442316768</v>
      </c>
      <c r="D112" s="186">
        <v>8.9472583959156999</v>
      </c>
    </row>
    <row r="113" spans="1:4" ht="27.75" customHeight="1" x14ac:dyDescent="0.25">
      <c r="A113" s="7" t="s">
        <v>5038</v>
      </c>
      <c r="B113" s="8" t="s">
        <v>5039</v>
      </c>
      <c r="C113" s="186">
        <v>0.12541234882722024</v>
      </c>
      <c r="D113" s="186">
        <v>30.110781962623999</v>
      </c>
    </row>
    <row r="114" spans="1:4" ht="27.75" customHeight="1" x14ac:dyDescent="0.25">
      <c r="A114" s="7" t="s">
        <v>5040</v>
      </c>
      <c r="B114" s="8" t="s">
        <v>5041</v>
      </c>
      <c r="C114" s="186">
        <v>0.2259666208921744</v>
      </c>
      <c r="D114" s="186">
        <v>4.3630274252273719E-2</v>
      </c>
    </row>
    <row r="115" spans="1:4" ht="27.75" customHeight="1" x14ac:dyDescent="0.25">
      <c r="A115" s="7" t="s">
        <v>5042</v>
      </c>
      <c r="B115" s="8" t="s">
        <v>5043</v>
      </c>
      <c r="C115" s="186">
        <v>0.105995288426808</v>
      </c>
      <c r="D115" s="186">
        <v>11.254342697894884</v>
      </c>
    </row>
    <row r="116" spans="1:4" ht="27.75" customHeight="1" x14ac:dyDescent="0.25">
      <c r="A116" s="7" t="s">
        <v>5044</v>
      </c>
      <c r="B116" s="8" t="s">
        <v>5045</v>
      </c>
      <c r="C116" s="186">
        <v>0.64491942609554354</v>
      </c>
      <c r="D116" s="186">
        <v>4.2186956712191606</v>
      </c>
    </row>
    <row r="117" spans="1:4" ht="27.75" customHeight="1" x14ac:dyDescent="0.25">
      <c r="A117" s="7" t="s">
        <v>5046</v>
      </c>
      <c r="B117" s="8" t="s">
        <v>5047</v>
      </c>
      <c r="C117" s="186">
        <v>2.3283629691399232</v>
      </c>
      <c r="D117" s="186">
        <v>37.38123057026791</v>
      </c>
    </row>
    <row r="118" spans="1:4" ht="27.75" customHeight="1" x14ac:dyDescent="0.25">
      <c r="A118" s="7" t="s">
        <v>5048</v>
      </c>
      <c r="B118" s="8" t="s">
        <v>5049</v>
      </c>
      <c r="C118" s="186">
        <v>0.9288887266185234</v>
      </c>
      <c r="D118" s="186">
        <v>19.589708807201049</v>
      </c>
    </row>
    <row r="119" spans="1:4" ht="27.75" customHeight="1" x14ac:dyDescent="0.25">
      <c r="A119" s="7" t="s">
        <v>1881</v>
      </c>
      <c r="B119" s="8" t="s">
        <v>5050</v>
      </c>
      <c r="C119" s="186">
        <v>6.2616513593739649</v>
      </c>
      <c r="D119" s="186">
        <v>2.4221331880602928</v>
      </c>
    </row>
    <row r="120" spans="1:4" ht="27.75" customHeight="1" x14ac:dyDescent="0.25">
      <c r="A120" s="7" t="s">
        <v>5051</v>
      </c>
      <c r="B120" s="8" t="s">
        <v>5052</v>
      </c>
      <c r="C120" s="186">
        <v>1.9832445337219382</v>
      </c>
      <c r="D120" s="186">
        <v>11.956284910473489</v>
      </c>
    </row>
    <row r="121" spans="1:4" ht="27.75" customHeight="1" x14ac:dyDescent="0.25">
      <c r="A121" s="7" t="s">
        <v>5053</v>
      </c>
      <c r="B121" s="8" t="s">
        <v>5054</v>
      </c>
      <c r="C121" s="186">
        <v>0.35634362134179953</v>
      </c>
      <c r="D121" s="186">
        <v>9.1614686112713617</v>
      </c>
    </row>
    <row r="122" spans="1:4" ht="27.75" customHeight="1" x14ac:dyDescent="0.25">
      <c r="A122" s="7" t="s">
        <v>5055</v>
      </c>
      <c r="B122" s="8" t="s">
        <v>5056</v>
      </c>
      <c r="C122" s="186">
        <v>0.12042198103090208</v>
      </c>
      <c r="D122" s="186">
        <v>24.194418508346921</v>
      </c>
    </row>
    <row r="123" spans="1:4" ht="27.75" customHeight="1" x14ac:dyDescent="0.25">
      <c r="A123" s="7" t="s">
        <v>1907</v>
      </c>
      <c r="B123" s="8" t="s">
        <v>5057</v>
      </c>
      <c r="C123" s="186">
        <v>0.67637422973259032</v>
      </c>
      <c r="D123" s="186">
        <v>7.3221540784333463</v>
      </c>
    </row>
    <row r="124" spans="1:4" ht="27.75" customHeight="1" x14ac:dyDescent="0.25">
      <c r="A124" s="7" t="s">
        <v>5058</v>
      </c>
      <c r="B124" s="8" t="s">
        <v>5059</v>
      </c>
      <c r="C124" s="186">
        <v>0.66570314117693874</v>
      </c>
      <c r="D124" s="186">
        <v>9.0520606973297042</v>
      </c>
    </row>
    <row r="125" spans="1:4" ht="27.75" customHeight="1" x14ac:dyDescent="0.25">
      <c r="A125" s="7" t="s">
        <v>5060</v>
      </c>
      <c r="B125" s="8" t="s">
        <v>5061</v>
      </c>
      <c r="C125" s="186">
        <v>6.4403563554992035E-2</v>
      </c>
      <c r="D125" s="186">
        <v>6.4065868609773798E-4</v>
      </c>
    </row>
    <row r="126" spans="1:4" ht="27.75" customHeight="1" x14ac:dyDescent="0.25">
      <c r="A126" s="7" t="s">
        <v>1147</v>
      </c>
      <c r="B126" s="8" t="s">
        <v>5062</v>
      </c>
      <c r="C126" s="186">
        <v>1.391553153998528</v>
      </c>
      <c r="D126" s="186">
        <v>0.50328380879338852</v>
      </c>
    </row>
    <row r="127" spans="1:4" ht="27.75" customHeight="1" x14ac:dyDescent="0.25">
      <c r="A127" s="7" t="s">
        <v>5063</v>
      </c>
      <c r="B127" s="8" t="s">
        <v>5062</v>
      </c>
      <c r="C127" s="186">
        <v>1.3842598788577838</v>
      </c>
      <c r="D127" s="186">
        <v>0.50324772964805731</v>
      </c>
    </row>
    <row r="128" spans="1:4" ht="27.75" customHeight="1" x14ac:dyDescent="0.25">
      <c r="A128" s="7" t="s">
        <v>3461</v>
      </c>
      <c r="B128" s="8" t="s">
        <v>5064</v>
      </c>
      <c r="C128" s="186">
        <v>0.63289895537994956</v>
      </c>
      <c r="D128" s="186">
        <v>-3.4466020721822034E-4</v>
      </c>
    </row>
    <row r="129" spans="1:4" ht="27.75" customHeight="1" x14ac:dyDescent="0.25">
      <c r="A129" s="7" t="s">
        <v>3463</v>
      </c>
      <c r="B129" s="8" t="s">
        <v>5064</v>
      </c>
      <c r="C129" s="186">
        <v>0.42354880163555464</v>
      </c>
      <c r="D129" s="186">
        <v>6.27334101618481E-4</v>
      </c>
    </row>
    <row r="130" spans="1:4" ht="27.75" customHeight="1" x14ac:dyDescent="0.25">
      <c r="A130" s="7" t="s">
        <v>5065</v>
      </c>
      <c r="B130" s="8" t="s">
        <v>5066</v>
      </c>
      <c r="C130" s="186">
        <v>0.22865742932481642</v>
      </c>
      <c r="D130" s="186">
        <v>9.4158392203453189</v>
      </c>
    </row>
    <row r="131" spans="1:4" ht="27.75" customHeight="1" x14ac:dyDescent="0.25">
      <c r="A131" s="7" t="s">
        <v>5067</v>
      </c>
      <c r="B131" s="8" t="s">
        <v>5068</v>
      </c>
      <c r="C131" s="186">
        <v>4.9544812730541601</v>
      </c>
      <c r="D131" s="186">
        <v>16.509337713135068</v>
      </c>
    </row>
    <row r="132" spans="1:4" ht="27.75" customHeight="1" x14ac:dyDescent="0.25">
      <c r="A132" s="7" t="s">
        <v>5069</v>
      </c>
      <c r="B132" s="8" t="s">
        <v>5070</v>
      </c>
      <c r="C132" s="186">
        <v>0.2851307045709699</v>
      </c>
      <c r="D132" s="186">
        <v>8.8513195314274427</v>
      </c>
    </row>
    <row r="133" spans="1:4" ht="27.75" customHeight="1" x14ac:dyDescent="0.25">
      <c r="A133" s="7" t="s">
        <v>5071</v>
      </c>
      <c r="B133" s="8" t="s">
        <v>5072</v>
      </c>
      <c r="C133" s="186">
        <v>0.27140665283152937</v>
      </c>
      <c r="D133" s="186">
        <v>8.3313024857260594</v>
      </c>
    </row>
    <row r="134" spans="1:4" ht="27.75" customHeight="1" x14ac:dyDescent="0.25">
      <c r="A134" s="7" t="s">
        <v>5073</v>
      </c>
      <c r="B134" s="8" t="s">
        <v>5074</v>
      </c>
      <c r="C134" s="186">
        <v>-2.303620309331992</v>
      </c>
      <c r="D134" s="186">
        <v>13.990484204754022</v>
      </c>
    </row>
    <row r="135" spans="1:4" ht="27.75" customHeight="1" x14ac:dyDescent="0.25">
      <c r="A135" s="7" t="s">
        <v>5075</v>
      </c>
      <c r="B135" s="8" t="s">
        <v>5076</v>
      </c>
      <c r="C135" s="186">
        <v>1.2931026684388141</v>
      </c>
      <c r="D135" s="186">
        <v>12.346073459319367</v>
      </c>
    </row>
    <row r="136" spans="1:4" ht="27.75" customHeight="1" x14ac:dyDescent="0.25">
      <c r="A136" s="7" t="s">
        <v>5077</v>
      </c>
      <c r="B136" s="8" t="s">
        <v>5078</v>
      </c>
      <c r="C136" s="186">
        <v>5.1703676508033126E-2</v>
      </c>
      <c r="D136" s="186">
        <v>-0.64826803373959463</v>
      </c>
    </row>
    <row r="137" spans="1:4" ht="27.75" customHeight="1" x14ac:dyDescent="0.25">
      <c r="A137" s="7" t="s">
        <v>5079</v>
      </c>
      <c r="B137" s="8" t="s">
        <v>5078</v>
      </c>
      <c r="C137" s="186">
        <v>5.1696653704952605E-2</v>
      </c>
      <c r="D137" s="186">
        <v>-0.7431490886940475</v>
      </c>
    </row>
    <row r="138" spans="1:4" ht="27.75" customHeight="1" x14ac:dyDescent="0.25">
      <c r="A138" s="7" t="s">
        <v>5080</v>
      </c>
      <c r="B138" s="8" t="s">
        <v>5081</v>
      </c>
      <c r="C138" s="186">
        <v>1.1460443080715681</v>
      </c>
      <c r="D138" s="186">
        <v>47.148200111398623</v>
      </c>
    </row>
    <row r="139" spans="1:4" ht="27.75" customHeight="1" x14ac:dyDescent="0.25">
      <c r="A139" s="7" t="s">
        <v>5082</v>
      </c>
      <c r="B139" s="8" t="s">
        <v>5083</v>
      </c>
      <c r="C139" s="186">
        <v>0.67899854904740287</v>
      </c>
      <c r="D139" s="186">
        <v>0.63334932376904651</v>
      </c>
    </row>
    <row r="140" spans="1:4" ht="27.75" customHeight="1" x14ac:dyDescent="0.25">
      <c r="A140" s="7" t="s">
        <v>5084</v>
      </c>
      <c r="B140" s="8" t="s">
        <v>5085</v>
      </c>
      <c r="C140" s="186">
        <v>2.9051157820110654E-2</v>
      </c>
      <c r="D140" s="186">
        <v>5.3775342667834902</v>
      </c>
    </row>
    <row r="141" spans="1:4" ht="27.75" customHeight="1" x14ac:dyDescent="0.25">
      <c r="A141" s="7" t="s">
        <v>5086</v>
      </c>
      <c r="B141" s="8" t="s">
        <v>5087</v>
      </c>
      <c r="C141" s="186">
        <v>0</v>
      </c>
      <c r="D141" s="186">
        <v>11.317418109447393</v>
      </c>
    </row>
    <row r="142" spans="1:4" ht="27.75" customHeight="1" x14ac:dyDescent="0.25">
      <c r="A142" s="7" t="s">
        <v>5088</v>
      </c>
      <c r="B142" s="8" t="s">
        <v>5089</v>
      </c>
      <c r="C142" s="186">
        <v>0</v>
      </c>
      <c r="D142" s="186">
        <v>8.9224946955628894</v>
      </c>
    </row>
    <row r="143" spans="1:4" ht="27.75" customHeight="1" x14ac:dyDescent="0.25">
      <c r="A143" s="7" t="s">
        <v>2033</v>
      </c>
      <c r="B143" s="8" t="s">
        <v>5090</v>
      </c>
      <c r="C143" s="186">
        <v>3.1888726283879371E-4</v>
      </c>
      <c r="D143" s="186">
        <v>2.5097547988109496E-3</v>
      </c>
    </row>
    <row r="144" spans="1:4" ht="27.75" customHeight="1" x14ac:dyDescent="0.25">
      <c r="A144" s="7" t="s">
        <v>5091</v>
      </c>
      <c r="B144" s="8" t="s">
        <v>5092</v>
      </c>
      <c r="C144" s="186">
        <v>0.37238061719107551</v>
      </c>
      <c r="D144" s="186">
        <v>25.901494125766234</v>
      </c>
    </row>
    <row r="145" spans="1:4" ht="27.75" customHeight="1" x14ac:dyDescent="0.25">
      <c r="A145" s="7" t="s">
        <v>5093</v>
      </c>
      <c r="B145" s="8" t="s">
        <v>5094</v>
      </c>
      <c r="C145" s="186">
        <v>1.1877000168986648E-2</v>
      </c>
      <c r="D145" s="186">
        <v>8.0622753638556368</v>
      </c>
    </row>
    <row r="146" spans="1:4" ht="27.75" customHeight="1" x14ac:dyDescent="0.25">
      <c r="A146" s="7" t="s">
        <v>5095</v>
      </c>
      <c r="B146" s="8" t="s">
        <v>5094</v>
      </c>
      <c r="C146" s="186">
        <v>1.1986536555490653E-2</v>
      </c>
      <c r="D146" s="186">
        <v>8.0573790197694866</v>
      </c>
    </row>
    <row r="147" spans="1:4" ht="27.75" customHeight="1" x14ac:dyDescent="0.25">
      <c r="A147" s="7" t="s">
        <v>5096</v>
      </c>
      <c r="B147" s="8" t="s">
        <v>5097</v>
      </c>
      <c r="C147" s="186">
        <v>0.32328482848356255</v>
      </c>
      <c r="D147" s="186">
        <v>7.6340937280259755</v>
      </c>
    </row>
    <row r="148" spans="1:4" ht="27.75" customHeight="1" x14ac:dyDescent="0.25">
      <c r="A148" s="7" t="s">
        <v>5098</v>
      </c>
      <c r="B148" s="8" t="s">
        <v>5099</v>
      </c>
      <c r="C148" s="186">
        <v>1.1798904476061747</v>
      </c>
      <c r="D148" s="186">
        <v>12.211310988999807</v>
      </c>
    </row>
    <row r="149" spans="1:4" ht="27.75" customHeight="1" x14ac:dyDescent="0.25">
      <c r="A149" s="7" t="s">
        <v>5100</v>
      </c>
      <c r="B149" s="8" t="s">
        <v>5101</v>
      </c>
      <c r="C149" s="186">
        <v>1.0644400647418311</v>
      </c>
      <c r="D149" s="186">
        <v>48.494186353346436</v>
      </c>
    </row>
    <row r="150" spans="1:4" ht="27.75" customHeight="1" x14ac:dyDescent="0.25">
      <c r="A150" s="7" t="s">
        <v>2059</v>
      </c>
      <c r="B150" s="8" t="s">
        <v>5102</v>
      </c>
      <c r="C150" s="186">
        <v>1.3392107844664474</v>
      </c>
      <c r="D150" s="186">
        <v>16.719514872481785</v>
      </c>
    </row>
    <row r="151" spans="1:4" ht="27.75" customHeight="1" x14ac:dyDescent="0.25">
      <c r="A151" s="7" t="s">
        <v>5103</v>
      </c>
      <c r="B151" s="8" t="s">
        <v>5104</v>
      </c>
      <c r="C151" s="186">
        <v>6.6475583214281014E-2</v>
      </c>
      <c r="D151" s="186">
        <v>8.0942798727805965</v>
      </c>
    </row>
    <row r="152" spans="1:4" ht="27.75" customHeight="1" x14ac:dyDescent="0.25">
      <c r="A152" s="7" t="s">
        <v>5105</v>
      </c>
      <c r="B152" s="8" t="s">
        <v>5104</v>
      </c>
      <c r="C152" s="186">
        <v>0.21047724872455026</v>
      </c>
      <c r="D152" s="186">
        <v>2.8228121938735518</v>
      </c>
    </row>
    <row r="153" spans="1:4" ht="27.75" customHeight="1" x14ac:dyDescent="0.25">
      <c r="A153" s="7" t="s">
        <v>5106</v>
      </c>
      <c r="B153" s="8" t="s">
        <v>5107</v>
      </c>
      <c r="C153" s="186">
        <v>0.95179408323036507</v>
      </c>
      <c r="D153" s="186">
        <v>17.996717376791374</v>
      </c>
    </row>
    <row r="154" spans="1:4" ht="27.75" customHeight="1" x14ac:dyDescent="0.25">
      <c r="A154" s="7" t="s">
        <v>5108</v>
      </c>
      <c r="B154" s="8" t="s">
        <v>5109</v>
      </c>
      <c r="C154" s="186">
        <v>0</v>
      </c>
      <c r="D154" s="186">
        <v>3.0341356018016716</v>
      </c>
    </row>
    <row r="155" spans="1:4" ht="27.75" customHeight="1" x14ac:dyDescent="0.25">
      <c r="A155" s="7" t="s">
        <v>5110</v>
      </c>
      <c r="B155" s="8" t="s">
        <v>5111</v>
      </c>
      <c r="C155" s="186">
        <v>0.37025185837389479</v>
      </c>
      <c r="D155" s="186">
        <v>2.1418474424960605</v>
      </c>
    </row>
    <row r="156" spans="1:4" ht="27.75" customHeight="1" x14ac:dyDescent="0.25">
      <c r="A156" s="7" t="s">
        <v>5112</v>
      </c>
      <c r="B156" s="8" t="s">
        <v>5113</v>
      </c>
      <c r="C156" s="186">
        <v>0.48386393479466516</v>
      </c>
      <c r="D156" s="186">
        <v>1.9757541923856881</v>
      </c>
    </row>
    <row r="157" spans="1:4" ht="27.75" customHeight="1" x14ac:dyDescent="0.25">
      <c r="A157" s="7" t="s">
        <v>2085</v>
      </c>
      <c r="B157" s="8" t="s">
        <v>5114</v>
      </c>
      <c r="C157" s="186">
        <v>2.9724086274985599</v>
      </c>
      <c r="D157" s="186">
        <v>4.4311332317728107</v>
      </c>
    </row>
    <row r="158" spans="1:4" ht="27.75" customHeight="1" x14ac:dyDescent="0.25">
      <c r="A158" s="7" t="s">
        <v>5115</v>
      </c>
      <c r="B158" s="8" t="s">
        <v>5116</v>
      </c>
      <c r="C158" s="186">
        <v>2.1077154038771133</v>
      </c>
      <c r="D158" s="186">
        <v>8.4072489389424501</v>
      </c>
    </row>
    <row r="159" spans="1:4" ht="27.75" customHeight="1" x14ac:dyDescent="0.25">
      <c r="A159" s="7" t="s">
        <v>5117</v>
      </c>
      <c r="B159" s="8" t="s">
        <v>5118</v>
      </c>
      <c r="C159" s="186">
        <v>3.2598775167078617</v>
      </c>
      <c r="D159" s="186">
        <v>0.19918448183009385</v>
      </c>
    </row>
    <row r="160" spans="1:4" ht="27.75" customHeight="1" x14ac:dyDescent="0.25">
      <c r="A160" s="7" t="s">
        <v>5119</v>
      </c>
      <c r="B160" s="8" t="s">
        <v>5120</v>
      </c>
      <c r="C160" s="186">
        <v>7.6489062977675104E-2</v>
      </c>
      <c r="D160" s="186">
        <v>1.4952699807844785</v>
      </c>
    </row>
    <row r="161" spans="1:4" ht="27.75" customHeight="1" x14ac:dyDescent="0.25">
      <c r="A161" s="7" t="s">
        <v>5121</v>
      </c>
      <c r="B161" s="8" t="s">
        <v>5120</v>
      </c>
      <c r="C161" s="186">
        <v>7.692925382911002E-2</v>
      </c>
      <c r="D161" s="186">
        <v>1.5013450879693973</v>
      </c>
    </row>
    <row r="162" spans="1:4" ht="27.75" customHeight="1" x14ac:dyDescent="0.25">
      <c r="A162" s="7" t="s">
        <v>5122</v>
      </c>
      <c r="B162" s="8" t="s">
        <v>5123</v>
      </c>
      <c r="C162" s="186">
        <v>0.23618627831427444</v>
      </c>
      <c r="D162" s="186">
        <v>7.1182438151340612</v>
      </c>
    </row>
    <row r="163" spans="1:4" ht="27.75" customHeight="1" x14ac:dyDescent="0.25">
      <c r="A163" s="7" t="s">
        <v>5124</v>
      </c>
      <c r="B163" s="8" t="s">
        <v>5125</v>
      </c>
      <c r="C163" s="186">
        <v>0.92572955147627578</v>
      </c>
      <c r="D163" s="186">
        <v>9.2109391944322994</v>
      </c>
    </row>
    <row r="164" spans="1:4" ht="27.75" customHeight="1" x14ac:dyDescent="0.25">
      <c r="A164" s="7" t="s">
        <v>5126</v>
      </c>
      <c r="B164" s="8" t="s">
        <v>5127</v>
      </c>
      <c r="C164" s="186">
        <v>2.1985327614513199</v>
      </c>
      <c r="D164" s="186">
        <v>7.4120639684997975</v>
      </c>
    </row>
    <row r="165" spans="1:4" ht="27.75" customHeight="1" x14ac:dyDescent="0.25">
      <c r="A165" s="7" t="s">
        <v>5128</v>
      </c>
      <c r="B165" s="8" t="s">
        <v>5129</v>
      </c>
      <c r="C165" s="186">
        <v>1.0744674398484262</v>
      </c>
      <c r="D165" s="186">
        <v>15.292279074709169</v>
      </c>
    </row>
    <row r="166" spans="1:4" ht="27.75" customHeight="1" x14ac:dyDescent="0.25">
      <c r="A166" s="7" t="s">
        <v>5130</v>
      </c>
      <c r="B166" s="8" t="s">
        <v>5131</v>
      </c>
      <c r="C166" s="186">
        <v>0.94743115465550121</v>
      </c>
      <c r="D166" s="186">
        <v>15.653404974828273</v>
      </c>
    </row>
    <row r="167" spans="1:4" ht="27.75" customHeight="1" x14ac:dyDescent="0.25">
      <c r="A167" s="7" t="s">
        <v>5132</v>
      </c>
      <c r="B167" s="8" t="s">
        <v>5133</v>
      </c>
      <c r="C167" s="186">
        <v>1.4436723683209107</v>
      </c>
      <c r="D167" s="186">
        <v>16.070806939516462</v>
      </c>
    </row>
    <row r="168" spans="1:4" ht="27.75" customHeight="1" x14ac:dyDescent="0.25">
      <c r="A168" s="7" t="s">
        <v>5134</v>
      </c>
      <c r="B168" s="8" t="s">
        <v>5135</v>
      </c>
      <c r="C168" s="186">
        <v>-0.45502587597428157</v>
      </c>
      <c r="D168" s="186">
        <v>17.608937437144917</v>
      </c>
    </row>
    <row r="169" spans="1:4" ht="27.75" customHeight="1" x14ac:dyDescent="0.25">
      <c r="A169" s="7" t="s">
        <v>5136</v>
      </c>
      <c r="B169" s="8" t="s">
        <v>5137</v>
      </c>
      <c r="C169" s="186">
        <v>2.3309425359598643</v>
      </c>
      <c r="D169" s="186">
        <v>20.276354646886951</v>
      </c>
    </row>
    <row r="170" spans="1:4" ht="27.75" customHeight="1" x14ac:dyDescent="0.25">
      <c r="A170" s="7" t="s">
        <v>5138</v>
      </c>
      <c r="B170" s="8" t="s">
        <v>5139</v>
      </c>
      <c r="C170" s="186">
        <v>0.43656780332471368</v>
      </c>
      <c r="D170" s="186">
        <v>7.994673994298827</v>
      </c>
    </row>
    <row r="171" spans="1:4" ht="27.75" customHeight="1" x14ac:dyDescent="0.25">
      <c r="A171" s="7" t="s">
        <v>5140</v>
      </c>
      <c r="B171" s="8" t="s">
        <v>5141</v>
      </c>
      <c r="C171" s="186">
        <v>0.78876928844337546</v>
      </c>
      <c r="D171" s="186">
        <v>26.208543918783175</v>
      </c>
    </row>
    <row r="172" spans="1:4" ht="27.75" customHeight="1" x14ac:dyDescent="0.25">
      <c r="A172" s="7" t="s">
        <v>5142</v>
      </c>
      <c r="B172" s="8" t="s">
        <v>5143</v>
      </c>
      <c r="C172" s="186">
        <v>0.56058404335797596</v>
      </c>
      <c r="D172" s="186">
        <v>2.5514661753901189</v>
      </c>
    </row>
    <row r="173" spans="1:4" ht="27.75" customHeight="1" x14ac:dyDescent="0.25">
      <c r="A173" s="7" t="s">
        <v>5144</v>
      </c>
      <c r="B173" s="8" t="s">
        <v>5143</v>
      </c>
      <c r="C173" s="186">
        <v>0.59988813121766749</v>
      </c>
      <c r="D173" s="186">
        <v>2.185390867010419</v>
      </c>
    </row>
    <row r="174" spans="1:4" ht="27.75" customHeight="1" x14ac:dyDescent="0.25">
      <c r="A174" s="7" t="s">
        <v>5145</v>
      </c>
      <c r="B174" s="8" t="s">
        <v>5146</v>
      </c>
      <c r="C174" s="186">
        <v>0.16773810550340551</v>
      </c>
      <c r="D174" s="186">
        <v>14.981655904119918</v>
      </c>
    </row>
    <row r="175" spans="1:4" ht="27.75" customHeight="1" x14ac:dyDescent="0.25">
      <c r="A175" s="7" t="s">
        <v>5147</v>
      </c>
      <c r="B175" s="8" t="s">
        <v>5148</v>
      </c>
      <c r="C175" s="186">
        <v>0.8142912309854744</v>
      </c>
      <c r="D175" s="186">
        <v>22.94103931596085</v>
      </c>
    </row>
    <row r="176" spans="1:4" ht="27.75" customHeight="1" x14ac:dyDescent="0.25">
      <c r="A176" s="7" t="s">
        <v>5149</v>
      </c>
      <c r="B176" s="8" t="s">
        <v>5150</v>
      </c>
      <c r="C176" s="186">
        <v>0.33806853366982853</v>
      </c>
      <c r="D176" s="186">
        <v>10.811079635159595</v>
      </c>
    </row>
    <row r="177" spans="1:4" ht="27.75" customHeight="1" x14ac:dyDescent="0.25">
      <c r="A177" s="7" t="s">
        <v>5151</v>
      </c>
      <c r="B177" s="8" t="s">
        <v>5152</v>
      </c>
      <c r="C177" s="186">
        <v>9.1259099889809125E-2</v>
      </c>
      <c r="D177" s="186">
        <v>18.095829861153923</v>
      </c>
    </row>
    <row r="178" spans="1:4" ht="27.75" customHeight="1" x14ac:dyDescent="0.25">
      <c r="A178" s="7" t="s">
        <v>5153</v>
      </c>
      <c r="B178" s="8" t="s">
        <v>5154</v>
      </c>
      <c r="C178" s="186">
        <v>0.20427505873035612</v>
      </c>
      <c r="D178" s="186">
        <v>1.6423206499266214</v>
      </c>
    </row>
    <row r="179" spans="1:4" ht="27.75" customHeight="1" x14ac:dyDescent="0.25">
      <c r="A179" s="7" t="s">
        <v>5155</v>
      </c>
      <c r="B179" s="8" t="s">
        <v>5156</v>
      </c>
      <c r="C179" s="186">
        <v>4.8751678421610774E-2</v>
      </c>
      <c r="D179" s="186">
        <v>6.2317416686183806</v>
      </c>
    </row>
    <row r="180" spans="1:4" ht="27.75" customHeight="1" x14ac:dyDescent="0.25">
      <c r="A180" s="7" t="s">
        <v>5157</v>
      </c>
      <c r="B180" s="8" t="s">
        <v>5158</v>
      </c>
      <c r="C180" s="186">
        <v>0.56064479074498097</v>
      </c>
      <c r="D180" s="186">
        <v>5.9989857547185821</v>
      </c>
    </row>
    <row r="181" spans="1:4" ht="27.75" customHeight="1" x14ac:dyDescent="0.25">
      <c r="A181" s="7" t="s">
        <v>5159</v>
      </c>
      <c r="B181" s="8" t="s">
        <v>5160</v>
      </c>
      <c r="C181" s="186">
        <v>1.034260947988046</v>
      </c>
      <c r="D181" s="186">
        <v>7.2784499616514919</v>
      </c>
    </row>
    <row r="182" spans="1:4" ht="27.75" customHeight="1" x14ac:dyDescent="0.25">
      <c r="A182" s="7" t="s">
        <v>5161</v>
      </c>
      <c r="B182" s="8" t="s">
        <v>5162</v>
      </c>
      <c r="C182" s="186">
        <v>0</v>
      </c>
      <c r="D182" s="186">
        <v>-7.040464822118471E-2</v>
      </c>
    </row>
    <row r="183" spans="1:4" ht="27.75" customHeight="1" x14ac:dyDescent="0.25">
      <c r="A183" s="7" t="s">
        <v>5163</v>
      </c>
      <c r="B183" s="8" t="s">
        <v>5162</v>
      </c>
      <c r="C183" s="186">
        <v>0</v>
      </c>
      <c r="D183" s="186">
        <v>-0.14321465442200709</v>
      </c>
    </row>
    <row r="184" spans="1:4" ht="27.75" customHeight="1" x14ac:dyDescent="0.25">
      <c r="A184" s="7" t="s">
        <v>5164</v>
      </c>
      <c r="B184" s="8" t="s">
        <v>5165</v>
      </c>
      <c r="C184" s="186">
        <v>0.25949559141751349</v>
      </c>
      <c r="D184" s="186">
        <v>27.472487337091206</v>
      </c>
    </row>
    <row r="185" spans="1:4" ht="27.75" customHeight="1" x14ac:dyDescent="0.25">
      <c r="A185" s="7" t="s">
        <v>5166</v>
      </c>
      <c r="B185" s="8" t="s">
        <v>5167</v>
      </c>
      <c r="C185" s="186">
        <v>0.44707124220652633</v>
      </c>
      <c r="D185" s="186">
        <v>3.0413665241654657</v>
      </c>
    </row>
    <row r="186" spans="1:4" ht="27.75" customHeight="1" x14ac:dyDescent="0.25">
      <c r="A186" s="7" t="s">
        <v>5168</v>
      </c>
      <c r="B186" s="8" t="s">
        <v>5169</v>
      </c>
      <c r="C186" s="186">
        <v>0.37628909678934575</v>
      </c>
      <c r="D186" s="186">
        <v>2.6598090837282093</v>
      </c>
    </row>
    <row r="187" spans="1:4" ht="27.75" customHeight="1" x14ac:dyDescent="0.25">
      <c r="A187" s="7" t="s">
        <v>5170</v>
      </c>
      <c r="B187" s="8" t="s">
        <v>5171</v>
      </c>
      <c r="C187" s="186">
        <v>1.481229180047293</v>
      </c>
      <c r="D187" s="186">
        <v>8.5599442627625812</v>
      </c>
    </row>
    <row r="188" spans="1:4" ht="27.75" customHeight="1" x14ac:dyDescent="0.25">
      <c r="A188" s="7" t="s">
        <v>2177</v>
      </c>
      <c r="B188" s="8" t="s">
        <v>5172</v>
      </c>
      <c r="C188" s="186">
        <v>1.6784618024883169</v>
      </c>
      <c r="D188" s="186">
        <v>19.811315562652666</v>
      </c>
    </row>
    <row r="189" spans="1:4" ht="27.75" customHeight="1" x14ac:dyDescent="0.25">
      <c r="A189" s="7" t="s">
        <v>5173</v>
      </c>
      <c r="B189" s="8" t="s">
        <v>5174</v>
      </c>
      <c r="C189" s="186">
        <v>0.15942006209674581</v>
      </c>
      <c r="D189" s="186">
        <v>5.6643111598834963</v>
      </c>
    </row>
    <row r="190" spans="1:4" ht="27.75" customHeight="1" x14ac:dyDescent="0.25">
      <c r="A190" s="7" t="s">
        <v>5175</v>
      </c>
      <c r="B190" s="8" t="s">
        <v>5174</v>
      </c>
      <c r="C190" s="186">
        <v>0.16654769831052424</v>
      </c>
      <c r="D190" s="186">
        <v>3.4801132223638893</v>
      </c>
    </row>
    <row r="191" spans="1:4" ht="27.75" customHeight="1" x14ac:dyDescent="0.25">
      <c r="A191" s="7" t="s">
        <v>5176</v>
      </c>
      <c r="B191" s="8" t="s">
        <v>5177</v>
      </c>
      <c r="C191" s="186">
        <v>0.16280791538409972</v>
      </c>
      <c r="D191" s="186">
        <v>9.408630609153569</v>
      </c>
    </row>
    <row r="192" spans="1:4" ht="27.75" customHeight="1" x14ac:dyDescent="0.25">
      <c r="A192" s="7" t="s">
        <v>5178</v>
      </c>
      <c r="B192" s="8" t="s">
        <v>5177</v>
      </c>
      <c r="C192" s="186">
        <v>0.16265960775402249</v>
      </c>
      <c r="D192" s="186">
        <v>9.0998438448328471</v>
      </c>
    </row>
    <row r="193" spans="1:4" ht="27.75" customHeight="1" x14ac:dyDescent="0.25">
      <c r="A193" s="7" t="s">
        <v>5179</v>
      </c>
      <c r="B193" s="8" t="s">
        <v>5180</v>
      </c>
      <c r="C193" s="186">
        <v>0</v>
      </c>
      <c r="D193" s="186">
        <v>1.3708993003894603</v>
      </c>
    </row>
    <row r="194" spans="1:4" ht="27.75" customHeight="1" x14ac:dyDescent="0.25">
      <c r="A194" s="7" t="s">
        <v>5181</v>
      </c>
      <c r="B194" s="8" t="s">
        <v>5182</v>
      </c>
      <c r="C194" s="186">
        <v>1.0979752697365546</v>
      </c>
      <c r="D194" s="186">
        <v>14.774133956188475</v>
      </c>
    </row>
    <row r="195" spans="1:4" ht="27.75" customHeight="1" x14ac:dyDescent="0.25">
      <c r="A195" s="7" t="s">
        <v>5183</v>
      </c>
      <c r="B195" s="8" t="s">
        <v>5184</v>
      </c>
      <c r="C195" s="186">
        <v>0.2107679168401978</v>
      </c>
      <c r="D195" s="186">
        <v>0.82676435571930984</v>
      </c>
    </row>
    <row r="196" spans="1:4" ht="27.75" customHeight="1" x14ac:dyDescent="0.25">
      <c r="A196" s="7" t="s">
        <v>5185</v>
      </c>
      <c r="B196" s="8" t="s">
        <v>5186</v>
      </c>
      <c r="C196" s="186">
        <v>0.31824318863067091</v>
      </c>
      <c r="D196" s="186">
        <v>6.486220708670924</v>
      </c>
    </row>
    <row r="197" spans="1:4" ht="27.75" customHeight="1" x14ac:dyDescent="0.25">
      <c r="A197" s="7" t="s">
        <v>5187</v>
      </c>
      <c r="B197" s="8" t="s">
        <v>5186</v>
      </c>
      <c r="C197" s="186">
        <v>0.84123330597325985</v>
      </c>
      <c r="D197" s="186">
        <v>5.405860348766832</v>
      </c>
    </row>
    <row r="198" spans="1:4" ht="27.75" customHeight="1" x14ac:dyDescent="0.25">
      <c r="A198" s="7" t="s">
        <v>5188</v>
      </c>
      <c r="B198" s="8" t="s">
        <v>5189</v>
      </c>
      <c r="C198" s="186">
        <v>7.4179170347996362</v>
      </c>
      <c r="D198" s="186">
        <v>21.194534096933751</v>
      </c>
    </row>
    <row r="199" spans="1:4" ht="27.75" customHeight="1" x14ac:dyDescent="0.25">
      <c r="A199" s="7" t="s">
        <v>5190</v>
      </c>
      <c r="B199" s="8" t="s">
        <v>5191</v>
      </c>
      <c r="C199" s="186">
        <v>5.019289342441645E-3</v>
      </c>
      <c r="D199" s="186">
        <v>18.991954826849391</v>
      </c>
    </row>
    <row r="200" spans="1:4" ht="27.75" customHeight="1" x14ac:dyDescent="0.25">
      <c r="A200" s="7" t="s">
        <v>2189</v>
      </c>
      <c r="B200" s="8" t="s">
        <v>5192</v>
      </c>
      <c r="C200" s="186">
        <v>1.6554356596822588</v>
      </c>
      <c r="D200" s="186">
        <v>9.5672068200732809</v>
      </c>
    </row>
    <row r="201" spans="1:4" ht="27.75" customHeight="1" x14ac:dyDescent="0.25">
      <c r="A201" s="7" t="s">
        <v>5193</v>
      </c>
      <c r="B201" s="8" t="s">
        <v>5194</v>
      </c>
      <c r="C201" s="186">
        <v>2.1774353775866908</v>
      </c>
      <c r="D201" s="186">
        <v>1.9265126075830237</v>
      </c>
    </row>
    <row r="202" spans="1:4" ht="27.75" customHeight="1" x14ac:dyDescent="0.25">
      <c r="A202" s="7" t="s">
        <v>5195</v>
      </c>
      <c r="B202" s="8" t="s">
        <v>5196</v>
      </c>
      <c r="C202" s="186">
        <v>0.22324212353810005</v>
      </c>
      <c r="D202" s="186">
        <v>6.1979393015724575</v>
      </c>
    </row>
    <row r="203" spans="1:4" ht="27.75" customHeight="1" x14ac:dyDescent="0.25">
      <c r="A203" s="7" t="s">
        <v>5197</v>
      </c>
      <c r="B203" s="8" t="s">
        <v>5198</v>
      </c>
      <c r="C203" s="186">
        <v>0.47562039094381681</v>
      </c>
      <c r="D203" s="186">
        <v>17.651792281234918</v>
      </c>
    </row>
    <row r="204" spans="1:4" ht="27.75" customHeight="1" x14ac:dyDescent="0.25">
      <c r="A204" s="7" t="s">
        <v>5199</v>
      </c>
      <c r="B204" s="8" t="s">
        <v>5200</v>
      </c>
      <c r="C204" s="186">
        <v>1.3983418280018822</v>
      </c>
      <c r="D204" s="186">
        <v>3.590891560369041</v>
      </c>
    </row>
    <row r="205" spans="1:4" ht="27.75" customHeight="1" x14ac:dyDescent="0.25">
      <c r="A205" s="7" t="s">
        <v>2201</v>
      </c>
      <c r="B205" s="8" t="s">
        <v>5201</v>
      </c>
      <c r="C205" s="186">
        <v>0.48420418992223657</v>
      </c>
      <c r="D205" s="186">
        <v>1.4070400784383021</v>
      </c>
    </row>
    <row r="206" spans="1:4" ht="27.75" customHeight="1" x14ac:dyDescent="0.25">
      <c r="A206" s="7" t="s">
        <v>5202</v>
      </c>
      <c r="B206" s="8" t="s">
        <v>5203</v>
      </c>
      <c r="C206" s="186">
        <v>0.88817269654491737</v>
      </c>
      <c r="D206" s="186">
        <v>6.8733793587141978</v>
      </c>
    </row>
    <row r="207" spans="1:4" ht="27.75" customHeight="1" x14ac:dyDescent="0.25">
      <c r="A207" s="7" t="s">
        <v>5204</v>
      </c>
      <c r="B207" s="8" t="s">
        <v>5205</v>
      </c>
      <c r="C207" s="186">
        <v>2.0750966345420136E-2</v>
      </c>
      <c r="D207" s="186">
        <v>0.82525589871240235</v>
      </c>
    </row>
    <row r="208" spans="1:4" ht="27.75" customHeight="1" x14ac:dyDescent="0.25">
      <c r="A208" s="7" t="s">
        <v>5206</v>
      </c>
      <c r="B208" s="8" t="s">
        <v>5205</v>
      </c>
      <c r="C208" s="186">
        <v>2.0746193005806761E-2</v>
      </c>
      <c r="D208" s="186">
        <v>0.82556543348269851</v>
      </c>
    </row>
    <row r="209" spans="1:4" ht="27.75" customHeight="1" x14ac:dyDescent="0.25">
      <c r="A209" s="7" t="s">
        <v>5207</v>
      </c>
      <c r="B209" s="8" t="s">
        <v>5208</v>
      </c>
      <c r="C209" s="186">
        <v>0.56142916103215601</v>
      </c>
      <c r="D209" s="186">
        <v>11.979583395876571</v>
      </c>
    </row>
    <row r="210" spans="1:4" ht="27.75" customHeight="1" x14ac:dyDescent="0.25">
      <c r="A210" s="7" t="s">
        <v>5209</v>
      </c>
      <c r="B210" s="8" t="s">
        <v>5210</v>
      </c>
      <c r="C210" s="186">
        <v>0.80612382161619178</v>
      </c>
      <c r="D210" s="186">
        <v>11.992640402902779</v>
      </c>
    </row>
    <row r="211" spans="1:4" ht="27.75" customHeight="1" x14ac:dyDescent="0.25">
      <c r="A211" s="7" t="s">
        <v>5211</v>
      </c>
      <c r="B211" s="8" t="s">
        <v>5212</v>
      </c>
      <c r="C211" s="186">
        <v>0.97603306772461718</v>
      </c>
      <c r="D211" s="186">
        <v>15.538904836859675</v>
      </c>
    </row>
    <row r="212" spans="1:4" ht="27.75" customHeight="1" x14ac:dyDescent="0.25">
      <c r="A212" s="7" t="s">
        <v>2249</v>
      </c>
      <c r="B212" s="8" t="s">
        <v>5213</v>
      </c>
      <c r="C212" s="186">
        <v>8.6142661794813232E-6</v>
      </c>
      <c r="D212" s="186">
        <v>-5.4370584836515405</v>
      </c>
    </row>
    <row r="213" spans="1:4" ht="27.75" customHeight="1" x14ac:dyDescent="0.25">
      <c r="A213" s="7" t="s">
        <v>5214</v>
      </c>
      <c r="B213" s="8" t="s">
        <v>5215</v>
      </c>
      <c r="C213" s="186">
        <v>1.1672448236404327</v>
      </c>
      <c r="D213" s="186">
        <v>0.58515611601882844</v>
      </c>
    </row>
    <row r="214" spans="1:4" ht="27.75" customHeight="1" x14ac:dyDescent="0.25">
      <c r="A214" s="7" t="s">
        <v>5216</v>
      </c>
      <c r="B214" s="8" t="s">
        <v>5217</v>
      </c>
      <c r="C214" s="186">
        <v>0.4862142570815004</v>
      </c>
      <c r="D214" s="186">
        <v>4.2074396556625359E-3</v>
      </c>
    </row>
    <row r="215" spans="1:4" ht="27.75" customHeight="1" x14ac:dyDescent="0.25">
      <c r="A215" s="7" t="s">
        <v>5218</v>
      </c>
      <c r="B215" s="8" t="s">
        <v>5219</v>
      </c>
      <c r="C215" s="186">
        <v>0.49671695514203473</v>
      </c>
      <c r="D215" s="186">
        <v>24.433681400958996</v>
      </c>
    </row>
    <row r="216" spans="1:4" ht="27.75" customHeight="1" x14ac:dyDescent="0.25">
      <c r="A216" s="7" t="s">
        <v>5220</v>
      </c>
      <c r="B216" s="8" t="s">
        <v>5221</v>
      </c>
      <c r="C216" s="186">
        <v>0.87367532045190044</v>
      </c>
      <c r="D216" s="186">
        <v>2.8730730526851955</v>
      </c>
    </row>
    <row r="217" spans="1:4" ht="27.75" customHeight="1" x14ac:dyDescent="0.25">
      <c r="A217" s="7" t="s">
        <v>5222</v>
      </c>
      <c r="B217" s="8" t="s">
        <v>5223</v>
      </c>
      <c r="C217" s="186">
        <v>0.38684826758990459</v>
      </c>
      <c r="D217" s="186">
        <v>8.5617549007568385</v>
      </c>
    </row>
    <row r="218" spans="1:4" ht="27.75" customHeight="1" x14ac:dyDescent="0.25">
      <c r="A218" s="7" t="s">
        <v>5224</v>
      </c>
      <c r="B218" s="8" t="s">
        <v>5225</v>
      </c>
      <c r="C218" s="186">
        <v>9.843640720899749E-2</v>
      </c>
      <c r="D218" s="186">
        <v>5.636348566866074</v>
      </c>
    </row>
    <row r="219" spans="1:4" ht="27.75" customHeight="1" x14ac:dyDescent="0.25">
      <c r="A219" s="7" t="s">
        <v>5226</v>
      </c>
      <c r="B219" s="8" t="s">
        <v>5227</v>
      </c>
      <c r="C219" s="186">
        <v>1.1022389870288152</v>
      </c>
      <c r="D219" s="186">
        <v>3.643628024005038</v>
      </c>
    </row>
    <row r="220" spans="1:4" ht="27.75" customHeight="1" x14ac:dyDescent="0.25">
      <c r="A220" s="7" t="s">
        <v>5228</v>
      </c>
      <c r="B220" s="8" t="s">
        <v>5227</v>
      </c>
      <c r="C220" s="186">
        <v>6.0396556181794639E-2</v>
      </c>
      <c r="D220" s="186">
        <v>0.8034349273981144</v>
      </c>
    </row>
    <row r="221" spans="1:4" ht="27.75" customHeight="1" x14ac:dyDescent="0.25">
      <c r="A221" s="7" t="s">
        <v>5229</v>
      </c>
      <c r="B221" s="8" t="s">
        <v>5230</v>
      </c>
      <c r="C221" s="186">
        <v>1.2523348543203698</v>
      </c>
      <c r="D221" s="186">
        <v>-1.1772255751912717</v>
      </c>
    </row>
    <row r="222" spans="1:4" ht="27.75" customHeight="1" x14ac:dyDescent="0.25">
      <c r="A222" s="7" t="s">
        <v>5231</v>
      </c>
      <c r="B222" s="8" t="s">
        <v>5232</v>
      </c>
      <c r="C222" s="186">
        <v>0.32110497880085243</v>
      </c>
      <c r="D222" s="186">
        <v>11.634789173605352</v>
      </c>
    </row>
    <row r="223" spans="1:4" ht="27.75" customHeight="1" x14ac:dyDescent="0.25">
      <c r="A223" s="7" t="s">
        <v>5233</v>
      </c>
      <c r="B223" s="8" t="s">
        <v>5234</v>
      </c>
      <c r="C223" s="186">
        <v>1.8157333594165457</v>
      </c>
      <c r="D223" s="186">
        <v>21.197010586102003</v>
      </c>
    </row>
    <row r="224" spans="1:4" ht="27.75" customHeight="1" x14ac:dyDescent="0.25">
      <c r="A224" s="7" t="s">
        <v>5235</v>
      </c>
      <c r="B224" s="8" t="s">
        <v>5236</v>
      </c>
      <c r="C224" s="186">
        <v>0.14604518868711044</v>
      </c>
      <c r="D224" s="186">
        <v>7.1559798419138279</v>
      </c>
    </row>
    <row r="225" spans="1:4" ht="27.75" customHeight="1" x14ac:dyDescent="0.25">
      <c r="A225" s="7" t="s">
        <v>5237</v>
      </c>
      <c r="B225" s="8" t="s">
        <v>5236</v>
      </c>
      <c r="C225" s="186">
        <v>0.15035279645283992</v>
      </c>
      <c r="D225" s="186">
        <v>7.2480187546897508</v>
      </c>
    </row>
    <row r="226" spans="1:4" ht="27.75" customHeight="1" x14ac:dyDescent="0.25">
      <c r="A226" s="7" t="s">
        <v>5238</v>
      </c>
      <c r="B226" s="8" t="s">
        <v>5239</v>
      </c>
      <c r="C226" s="186">
        <v>0.97368147762730195</v>
      </c>
      <c r="D226" s="186">
        <v>7.0218371224909157</v>
      </c>
    </row>
    <row r="227" spans="1:4" ht="27.75" customHeight="1" x14ac:dyDescent="0.25">
      <c r="A227" s="7" t="s">
        <v>5240</v>
      </c>
      <c r="B227" s="8" t="s">
        <v>5241</v>
      </c>
      <c r="C227" s="186">
        <v>0.97456601528762543</v>
      </c>
      <c r="D227" s="186">
        <v>6.8392035911046731</v>
      </c>
    </row>
    <row r="228" spans="1:4" ht="27.75" customHeight="1" x14ac:dyDescent="0.25">
      <c r="A228" s="7" t="s">
        <v>5242</v>
      </c>
      <c r="B228" s="8" t="s">
        <v>5243</v>
      </c>
      <c r="C228" s="186">
        <v>6.5209629748747264E-2</v>
      </c>
      <c r="D228" s="186">
        <v>3.0303159133311874</v>
      </c>
    </row>
    <row r="229" spans="1:4" ht="27.75" customHeight="1" x14ac:dyDescent="0.25">
      <c r="A229" s="7" t="s">
        <v>5244</v>
      </c>
      <c r="B229" s="8" t="s">
        <v>5245</v>
      </c>
      <c r="C229" s="186">
        <v>6.09678194246151E-2</v>
      </c>
      <c r="D229" s="186">
        <v>4.0025540109152544</v>
      </c>
    </row>
    <row r="230" spans="1:4" ht="27.75" customHeight="1" x14ac:dyDescent="0.25">
      <c r="A230" s="7" t="s">
        <v>5246</v>
      </c>
      <c r="B230" s="8" t="s">
        <v>5245</v>
      </c>
      <c r="C230" s="186">
        <v>6.0969777312344001E-2</v>
      </c>
      <c r="D230" s="186">
        <v>4.0031569244855953</v>
      </c>
    </row>
    <row r="231" spans="1:4" ht="27.75" customHeight="1" x14ac:dyDescent="0.25">
      <c r="A231" s="7" t="s">
        <v>5247</v>
      </c>
      <c r="B231" s="8" t="s">
        <v>5248</v>
      </c>
      <c r="C231" s="186">
        <v>8.9623715788308578E-2</v>
      </c>
      <c r="D231" s="186">
        <v>4.1527893825669293E-2</v>
      </c>
    </row>
    <row r="232" spans="1:4" ht="27.75" customHeight="1" x14ac:dyDescent="0.25">
      <c r="A232" s="7" t="s">
        <v>5249</v>
      </c>
      <c r="B232" s="8" t="s">
        <v>5250</v>
      </c>
      <c r="C232" s="186">
        <v>0.89323059029891805</v>
      </c>
      <c r="D232" s="186">
        <v>3.2414715363554149E-2</v>
      </c>
    </row>
    <row r="233" spans="1:4" ht="27.75" customHeight="1" x14ac:dyDescent="0.25">
      <c r="A233" s="7" t="s">
        <v>5251</v>
      </c>
      <c r="B233" s="8" t="s">
        <v>5252</v>
      </c>
      <c r="C233" s="186">
        <v>6.2431404913273501E-2</v>
      </c>
      <c r="D233" s="186">
        <v>0.73575067695922902</v>
      </c>
    </row>
    <row r="234" spans="1:4" ht="27.75" customHeight="1" x14ac:dyDescent="0.25">
      <c r="A234" s="7" t="s">
        <v>5253</v>
      </c>
      <c r="B234" s="8" t="s">
        <v>5254</v>
      </c>
      <c r="C234" s="186">
        <v>2.1378658336948324</v>
      </c>
      <c r="D234" s="186">
        <v>7.3501191926172039E-3</v>
      </c>
    </row>
    <row r="235" spans="1:4" ht="27.75" customHeight="1" x14ac:dyDescent="0.25">
      <c r="A235" s="7" t="s">
        <v>5255</v>
      </c>
      <c r="B235" s="8" t="s">
        <v>5256</v>
      </c>
      <c r="C235" s="186">
        <v>1.8155013168858871</v>
      </c>
      <c r="D235" s="186">
        <v>2.0691691322188834</v>
      </c>
    </row>
    <row r="236" spans="1:4" ht="27.75" customHeight="1" x14ac:dyDescent="0.25">
      <c r="A236" s="7" t="s">
        <v>5257</v>
      </c>
      <c r="B236" s="8" t="s">
        <v>5258</v>
      </c>
      <c r="C236" s="186">
        <v>12.579337280415848</v>
      </c>
      <c r="D236" s="186">
        <v>3.1114897016263257</v>
      </c>
    </row>
    <row r="237" spans="1:4" ht="27.75" customHeight="1" x14ac:dyDescent="0.25">
      <c r="A237" s="7" t="s">
        <v>5259</v>
      </c>
      <c r="B237" s="8" t="s">
        <v>5260</v>
      </c>
      <c r="C237" s="186">
        <v>4.8503429138607999</v>
      </c>
      <c r="D237" s="186">
        <v>0.47681566181495671</v>
      </c>
    </row>
    <row r="238" spans="1:4" ht="27.75" customHeight="1" x14ac:dyDescent="0.25">
      <c r="A238" s="7" t="s">
        <v>5261</v>
      </c>
      <c r="B238" s="8" t="s">
        <v>5262</v>
      </c>
      <c r="C238" s="186">
        <v>0.74629128423061075</v>
      </c>
      <c r="D238" s="186">
        <v>1.7457308942268885</v>
      </c>
    </row>
    <row r="239" spans="1:4" ht="27.75" customHeight="1" x14ac:dyDescent="0.25">
      <c r="A239" s="7" t="s">
        <v>5263</v>
      </c>
      <c r="B239" s="8" t="s">
        <v>5264</v>
      </c>
      <c r="C239" s="186">
        <v>0.74366602527766001</v>
      </c>
      <c r="D239" s="186">
        <v>1.7404164650989831</v>
      </c>
    </row>
    <row r="240" spans="1:4" ht="27.75" customHeight="1" x14ac:dyDescent="0.25">
      <c r="A240" s="7" t="s">
        <v>5265</v>
      </c>
      <c r="B240" s="8" t="s">
        <v>5264</v>
      </c>
      <c r="C240" s="186">
        <v>0.74366602527766001</v>
      </c>
      <c r="D240" s="186">
        <v>1.7404164650989831</v>
      </c>
    </row>
    <row r="241" spans="1:4" ht="27.75" customHeight="1" x14ac:dyDescent="0.25">
      <c r="A241" s="7" t="s">
        <v>5266</v>
      </c>
      <c r="B241" s="8" t="s">
        <v>5267</v>
      </c>
      <c r="C241" s="186">
        <v>0</v>
      </c>
      <c r="D241" s="186">
        <v>0</v>
      </c>
    </row>
    <row r="242" spans="1:4" ht="27.75" customHeight="1" x14ac:dyDescent="0.25">
      <c r="A242" s="7" t="s">
        <v>5268</v>
      </c>
      <c r="B242" s="8" t="s">
        <v>5267</v>
      </c>
      <c r="C242" s="186">
        <v>2.9134375870538824</v>
      </c>
      <c r="D242" s="186">
        <v>-4.2151252354319962E-2</v>
      </c>
    </row>
    <row r="243" spans="1:4" ht="27.75" customHeight="1" x14ac:dyDescent="0.25">
      <c r="A243" s="7" t="s">
        <v>5269</v>
      </c>
      <c r="B243" s="8" t="s">
        <v>5270</v>
      </c>
      <c r="C243" s="186">
        <v>1.5288566624701692</v>
      </c>
      <c r="D243" s="186">
        <v>6.1461097629555574</v>
      </c>
    </row>
    <row r="244" spans="1:4" ht="27.75" customHeight="1" x14ac:dyDescent="0.25">
      <c r="A244" s="7" t="s">
        <v>5271</v>
      </c>
      <c r="B244" s="8" t="s">
        <v>5272</v>
      </c>
      <c r="C244" s="186">
        <v>5.1496427567662099E-4</v>
      </c>
      <c r="D244" s="186">
        <v>6.6542117130125181E-3</v>
      </c>
    </row>
    <row r="245" spans="1:4" ht="27.75" customHeight="1" x14ac:dyDescent="0.25">
      <c r="A245" s="7" t="s">
        <v>5273</v>
      </c>
      <c r="B245" s="8" t="s">
        <v>5274</v>
      </c>
      <c r="C245" s="186">
        <v>0.57097713633521474</v>
      </c>
      <c r="D245" s="186">
        <v>1.8717457426031847</v>
      </c>
    </row>
    <row r="246" spans="1:4" ht="27.75" customHeight="1" x14ac:dyDescent="0.25">
      <c r="A246" s="7" t="s">
        <v>5275</v>
      </c>
      <c r="B246" s="8" t="s">
        <v>5276</v>
      </c>
      <c r="C246" s="186">
        <v>2.3818111834925322</v>
      </c>
      <c r="D246" s="186">
        <v>0.31346287381979526</v>
      </c>
    </row>
    <row r="247" spans="1:4" ht="27.75" customHeight="1" x14ac:dyDescent="0.25">
      <c r="A247" s="7" t="s">
        <v>5277</v>
      </c>
      <c r="B247" s="8" t="s">
        <v>5278</v>
      </c>
      <c r="C247" s="186">
        <v>12.626362094476365</v>
      </c>
      <c r="D247" s="186">
        <v>-1.850442525978075</v>
      </c>
    </row>
    <row r="248" spans="1:4" ht="27.75" customHeight="1" x14ac:dyDescent="0.25">
      <c r="A248" s="7" t="s">
        <v>5279</v>
      </c>
      <c r="B248" s="8" t="s">
        <v>5280</v>
      </c>
      <c r="C248" s="186">
        <v>2.1382713551418302</v>
      </c>
      <c r="D248" s="186">
        <v>0.45146937922580044</v>
      </c>
    </row>
    <row r="249" spans="1:4" ht="27.75" customHeight="1" x14ac:dyDescent="0.25">
      <c r="A249" s="7" t="s">
        <v>5281</v>
      </c>
      <c r="B249" s="8" t="s">
        <v>5282</v>
      </c>
      <c r="C249" s="186">
        <v>0</v>
      </c>
      <c r="D249" s="186">
        <v>0</v>
      </c>
    </row>
    <row r="250" spans="1:4" ht="27.75" customHeight="1" x14ac:dyDescent="0.25">
      <c r="A250" s="7" t="s">
        <v>5283</v>
      </c>
      <c r="B250" s="8" t="s">
        <v>5284</v>
      </c>
      <c r="C250" s="186">
        <v>0</v>
      </c>
      <c r="D250" s="186">
        <v>9.1762776195624998</v>
      </c>
    </row>
    <row r="251" spans="1:4" ht="27.75" customHeight="1" x14ac:dyDescent="0.25">
      <c r="A251" s="7" t="s">
        <v>5285</v>
      </c>
      <c r="B251" s="8" t="s">
        <v>5286</v>
      </c>
      <c r="C251" s="186">
        <v>0.62738721502685724</v>
      </c>
      <c r="D251" s="186">
        <v>15.831958492630697</v>
      </c>
    </row>
    <row r="252" spans="1:4" ht="27.75" customHeight="1" x14ac:dyDescent="0.25">
      <c r="A252" s="7" t="s">
        <v>5287</v>
      </c>
      <c r="B252" s="8" t="s">
        <v>5288</v>
      </c>
      <c r="C252" s="186">
        <v>0.27949162680663475</v>
      </c>
      <c r="D252" s="186">
        <v>1.5512444351973961E-2</v>
      </c>
    </row>
    <row r="253" spans="1:4" ht="27.75" customHeight="1" x14ac:dyDescent="0.25">
      <c r="A253" s="7" t="s">
        <v>5289</v>
      </c>
      <c r="B253" s="8" t="s">
        <v>5290</v>
      </c>
      <c r="C253" s="186">
        <v>0.25794407884215004</v>
      </c>
      <c r="D253" s="186">
        <v>6.2532456278339446</v>
      </c>
    </row>
    <row r="254" spans="1:4" ht="27.75" customHeight="1" x14ac:dyDescent="0.25">
      <c r="A254" s="7" t="s">
        <v>5291</v>
      </c>
      <c r="B254" s="8" t="s">
        <v>5290</v>
      </c>
      <c r="C254" s="186">
        <v>0.25794407884215004</v>
      </c>
      <c r="D254" s="186">
        <v>6.2532456278339446</v>
      </c>
    </row>
    <row r="255" spans="1:4" ht="27.75" customHeight="1" x14ac:dyDescent="0.25">
      <c r="A255" s="7" t="s">
        <v>5292</v>
      </c>
      <c r="B255" s="8" t="s">
        <v>5293</v>
      </c>
      <c r="C255" s="186">
        <v>5.9792297947220206E-2</v>
      </c>
      <c r="D255" s="186">
        <v>0.15760544550250941</v>
      </c>
    </row>
    <row r="256" spans="1:4" ht="27.75" customHeight="1" x14ac:dyDescent="0.25">
      <c r="A256" s="7" t="s">
        <v>5294</v>
      </c>
      <c r="B256" s="8" t="s">
        <v>5295</v>
      </c>
      <c r="C256" s="186">
        <v>0.51003593327763952</v>
      </c>
      <c r="D256" s="186">
        <v>0.19476474840014224</v>
      </c>
    </row>
    <row r="257" spans="1:4" ht="27.75" customHeight="1" x14ac:dyDescent="0.25">
      <c r="A257" s="7" t="s">
        <v>5296</v>
      </c>
      <c r="B257" s="8" t="s">
        <v>5297</v>
      </c>
      <c r="C257" s="186">
        <v>3.2899657350196216</v>
      </c>
      <c r="D257" s="186">
        <v>-9.6803849112239868E-2</v>
      </c>
    </row>
    <row r="258" spans="1:4" ht="27.75" customHeight="1" x14ac:dyDescent="0.25">
      <c r="A258" s="7" t="s">
        <v>5298</v>
      </c>
      <c r="B258" s="8" t="s">
        <v>5299</v>
      </c>
      <c r="C258" s="186">
        <v>2.8566903306544198</v>
      </c>
      <c r="D258" s="186">
        <v>0.11650170979718867</v>
      </c>
    </row>
    <row r="259" spans="1:4" ht="27.75" customHeight="1" x14ac:dyDescent="0.25">
      <c r="A259" s="7" t="s">
        <v>5300</v>
      </c>
      <c r="B259" s="8" t="s">
        <v>5301</v>
      </c>
      <c r="C259" s="186">
        <v>1.5782107510194978</v>
      </c>
      <c r="D259" s="186">
        <v>0.12075142154786178</v>
      </c>
    </row>
    <row r="260" spans="1:4" ht="27.75" customHeight="1" x14ac:dyDescent="0.25">
      <c r="A260" s="7" t="s">
        <v>5302</v>
      </c>
      <c r="B260" s="8" t="s">
        <v>5303</v>
      </c>
      <c r="C260" s="186">
        <v>0</v>
      </c>
      <c r="D260" s="186">
        <v>2.4806634589597172</v>
      </c>
    </row>
    <row r="261" spans="1:4" ht="27.75" customHeight="1" x14ac:dyDescent="0.25">
      <c r="A261" s="7" t="s">
        <v>5304</v>
      </c>
      <c r="B261" s="8" t="s">
        <v>5305</v>
      </c>
      <c r="C261" s="186">
        <v>0</v>
      </c>
      <c r="D261" s="186">
        <v>1.4821269319945656</v>
      </c>
    </row>
    <row r="262" spans="1:4" ht="27.75" customHeight="1" x14ac:dyDescent="0.25">
      <c r="A262" s="7" t="s">
        <v>5306</v>
      </c>
      <c r="B262" s="8" t="s">
        <v>5307</v>
      </c>
      <c r="C262" s="186">
        <v>-0.17645472917113825</v>
      </c>
      <c r="D262" s="186">
        <v>0.92216205035006771</v>
      </c>
    </row>
    <row r="263" spans="1:4" ht="27.75" customHeight="1" x14ac:dyDescent="0.25">
      <c r="A263" s="7" t="s">
        <v>5308</v>
      </c>
      <c r="B263" s="8" t="s">
        <v>5309</v>
      </c>
      <c r="C263" s="186">
        <v>3.977389694868112</v>
      </c>
      <c r="D263" s="186">
        <v>1.1169860774308038</v>
      </c>
    </row>
    <row r="264" spans="1:4" ht="27.75" customHeight="1" x14ac:dyDescent="0.25">
      <c r="A264" s="7" t="s">
        <v>5310</v>
      </c>
      <c r="B264" s="8" t="s">
        <v>5311</v>
      </c>
      <c r="C264" s="186">
        <v>1.2330235995864085</v>
      </c>
      <c r="D264" s="186">
        <v>2.4068690611885302</v>
      </c>
    </row>
    <row r="265" spans="1:4" ht="27.75" customHeight="1" x14ac:dyDescent="0.25">
      <c r="A265" s="7" t="s">
        <v>5312</v>
      </c>
      <c r="B265" s="8" t="s">
        <v>5313</v>
      </c>
      <c r="C265" s="186">
        <v>0.94708428797222588</v>
      </c>
      <c r="D265" s="186">
        <v>4.8776015902433816</v>
      </c>
    </row>
    <row r="266" spans="1:4" ht="27.75" customHeight="1" x14ac:dyDescent="0.25">
      <c r="A266" s="7" t="s">
        <v>2287</v>
      </c>
      <c r="B266" s="8" t="s">
        <v>5314</v>
      </c>
      <c r="C266" s="186">
        <v>0</v>
      </c>
      <c r="D266" s="186">
        <v>10.164830859822899</v>
      </c>
    </row>
    <row r="267" spans="1:4" ht="27.75" customHeight="1" x14ac:dyDescent="0.25">
      <c r="A267" s="7" t="s">
        <v>5315</v>
      </c>
      <c r="B267" s="8" t="s">
        <v>5316</v>
      </c>
      <c r="C267" s="186">
        <v>0.78094027756620177</v>
      </c>
      <c r="D267" s="186">
        <v>11.98773043026077</v>
      </c>
    </row>
    <row r="268" spans="1:4" ht="27.75" customHeight="1" x14ac:dyDescent="0.25">
      <c r="A268" s="7" t="s">
        <v>5317</v>
      </c>
      <c r="B268" s="8" t="s">
        <v>5316</v>
      </c>
      <c r="C268" s="186">
        <v>0.78094027756620177</v>
      </c>
      <c r="D268" s="186">
        <v>11.98773043026077</v>
      </c>
    </row>
    <row r="269" spans="1:4" ht="27.75" customHeight="1" x14ac:dyDescent="0.25">
      <c r="A269" s="7" t="s">
        <v>5318</v>
      </c>
      <c r="B269" s="8" t="s">
        <v>5319</v>
      </c>
      <c r="C269" s="186">
        <v>0.35970056994865324</v>
      </c>
      <c r="D269" s="186">
        <v>-5.7421412368531337</v>
      </c>
    </row>
    <row r="270" spans="1:4" ht="27.75" customHeight="1" x14ac:dyDescent="0.25">
      <c r="A270" s="7" t="s">
        <v>5320</v>
      </c>
      <c r="B270" s="8" t="s">
        <v>5321</v>
      </c>
      <c r="C270" s="186">
        <v>0.62381213838391725</v>
      </c>
      <c r="D270" s="186">
        <v>20.687118037218703</v>
      </c>
    </row>
    <row r="271" spans="1:4" ht="27.75" customHeight="1" x14ac:dyDescent="0.25">
      <c r="A271" s="7" t="s">
        <v>5322</v>
      </c>
      <c r="B271" s="8" t="s">
        <v>5321</v>
      </c>
      <c r="C271" s="186">
        <v>0.62381213838391725</v>
      </c>
      <c r="D271" s="186">
        <v>20.687118037218703</v>
      </c>
    </row>
    <row r="272" spans="1:4" ht="27.75" customHeight="1" x14ac:dyDescent="0.25">
      <c r="A272" s="7" t="s">
        <v>5323</v>
      </c>
      <c r="B272" s="8" t="s">
        <v>5324</v>
      </c>
      <c r="C272" s="186">
        <v>0</v>
      </c>
      <c r="D272" s="186">
        <v>0</v>
      </c>
    </row>
    <row r="273" spans="1:4" ht="27.75" customHeight="1" x14ac:dyDescent="0.25">
      <c r="A273" s="7" t="s">
        <v>5325</v>
      </c>
      <c r="B273" s="8" t="s">
        <v>5326</v>
      </c>
      <c r="C273" s="186">
        <v>1.5828098082870006</v>
      </c>
      <c r="D273" s="186">
        <v>2.4808702946745731</v>
      </c>
    </row>
    <row r="274" spans="1:4" ht="27.75" customHeight="1" x14ac:dyDescent="0.25">
      <c r="A274" s="7" t="s">
        <v>5327</v>
      </c>
      <c r="B274" s="8" t="s">
        <v>5328</v>
      </c>
      <c r="C274" s="186">
        <v>3.8230517549148448</v>
      </c>
      <c r="D274" s="186">
        <v>5.5753480196359089</v>
      </c>
    </row>
    <row r="275" spans="1:4" ht="27.75" customHeight="1" x14ac:dyDescent="0.25">
      <c r="A275" s="7" t="s">
        <v>5329</v>
      </c>
      <c r="B275" s="8" t="s">
        <v>5330</v>
      </c>
      <c r="C275" s="186">
        <v>1.6699899732424659</v>
      </c>
      <c r="D275" s="186">
        <v>5.1859601545915446</v>
      </c>
    </row>
    <row r="276" spans="1:4" ht="27.75" customHeight="1" x14ac:dyDescent="0.25">
      <c r="A276" s="7" t="s">
        <v>5331</v>
      </c>
      <c r="B276" s="8" t="s">
        <v>5332</v>
      </c>
      <c r="C276" s="186">
        <v>2.1434190398513993</v>
      </c>
      <c r="D276" s="186">
        <v>3.2349024004828077</v>
      </c>
    </row>
    <row r="277" spans="1:4" ht="27.75" customHeight="1" x14ac:dyDescent="0.25">
      <c r="A277" s="7" t="s">
        <v>5333</v>
      </c>
      <c r="B277" s="8" t="s">
        <v>5334</v>
      </c>
      <c r="C277" s="186">
        <v>2.0956079803056289</v>
      </c>
      <c r="D277" s="186">
        <v>1.6689805079489712</v>
      </c>
    </row>
    <row r="278" spans="1:4" ht="27.75" customHeight="1" x14ac:dyDescent="0.25">
      <c r="A278" s="7" t="s">
        <v>5335</v>
      </c>
      <c r="B278" s="8" t="s">
        <v>5336</v>
      </c>
      <c r="C278" s="186">
        <v>2.3246643376257357</v>
      </c>
      <c r="D278" s="186">
        <v>0.49256157669726119</v>
      </c>
    </row>
    <row r="279" spans="1:4" ht="27.75" customHeight="1" x14ac:dyDescent="0.25">
      <c r="A279" s="7" t="s">
        <v>5337</v>
      </c>
      <c r="B279" s="8" t="s">
        <v>5338</v>
      </c>
      <c r="C279" s="186">
        <v>3.2036792995254739</v>
      </c>
      <c r="D279" s="186">
        <v>0</v>
      </c>
    </row>
    <row r="280" spans="1:4" ht="27.75" customHeight="1" x14ac:dyDescent="0.25">
      <c r="A280" s="7" t="s">
        <v>5339</v>
      </c>
      <c r="B280" s="8" t="s">
        <v>5340</v>
      </c>
      <c r="C280" s="186">
        <v>0.10034617310395823</v>
      </c>
      <c r="D280" s="186">
        <v>0</v>
      </c>
    </row>
    <row r="281" spans="1:4" ht="27.75" customHeight="1" x14ac:dyDescent="0.25">
      <c r="A281" s="7" t="s">
        <v>5341</v>
      </c>
      <c r="B281" s="8" t="s">
        <v>5342</v>
      </c>
      <c r="C281" s="186">
        <v>1.0833149984919133</v>
      </c>
      <c r="D281" s="186">
        <v>0.14313612685542768</v>
      </c>
    </row>
    <row r="282" spans="1:4" ht="27.75" customHeight="1" x14ac:dyDescent="0.25">
      <c r="A282" s="7" t="s">
        <v>5343</v>
      </c>
      <c r="B282" s="8" t="s">
        <v>5344</v>
      </c>
      <c r="C282" s="186">
        <v>0.20726400498013695</v>
      </c>
      <c r="D282" s="186">
        <v>10.666274405314265</v>
      </c>
    </row>
    <row r="283" spans="1:4" ht="27.75" customHeight="1" x14ac:dyDescent="0.25">
      <c r="A283" s="7" t="s">
        <v>5345</v>
      </c>
      <c r="B283" s="8" t="s">
        <v>5346</v>
      </c>
      <c r="C283" s="186">
        <v>1.4238775538593784</v>
      </c>
      <c r="D283" s="186">
        <v>-1.0499688250646972</v>
      </c>
    </row>
    <row r="284" spans="1:4" ht="27.75" customHeight="1" x14ac:dyDescent="0.25">
      <c r="A284" s="7" t="s">
        <v>5347</v>
      </c>
      <c r="B284" s="8" t="s">
        <v>5348</v>
      </c>
      <c r="C284" s="186">
        <v>7.2327085545971217</v>
      </c>
      <c r="D284" s="186">
        <v>5.4186618055587044</v>
      </c>
    </row>
    <row r="285" spans="1:4" ht="27.75" customHeight="1" x14ac:dyDescent="0.25">
      <c r="A285" s="7" t="s">
        <v>5349</v>
      </c>
      <c r="B285" s="8" t="s">
        <v>5350</v>
      </c>
      <c r="C285" s="186">
        <v>0.40553321877313653</v>
      </c>
      <c r="D285" s="186">
        <v>-1.2448406928865039</v>
      </c>
    </row>
    <row r="286" spans="1:4" ht="27.75" customHeight="1" x14ac:dyDescent="0.25">
      <c r="A286" s="7" t="s">
        <v>5351</v>
      </c>
      <c r="B286" s="8" t="s">
        <v>5352</v>
      </c>
      <c r="C286" s="186">
        <v>1.266396451870911</v>
      </c>
      <c r="D286" s="186">
        <v>1.2911153020808456E-2</v>
      </c>
    </row>
    <row r="287" spans="1:4" ht="27.75" customHeight="1" x14ac:dyDescent="0.25">
      <c r="A287" s="7" t="s">
        <v>5353</v>
      </c>
      <c r="B287" s="8" t="s">
        <v>5354</v>
      </c>
      <c r="C287" s="186">
        <v>2.3817188517763768</v>
      </c>
      <c r="D287" s="186">
        <v>0.31346283374371109</v>
      </c>
    </row>
    <row r="288" spans="1:4" ht="27.75" customHeight="1" x14ac:dyDescent="0.25">
      <c r="A288" s="7" t="s">
        <v>5355</v>
      </c>
      <c r="B288" s="8" t="s">
        <v>5356</v>
      </c>
      <c r="C288" s="186">
        <v>4.4800491699103659</v>
      </c>
      <c r="D288" s="186">
        <v>10.694734259873423</v>
      </c>
    </row>
    <row r="289" spans="1:4" ht="27.75" customHeight="1" x14ac:dyDescent="0.25">
      <c r="A289" s="7" t="s">
        <v>5357</v>
      </c>
      <c r="B289" s="8" t="s">
        <v>5358</v>
      </c>
      <c r="C289" s="186">
        <v>0.36746628165001693</v>
      </c>
      <c r="D289" s="186">
        <v>-5.8142387004641982</v>
      </c>
    </row>
    <row r="290" spans="1:4" ht="27.75" customHeight="1" x14ac:dyDescent="0.25">
      <c r="A290" s="7" t="s">
        <v>5359</v>
      </c>
      <c r="B290" s="8" t="s">
        <v>5360</v>
      </c>
      <c r="C290" s="186">
        <v>12.15876764899363</v>
      </c>
      <c r="D290" s="186">
        <v>-1.794986173427128</v>
      </c>
    </row>
    <row r="291" spans="1:4" ht="27.75" customHeight="1" x14ac:dyDescent="0.25">
      <c r="A291" s="7" t="s">
        <v>5361</v>
      </c>
      <c r="B291" s="8" t="s">
        <v>5362</v>
      </c>
      <c r="C291" s="186">
        <v>0</v>
      </c>
      <c r="D291" s="186">
        <v>0</v>
      </c>
    </row>
    <row r="292" spans="1:4" ht="27.75" customHeight="1" x14ac:dyDescent="0.25">
      <c r="A292" s="7" t="s">
        <v>5363</v>
      </c>
      <c r="B292" s="8" t="s">
        <v>5364</v>
      </c>
      <c r="C292" s="186">
        <v>-1.8692220512882041</v>
      </c>
      <c r="D292" s="186">
        <v>-2.1129801727628443</v>
      </c>
    </row>
    <row r="293" spans="1:4" ht="27.75" customHeight="1" x14ac:dyDescent="0.25">
      <c r="A293" s="7" t="s">
        <v>5365</v>
      </c>
      <c r="B293" s="8" t="s">
        <v>5366</v>
      </c>
      <c r="C293" s="186">
        <v>4.7366161639434008</v>
      </c>
      <c r="D293" s="186">
        <v>6.2260334748951127</v>
      </c>
    </row>
    <row r="294" spans="1:4" ht="27.75" customHeight="1" x14ac:dyDescent="0.25">
      <c r="A294" s="7" t="s">
        <v>5367</v>
      </c>
      <c r="B294" s="8" t="s">
        <v>5368</v>
      </c>
      <c r="C294" s="186">
        <v>12.028327496641619</v>
      </c>
      <c r="D294" s="186">
        <v>6.24274091386682</v>
      </c>
    </row>
    <row r="295" spans="1:4" ht="27.75" customHeight="1" x14ac:dyDescent="0.25">
      <c r="A295" s="7" t="s">
        <v>5369</v>
      </c>
      <c r="B295" s="8" t="s">
        <v>5370</v>
      </c>
      <c r="C295" s="186">
        <v>0</v>
      </c>
      <c r="D295" s="186">
        <v>0</v>
      </c>
    </row>
    <row r="296" spans="1:4" ht="27.75" customHeight="1" x14ac:dyDescent="0.25">
      <c r="A296" s="7" t="s">
        <v>5371</v>
      </c>
      <c r="B296" s="8" t="s">
        <v>5372</v>
      </c>
      <c r="C296" s="186">
        <v>2.2254689102449025E-7</v>
      </c>
      <c r="D296" s="186">
        <v>0</v>
      </c>
    </row>
    <row r="297" spans="1:4" ht="27.75" customHeight="1" x14ac:dyDescent="0.25">
      <c r="A297" s="7" t="s">
        <v>5373</v>
      </c>
      <c r="B297" s="8" t="s">
        <v>5374</v>
      </c>
      <c r="C297" s="186">
        <v>7.2424584002037236</v>
      </c>
      <c r="D297" s="186">
        <v>3.2832649002671328</v>
      </c>
    </row>
    <row r="298" spans="1:4" ht="27.75" customHeight="1" x14ac:dyDescent="0.25">
      <c r="A298" s="7" t="s">
        <v>5375</v>
      </c>
      <c r="B298" s="8" t="s">
        <v>5376</v>
      </c>
      <c r="C298" s="186">
        <v>2.0604773264066836</v>
      </c>
      <c r="D298" s="186">
        <v>0.81995591971285342</v>
      </c>
    </row>
    <row r="299" spans="1:4" ht="27.75" customHeight="1" x14ac:dyDescent="0.25">
      <c r="A299" s="7" t="s">
        <v>5377</v>
      </c>
      <c r="B299" s="8" t="s">
        <v>5378</v>
      </c>
      <c r="C299" s="186">
        <v>1.9720780281179076</v>
      </c>
      <c r="D299" s="186">
        <v>3.9703149777119546</v>
      </c>
    </row>
    <row r="300" spans="1:4" ht="27.75" customHeight="1" x14ac:dyDescent="0.25">
      <c r="A300" s="7" t="s">
        <v>5379</v>
      </c>
      <c r="B300" s="8" t="s">
        <v>5380</v>
      </c>
      <c r="C300" s="186">
        <v>5.6719730983919376</v>
      </c>
      <c r="D300" s="186">
        <v>6.9433999874157761</v>
      </c>
    </row>
    <row r="301" spans="1:4" ht="27.75" customHeight="1" x14ac:dyDescent="0.25">
      <c r="A301" s="7" t="s">
        <v>5381</v>
      </c>
      <c r="B301" s="8" t="s">
        <v>5382</v>
      </c>
      <c r="C301" s="186">
        <v>0.51022593332698252</v>
      </c>
      <c r="D301" s="186">
        <v>0.19483684041158944</v>
      </c>
    </row>
    <row r="302" spans="1:4" ht="27.75" customHeight="1" x14ac:dyDescent="0.25">
      <c r="A302" s="7" t="s">
        <v>5383</v>
      </c>
      <c r="B302" s="8" t="s">
        <v>5384</v>
      </c>
      <c r="C302" s="186">
        <v>0.4386769952471446</v>
      </c>
      <c r="D302" s="186">
        <v>0.81425104532446912</v>
      </c>
    </row>
    <row r="303" spans="1:4" ht="27.75" customHeight="1" x14ac:dyDescent="0.25">
      <c r="A303" s="7" t="s">
        <v>5385</v>
      </c>
      <c r="B303" s="8" t="s">
        <v>5386</v>
      </c>
      <c r="C303" s="186">
        <v>0.51013254925620011</v>
      </c>
      <c r="D303" s="186">
        <v>0.19480152659432021</v>
      </c>
    </row>
    <row r="304" spans="1:4" ht="27.75" customHeight="1" x14ac:dyDescent="0.25">
      <c r="A304" s="7" t="s">
        <v>5387</v>
      </c>
      <c r="B304" s="8" t="s">
        <v>5388</v>
      </c>
      <c r="C304" s="186">
        <v>-5.8004764029781372E-2</v>
      </c>
      <c r="D304" s="186">
        <v>-1.0657837207015661</v>
      </c>
    </row>
    <row r="305" spans="1:4" ht="27.75" customHeight="1" x14ac:dyDescent="0.25">
      <c r="A305" s="7" t="s">
        <v>5389</v>
      </c>
      <c r="B305" s="8" t="s">
        <v>5390</v>
      </c>
      <c r="C305" s="186">
        <v>7.6616085136294156</v>
      </c>
      <c r="D305" s="186">
        <v>10.943468266040576</v>
      </c>
    </row>
    <row r="306" spans="1:4" ht="27.75" customHeight="1" x14ac:dyDescent="0.25">
      <c r="A306" s="7" t="s">
        <v>5391</v>
      </c>
      <c r="B306" s="8" t="s">
        <v>5392</v>
      </c>
      <c r="C306" s="186">
        <v>0.44436401179311602</v>
      </c>
      <c r="D306" s="186">
        <v>3.0902524752779467E-3</v>
      </c>
    </row>
    <row r="307" spans="1:4" ht="27.75" customHeight="1" x14ac:dyDescent="0.25">
      <c r="A307" s="7" t="s">
        <v>5393</v>
      </c>
      <c r="B307" s="8" t="s">
        <v>5394</v>
      </c>
      <c r="C307" s="186">
        <v>2.6213700957361343</v>
      </c>
      <c r="D307" s="186">
        <v>0.16711138203396991</v>
      </c>
    </row>
    <row r="308" spans="1:4" ht="27.75" customHeight="1" x14ac:dyDescent="0.25">
      <c r="A308" s="7" t="s">
        <v>5395</v>
      </c>
      <c r="B308" s="8" t="s">
        <v>5396</v>
      </c>
      <c r="C308" s="186">
        <v>9.6198008022431498</v>
      </c>
      <c r="D308" s="186">
        <v>11.88324919203386</v>
      </c>
    </row>
    <row r="309" spans="1:4" ht="27.75" customHeight="1" x14ac:dyDescent="0.25">
      <c r="A309" s="7" t="s">
        <v>5397</v>
      </c>
      <c r="B309" s="8" t="s">
        <v>5398</v>
      </c>
      <c r="C309" s="186">
        <v>1.5415106929426625</v>
      </c>
      <c r="D309" s="186">
        <v>-1.3153045523136279E-2</v>
      </c>
    </row>
    <row r="310" spans="1:4" ht="27.75" customHeight="1" x14ac:dyDescent="0.25">
      <c r="A310" s="7" t="s">
        <v>5399</v>
      </c>
      <c r="B310" s="8" t="s">
        <v>5398</v>
      </c>
      <c r="C310" s="186">
        <v>1.5415205786971435</v>
      </c>
      <c r="D310" s="186">
        <v>-1.3153438540318342E-2</v>
      </c>
    </row>
    <row r="311" spans="1:4" ht="27.75" customHeight="1" x14ac:dyDescent="0.25">
      <c r="A311" s="7" t="s">
        <v>5400</v>
      </c>
      <c r="B311" s="8" t="s">
        <v>5401</v>
      </c>
      <c r="C311" s="186">
        <v>4.052533378756177</v>
      </c>
      <c r="D311" s="186">
        <v>0.53671012336695445</v>
      </c>
    </row>
    <row r="312" spans="1:4" ht="27.75" customHeight="1" x14ac:dyDescent="0.25">
      <c r="A312" s="7" t="s">
        <v>5402</v>
      </c>
      <c r="B312" s="8" t="s">
        <v>5403</v>
      </c>
      <c r="C312" s="186">
        <v>0.88974649099256597</v>
      </c>
      <c r="D312" s="186">
        <v>0.31577108626578804</v>
      </c>
    </row>
    <row r="313" spans="1:4" ht="27.75" customHeight="1" x14ac:dyDescent="0.25">
      <c r="A313" s="7" t="s">
        <v>1430</v>
      </c>
      <c r="B313" s="8" t="s">
        <v>5404</v>
      </c>
      <c r="C313" s="186">
        <v>8.1666607314408122</v>
      </c>
      <c r="D313" s="186">
        <v>14.934610420083338</v>
      </c>
    </row>
    <row r="314" spans="1:4" ht="27.75" customHeight="1" x14ac:dyDescent="0.25">
      <c r="A314" s="7" t="s">
        <v>5405</v>
      </c>
      <c r="B314" s="8" t="s">
        <v>5406</v>
      </c>
      <c r="C314" s="186">
        <v>5.6719730983919376</v>
      </c>
      <c r="D314" s="186">
        <v>6.9433999874157761</v>
      </c>
    </row>
    <row r="315" spans="1:4" ht="27.75" customHeight="1" x14ac:dyDescent="0.25">
      <c r="A315" s="7" t="s">
        <v>5407</v>
      </c>
      <c r="B315" s="8" t="s">
        <v>5408</v>
      </c>
      <c r="C315" s="186">
        <v>1.0853760214227135</v>
      </c>
      <c r="D315" s="186">
        <v>6.6101032870430385E-2</v>
      </c>
    </row>
    <row r="316" spans="1:4" ht="27.75" customHeight="1" x14ac:dyDescent="0.25">
      <c r="A316" s="7" t="s">
        <v>5409</v>
      </c>
      <c r="B316" s="8" t="s">
        <v>5410</v>
      </c>
      <c r="C316" s="186">
        <v>0.48621647419162622</v>
      </c>
      <c r="D316" s="186">
        <v>4.2074565357208714E-3</v>
      </c>
    </row>
    <row r="317" spans="1:4" ht="27.75" customHeight="1" x14ac:dyDescent="0.25">
      <c r="A317" s="7" t="s">
        <v>5411</v>
      </c>
      <c r="B317" s="8" t="s">
        <v>5412</v>
      </c>
      <c r="C317" s="186">
        <v>-7.9536999732178204E-3</v>
      </c>
      <c r="D317" s="186">
        <v>3.8417681747522394</v>
      </c>
    </row>
    <row r="318" spans="1:4" ht="27.75" customHeight="1" x14ac:dyDescent="0.25">
      <c r="A318" s="7" t="s">
        <v>5413</v>
      </c>
      <c r="B318" s="8" t="s">
        <v>5414</v>
      </c>
      <c r="C318" s="186">
        <v>5.0837805129202049</v>
      </c>
      <c r="D318" s="186">
        <v>0.13177248549921111</v>
      </c>
    </row>
    <row r="319" spans="1:4" ht="27.75" customHeight="1" x14ac:dyDescent="0.25">
      <c r="A319" s="7" t="s">
        <v>5415</v>
      </c>
      <c r="B319" s="8" t="s">
        <v>5416</v>
      </c>
      <c r="C319" s="186">
        <v>0.18050942059894376</v>
      </c>
      <c r="D319" s="186">
        <v>0.14749357130947455</v>
      </c>
    </row>
    <row r="320" spans="1:4" ht="27.75" customHeight="1" x14ac:dyDescent="0.25">
      <c r="A320" s="7" t="s">
        <v>5417</v>
      </c>
      <c r="B320" s="8" t="s">
        <v>5418</v>
      </c>
      <c r="C320" s="186">
        <v>-5.8635512844026228E-3</v>
      </c>
      <c r="D320" s="186">
        <v>-0.65423974386871941</v>
      </c>
    </row>
    <row r="321" spans="1:4" ht="27.75" customHeight="1" x14ac:dyDescent="0.25">
      <c r="A321" s="7" t="s">
        <v>5419</v>
      </c>
      <c r="B321" s="8" t="s">
        <v>5418</v>
      </c>
      <c r="C321" s="186">
        <v>-2.4276696765587105E-2</v>
      </c>
      <c r="D321" s="186">
        <v>-0.16284202048097746</v>
      </c>
    </row>
    <row r="322" spans="1:4" ht="27.75" customHeight="1" x14ac:dyDescent="0.25">
      <c r="A322" s="7" t="s">
        <v>5420</v>
      </c>
      <c r="B322" s="8" t="s">
        <v>5421</v>
      </c>
      <c r="C322" s="186">
        <v>0.98495838077371034</v>
      </c>
      <c r="D322" s="186">
        <v>0.13664773060977531</v>
      </c>
    </row>
    <row r="323" spans="1:4" ht="27.75" customHeight="1" x14ac:dyDescent="0.25">
      <c r="A323" s="7" t="s">
        <v>5422</v>
      </c>
      <c r="B323" s="8" t="s">
        <v>5423</v>
      </c>
      <c r="C323" s="186">
        <v>7.4830660059704733E-3</v>
      </c>
      <c r="D323" s="186">
        <v>0</v>
      </c>
    </row>
    <row r="324" spans="1:4" ht="27.75" customHeight="1" x14ac:dyDescent="0.25">
      <c r="A324" s="7" t="s">
        <v>5424</v>
      </c>
      <c r="B324" s="8" t="s">
        <v>5425</v>
      </c>
      <c r="C324" s="186">
        <v>0</v>
      </c>
      <c r="D324" s="186">
        <v>7.6008295513002544</v>
      </c>
    </row>
    <row r="325" spans="1:4" ht="27.75" customHeight="1" x14ac:dyDescent="0.25">
      <c r="A325" s="7" t="s">
        <v>5426</v>
      </c>
      <c r="B325" s="8" t="s">
        <v>5427</v>
      </c>
      <c r="C325" s="186">
        <v>1.0823765457809214</v>
      </c>
      <c r="D325" s="186">
        <v>1.3823305161614015</v>
      </c>
    </row>
    <row r="326" spans="1:4" ht="27.75" customHeight="1" x14ac:dyDescent="0.25">
      <c r="A326" s="7" t="s">
        <v>5428</v>
      </c>
      <c r="B326" s="8" t="s">
        <v>5429</v>
      </c>
      <c r="C326" s="186">
        <v>7.836647535002976E-2</v>
      </c>
      <c r="D326" s="186">
        <v>2.0988078136916955E-3</v>
      </c>
    </row>
    <row r="327" spans="1:4" ht="27.75" customHeight="1" x14ac:dyDescent="0.25">
      <c r="A327" s="7" t="s">
        <v>5430</v>
      </c>
      <c r="B327" s="8" t="s">
        <v>5431</v>
      </c>
      <c r="C327" s="186">
        <v>0.61313998484489096</v>
      </c>
      <c r="D327" s="186">
        <v>1.8738567441430072</v>
      </c>
    </row>
    <row r="328" spans="1:4" ht="27.75" customHeight="1" x14ac:dyDescent="0.25">
      <c r="A328" s="7" t="s">
        <v>5432</v>
      </c>
      <c r="B328" s="8" t="s">
        <v>5433</v>
      </c>
      <c r="C328" s="186">
        <v>4.9796309391678721E-2</v>
      </c>
      <c r="D328" s="186">
        <v>-0.17984466253443926</v>
      </c>
    </row>
    <row r="329" spans="1:4" ht="27.75" customHeight="1" x14ac:dyDescent="0.25">
      <c r="A329" s="7" t="s">
        <v>5434</v>
      </c>
      <c r="B329" s="8" t="s">
        <v>5433</v>
      </c>
      <c r="C329" s="186">
        <v>4.994997770989202E-2</v>
      </c>
      <c r="D329" s="186">
        <v>-0.17926354982314827</v>
      </c>
    </row>
    <row r="330" spans="1:4" ht="27.75" customHeight="1" x14ac:dyDescent="0.25">
      <c r="A330" s="7" t="s">
        <v>5435</v>
      </c>
      <c r="B330" s="8" t="s">
        <v>5436</v>
      </c>
      <c r="C330" s="186">
        <v>1.7997601550756377</v>
      </c>
      <c r="D330" s="186">
        <v>10.78619501887329</v>
      </c>
    </row>
    <row r="331" spans="1:4" ht="27.75" customHeight="1" x14ac:dyDescent="0.25">
      <c r="A331" s="7" t="s">
        <v>5437</v>
      </c>
      <c r="B331" s="8" t="s">
        <v>5438</v>
      </c>
      <c r="C331" s="186">
        <v>0.10284315596536842</v>
      </c>
      <c r="D331" s="186">
        <v>5.4788643547355909</v>
      </c>
    </row>
    <row r="332" spans="1:4" ht="27.75" customHeight="1" x14ac:dyDescent="0.25">
      <c r="A332" s="7" t="s">
        <v>5439</v>
      </c>
      <c r="B332" s="8" t="s">
        <v>5438</v>
      </c>
      <c r="C332" s="186">
        <v>0.10256551792229462</v>
      </c>
      <c r="D332" s="186">
        <v>5.7681775433562024</v>
      </c>
    </row>
    <row r="333" spans="1:4" ht="27.75" customHeight="1" x14ac:dyDescent="0.25">
      <c r="A333" s="7" t="s">
        <v>5440</v>
      </c>
      <c r="B333" s="8" t="s">
        <v>5441</v>
      </c>
      <c r="C333" s="186">
        <v>8.0493296682199261E-2</v>
      </c>
      <c r="D333" s="186">
        <v>-0.72735363705892064</v>
      </c>
    </row>
    <row r="334" spans="1:4" ht="27.75" customHeight="1" x14ac:dyDescent="0.25">
      <c r="A334" s="7" t="s">
        <v>5442</v>
      </c>
      <c r="B334" s="8" t="s">
        <v>5443</v>
      </c>
      <c r="C334" s="186">
        <v>0.23534132461673801</v>
      </c>
      <c r="D334" s="186">
        <v>27.566089516301837</v>
      </c>
    </row>
    <row r="335" spans="1:4" ht="27.75" customHeight="1" x14ac:dyDescent="0.25">
      <c r="A335" s="7" t="s">
        <v>5444</v>
      </c>
      <c r="B335" s="8" t="s">
        <v>5445</v>
      </c>
      <c r="C335" s="186">
        <v>7.4120994050071914E-2</v>
      </c>
      <c r="D335" s="186">
        <v>21.386475669679758</v>
      </c>
    </row>
    <row r="336" spans="1:4" ht="27.75" customHeight="1" x14ac:dyDescent="0.25">
      <c r="A336" s="7" t="s">
        <v>5446</v>
      </c>
      <c r="B336" s="8" t="s">
        <v>5447</v>
      </c>
      <c r="C336" s="186">
        <v>1.2168295779695625E-2</v>
      </c>
      <c r="D336" s="186">
        <v>8.9168153483496795</v>
      </c>
    </row>
    <row r="337" spans="1:4" ht="27.75" customHeight="1" x14ac:dyDescent="0.25">
      <c r="A337" s="7" t="s">
        <v>5448</v>
      </c>
      <c r="B337" s="8" t="s">
        <v>5449</v>
      </c>
      <c r="C337" s="186">
        <v>0.18296906784476299</v>
      </c>
      <c r="D337" s="186">
        <v>0.36027742056085887</v>
      </c>
    </row>
    <row r="338" spans="1:4" ht="27.75" customHeight="1" x14ac:dyDescent="0.25">
      <c r="A338" s="7" t="s">
        <v>5450</v>
      </c>
      <c r="B338" s="8" t="s">
        <v>5451</v>
      </c>
      <c r="C338" s="186">
        <v>3.5579335256839997E-2</v>
      </c>
      <c r="D338" s="186">
        <v>2.0635816316648148</v>
      </c>
    </row>
    <row r="339" spans="1:4" ht="27.75" customHeight="1" x14ac:dyDescent="0.25">
      <c r="A339" s="7" t="s">
        <v>5452</v>
      </c>
      <c r="B339" s="8" t="s">
        <v>5453</v>
      </c>
      <c r="C339" s="186">
        <v>8.4832058441019847E-2</v>
      </c>
      <c r="D339" s="186">
        <v>2.6177250523679736</v>
      </c>
    </row>
    <row r="340" spans="1:4" ht="27.75" customHeight="1" x14ac:dyDescent="0.25">
      <c r="A340" s="7" t="s">
        <v>5454</v>
      </c>
      <c r="B340" s="8" t="s">
        <v>5455</v>
      </c>
      <c r="C340" s="186">
        <v>0</v>
      </c>
      <c r="D340" s="186">
        <v>0.94715184953933607</v>
      </c>
    </row>
    <row r="341" spans="1:4" ht="27.75" customHeight="1" x14ac:dyDescent="0.25">
      <c r="A341" s="7" t="s">
        <v>5456</v>
      </c>
      <c r="B341" s="8" t="s">
        <v>5457</v>
      </c>
      <c r="C341" s="186">
        <v>0.31484448909903329</v>
      </c>
      <c r="D341" s="186">
        <v>1.3487108154695604</v>
      </c>
    </row>
    <row r="342" spans="1:4" ht="27.75" customHeight="1" x14ac:dyDescent="0.25">
      <c r="A342" s="7" t="s">
        <v>5458</v>
      </c>
      <c r="B342" s="8" t="s">
        <v>5459</v>
      </c>
      <c r="C342" s="186">
        <v>1.5605173569317674</v>
      </c>
      <c r="D342" s="186">
        <v>25.807105500465049</v>
      </c>
    </row>
    <row r="343" spans="1:4" ht="27.75" customHeight="1" x14ac:dyDescent="0.25">
      <c r="A343" s="7" t="s">
        <v>5460</v>
      </c>
      <c r="B343" s="8" t="s">
        <v>5461</v>
      </c>
      <c r="C343" s="186">
        <v>0.54489639567485382</v>
      </c>
      <c r="D343" s="186">
        <v>14.198682825678148</v>
      </c>
    </row>
    <row r="344" spans="1:4" ht="27.75" customHeight="1" x14ac:dyDescent="0.25">
      <c r="A344" s="7" t="s">
        <v>5462</v>
      </c>
      <c r="B344" s="8" t="s">
        <v>5463</v>
      </c>
      <c r="C344" s="186">
        <v>0.45780512971698006</v>
      </c>
      <c r="D344" s="186">
        <v>5.0518446778173978</v>
      </c>
    </row>
    <row r="345" spans="1:4" ht="27.75" customHeight="1" x14ac:dyDescent="0.25">
      <c r="A345" s="7" t="s">
        <v>5464</v>
      </c>
      <c r="B345" s="8" t="s">
        <v>5463</v>
      </c>
      <c r="C345" s="186">
        <v>2.4650074652272469</v>
      </c>
      <c r="D345" s="186">
        <v>5.458035839985719</v>
      </c>
    </row>
    <row r="346" spans="1:4" ht="27.75" customHeight="1" x14ac:dyDescent="0.25">
      <c r="A346" s="7" t="s">
        <v>5465</v>
      </c>
      <c r="B346" s="8" t="s">
        <v>5466</v>
      </c>
      <c r="C346" s="186">
        <v>2.4643653091791076</v>
      </c>
      <c r="D346" s="186">
        <v>5.4566907194329612</v>
      </c>
    </row>
    <row r="347" spans="1:4" ht="27.75" customHeight="1" x14ac:dyDescent="0.25">
      <c r="A347" s="7" t="s">
        <v>5467</v>
      </c>
      <c r="B347" s="8" t="s">
        <v>5468</v>
      </c>
      <c r="C347" s="186">
        <v>0.76521138770265207</v>
      </c>
      <c r="D347" s="186">
        <v>18.110695026571815</v>
      </c>
    </row>
    <row r="348" spans="1:4" ht="27.75" customHeight="1" x14ac:dyDescent="0.25">
      <c r="A348" s="7" t="s">
        <v>5469</v>
      </c>
      <c r="B348" s="8" t="s">
        <v>5470</v>
      </c>
      <c r="C348" s="186">
        <v>0.82252979999292553</v>
      </c>
      <c r="D348" s="186">
        <v>3.9412390388801102</v>
      </c>
    </row>
    <row r="349" spans="1:4" ht="27.75" customHeight="1" x14ac:dyDescent="0.25">
      <c r="A349" s="7" t="s">
        <v>5471</v>
      </c>
      <c r="B349" s="8" t="s">
        <v>5472</v>
      </c>
      <c r="C349" s="186">
        <v>0.52971633212520675</v>
      </c>
      <c r="D349" s="186">
        <v>6.367886525732942</v>
      </c>
    </row>
    <row r="350" spans="1:4" ht="27.75" customHeight="1" x14ac:dyDescent="0.25">
      <c r="A350" s="7" t="s">
        <v>5473</v>
      </c>
      <c r="B350" s="8" t="s">
        <v>5474</v>
      </c>
      <c r="C350" s="186">
        <v>0.24629648387969008</v>
      </c>
      <c r="D350" s="186">
        <v>23.137960520594035</v>
      </c>
    </row>
    <row r="351" spans="1:4" ht="27.75" customHeight="1" x14ac:dyDescent="0.25">
      <c r="A351" s="7" t="s">
        <v>5475</v>
      </c>
      <c r="B351" s="8" t="s">
        <v>5476</v>
      </c>
      <c r="C351" s="186">
        <v>0.82021438043593109</v>
      </c>
      <c r="D351" s="186">
        <v>7.8840997681979808</v>
      </c>
    </row>
    <row r="352" spans="1:4" ht="27.75" customHeight="1" x14ac:dyDescent="0.25">
      <c r="A352" s="7" t="s">
        <v>5477</v>
      </c>
      <c r="B352" s="8" t="s">
        <v>5478</v>
      </c>
      <c r="C352" s="186">
        <v>0.30583154762879333</v>
      </c>
      <c r="D352" s="186">
        <v>8.6116794615959513</v>
      </c>
    </row>
    <row r="353" spans="1:4" ht="27.75" customHeight="1" x14ac:dyDescent="0.25">
      <c r="A353" s="7" t="s">
        <v>5479</v>
      </c>
      <c r="B353" s="8" t="s">
        <v>5480</v>
      </c>
      <c r="C353" s="186">
        <v>-1.1655240781114049</v>
      </c>
      <c r="D353" s="186">
        <v>8.4893902075534129</v>
      </c>
    </row>
    <row r="354" spans="1:4" ht="27.75" customHeight="1" x14ac:dyDescent="0.25">
      <c r="A354" s="7" t="s">
        <v>5481</v>
      </c>
      <c r="B354" s="8" t="s">
        <v>5480</v>
      </c>
      <c r="C354" s="186">
        <v>-1.1653923328848743</v>
      </c>
      <c r="D354" s="186">
        <v>8.4888217017571694</v>
      </c>
    </row>
    <row r="355" spans="1:4" ht="27.75" customHeight="1" x14ac:dyDescent="0.25">
      <c r="A355" s="7" t="s">
        <v>5482</v>
      </c>
      <c r="B355" s="8" t="s">
        <v>5483</v>
      </c>
      <c r="C355" s="186">
        <v>8.7499788218454194E-2</v>
      </c>
      <c r="D355" s="186">
        <v>12.244041440539814</v>
      </c>
    </row>
    <row r="356" spans="1:4" ht="27.75" customHeight="1" x14ac:dyDescent="0.25">
      <c r="A356" s="7" t="s">
        <v>5484</v>
      </c>
      <c r="B356" s="8" t="s">
        <v>5483</v>
      </c>
      <c r="C356" s="186">
        <v>8.7224607210008784E-2</v>
      </c>
      <c r="D356" s="186">
        <v>12.397461916183957</v>
      </c>
    </row>
    <row r="357" spans="1:4" ht="27.75" customHeight="1" x14ac:dyDescent="0.25">
      <c r="A357" s="7" t="s">
        <v>5485</v>
      </c>
      <c r="B357" s="8" t="s">
        <v>5486</v>
      </c>
      <c r="C357" s="186">
        <v>0.7240561349327661</v>
      </c>
      <c r="D357" s="186">
        <v>29.316523574606194</v>
      </c>
    </row>
    <row r="358" spans="1:4" ht="27.75" customHeight="1" x14ac:dyDescent="0.25">
      <c r="A358" s="7" t="s">
        <v>5487</v>
      </c>
      <c r="B358" s="8" t="s">
        <v>5488</v>
      </c>
      <c r="C358" s="186">
        <v>0.64226838453745283</v>
      </c>
      <c r="D358" s="186">
        <v>15.107889276766992</v>
      </c>
    </row>
    <row r="359" spans="1:4" ht="27.75" customHeight="1" x14ac:dyDescent="0.25">
      <c r="A359" s="7" t="s">
        <v>5489</v>
      </c>
      <c r="B359" s="8" t="s">
        <v>5490</v>
      </c>
      <c r="C359" s="186">
        <v>4.1013746382611309</v>
      </c>
      <c r="D359" s="186">
        <v>16.373640947122624</v>
      </c>
    </row>
    <row r="360" spans="1:4" ht="27.75" customHeight="1" x14ac:dyDescent="0.25">
      <c r="A360" s="7" t="s">
        <v>5491</v>
      </c>
      <c r="B360" s="8" t="s">
        <v>5492</v>
      </c>
      <c r="C360" s="186">
        <v>0</v>
      </c>
      <c r="D360" s="186">
        <v>11.513485043517365</v>
      </c>
    </row>
    <row r="361" spans="1:4" ht="27.75" customHeight="1" x14ac:dyDescent="0.25">
      <c r="A361" s="7" t="s">
        <v>5493</v>
      </c>
      <c r="B361" s="8" t="s">
        <v>5492</v>
      </c>
      <c r="C361" s="186">
        <v>0</v>
      </c>
      <c r="D361" s="186">
        <v>11.667246571408661</v>
      </c>
    </row>
    <row r="362" spans="1:4" ht="27.75" customHeight="1" x14ac:dyDescent="0.25">
      <c r="A362" s="7" t="s">
        <v>5494</v>
      </c>
      <c r="B362" s="8" t="s">
        <v>5495</v>
      </c>
      <c r="C362" s="186">
        <v>6.7407108033881364</v>
      </c>
      <c r="D362" s="186">
        <v>16.451767148199188</v>
      </c>
    </row>
    <row r="363" spans="1:4" ht="27.75" customHeight="1" x14ac:dyDescent="0.25">
      <c r="A363" s="7" t="s">
        <v>5496</v>
      </c>
      <c r="B363" s="8" t="s">
        <v>5497</v>
      </c>
      <c r="C363" s="186">
        <v>0.94241370054581908</v>
      </c>
      <c r="D363" s="186">
        <v>4.5694885033306472</v>
      </c>
    </row>
    <row r="364" spans="1:4" ht="27.75" customHeight="1" x14ac:dyDescent="0.25">
      <c r="A364" s="7" t="s">
        <v>5498</v>
      </c>
      <c r="B364" s="8" t="s">
        <v>5497</v>
      </c>
      <c r="C364" s="186">
        <v>0.56292921020817022</v>
      </c>
      <c r="D364" s="186">
        <v>4.5433932791067875</v>
      </c>
    </row>
    <row r="365" spans="1:4" ht="27.75" customHeight="1" x14ac:dyDescent="0.25">
      <c r="A365" s="7" t="s">
        <v>5499</v>
      </c>
      <c r="B365" s="8" t="s">
        <v>5500</v>
      </c>
      <c r="C365" s="186">
        <v>0.99322864862880578</v>
      </c>
      <c r="D365" s="186">
        <v>33.571047077602394</v>
      </c>
    </row>
    <row r="366" spans="1:4" ht="27.75" customHeight="1" x14ac:dyDescent="0.25">
      <c r="A366" s="7" t="s">
        <v>5501</v>
      </c>
      <c r="B366" s="8" t="s">
        <v>5502</v>
      </c>
      <c r="C366" s="186">
        <v>4.2105839362505693</v>
      </c>
      <c r="D366" s="186">
        <v>20.692753418092984</v>
      </c>
    </row>
    <row r="367" spans="1:4" ht="27.75" customHeight="1" x14ac:dyDescent="0.25">
      <c r="A367" s="7" t="s">
        <v>2402</v>
      </c>
      <c r="B367" s="8" t="s">
        <v>5503</v>
      </c>
      <c r="C367" s="186">
        <v>0.68535401495673587</v>
      </c>
      <c r="D367" s="186">
        <v>11.707260306581261</v>
      </c>
    </row>
    <row r="368" spans="1:4" ht="27.75" customHeight="1" x14ac:dyDescent="0.25">
      <c r="A368" s="7" t="s">
        <v>2406</v>
      </c>
      <c r="B368" s="8" t="s">
        <v>5504</v>
      </c>
      <c r="C368" s="186">
        <v>3.0789229926716466</v>
      </c>
      <c r="D368" s="186">
        <v>6.8169000387037979</v>
      </c>
    </row>
    <row r="369" spans="1:4" ht="27.75" customHeight="1" x14ac:dyDescent="0.25">
      <c r="A369" s="7" t="s">
        <v>5505</v>
      </c>
      <c r="B369" s="8" t="s">
        <v>5506</v>
      </c>
      <c r="C369" s="186">
        <v>0.27327133544476312</v>
      </c>
      <c r="D369" s="186">
        <v>21.328249680078624</v>
      </c>
    </row>
    <row r="370" spans="1:4" ht="27.75" customHeight="1" x14ac:dyDescent="0.25">
      <c r="A370" s="7" t="s">
        <v>5507</v>
      </c>
      <c r="B370" s="8" t="s">
        <v>5508</v>
      </c>
      <c r="C370" s="186">
        <v>0.65179052961054662</v>
      </c>
      <c r="D370" s="186">
        <v>6.9596905775707549</v>
      </c>
    </row>
    <row r="371" spans="1:4" ht="27.75" customHeight="1" x14ac:dyDescent="0.25">
      <c r="A371" s="7" t="s">
        <v>5509</v>
      </c>
      <c r="B371" s="8" t="s">
        <v>5510</v>
      </c>
      <c r="C371" s="186">
        <v>4.4435802632412633</v>
      </c>
      <c r="D371" s="186">
        <v>26.426410724588877</v>
      </c>
    </row>
    <row r="372" spans="1:4" ht="27.75" customHeight="1" x14ac:dyDescent="0.25">
      <c r="A372" s="7" t="s">
        <v>5511</v>
      </c>
      <c r="B372" s="8" t="s">
        <v>5512</v>
      </c>
      <c r="C372" s="186">
        <v>3.600010463854479</v>
      </c>
      <c r="D372" s="186">
        <v>5.09316780163488E-3</v>
      </c>
    </row>
    <row r="373" spans="1:4" ht="27.75" customHeight="1" x14ac:dyDescent="0.25">
      <c r="A373" s="7" t="s">
        <v>5513</v>
      </c>
      <c r="B373" s="8" t="s">
        <v>5514</v>
      </c>
      <c r="C373" s="186">
        <v>1.7528412934351676</v>
      </c>
      <c r="D373" s="186">
        <v>17.546602558455845</v>
      </c>
    </row>
    <row r="374" spans="1:4" ht="27.75" customHeight="1" x14ac:dyDescent="0.25">
      <c r="A374" s="7" t="s">
        <v>5515</v>
      </c>
      <c r="B374" s="8" t="s">
        <v>5516</v>
      </c>
      <c r="C374" s="186">
        <v>1.9494096361612669</v>
      </c>
      <c r="D374" s="186">
        <v>17.095092616947195</v>
      </c>
    </row>
    <row r="375" spans="1:4" ht="27.75" customHeight="1" x14ac:dyDescent="0.25">
      <c r="A375" s="7" t="s">
        <v>5517</v>
      </c>
      <c r="B375" s="8" t="s">
        <v>5518</v>
      </c>
      <c r="C375" s="186">
        <v>1.0741676572120002</v>
      </c>
      <c r="D375" s="186">
        <v>20.254038975698336</v>
      </c>
    </row>
    <row r="376" spans="1:4" ht="27.75" customHeight="1" x14ac:dyDescent="0.25">
      <c r="A376" s="7" t="s">
        <v>5519</v>
      </c>
      <c r="B376" s="8" t="s">
        <v>5520</v>
      </c>
      <c r="C376" s="186">
        <v>3.2661761571056451</v>
      </c>
      <c r="D376" s="186">
        <v>10.140003277204238</v>
      </c>
    </row>
    <row r="377" spans="1:4" ht="27.75" customHeight="1" x14ac:dyDescent="0.25">
      <c r="A377" s="7" t="s">
        <v>2471</v>
      </c>
      <c r="B377" s="8" t="s">
        <v>5521</v>
      </c>
      <c r="C377" s="186">
        <v>0.35026353933337112</v>
      </c>
      <c r="D377" s="186">
        <v>5.8394387710329028</v>
      </c>
    </row>
    <row r="378" spans="1:4" ht="27.75" customHeight="1" x14ac:dyDescent="0.25">
      <c r="A378" s="7" t="s">
        <v>5522</v>
      </c>
      <c r="B378" s="8" t="s">
        <v>5523</v>
      </c>
      <c r="C378" s="186">
        <v>1.301413370693377</v>
      </c>
      <c r="D378" s="186">
        <v>19.802057895186703</v>
      </c>
    </row>
    <row r="379" spans="1:4" ht="27.75" customHeight="1" x14ac:dyDescent="0.25">
      <c r="A379" s="7" t="s">
        <v>2481</v>
      </c>
      <c r="B379" s="8" t="s">
        <v>5524</v>
      </c>
      <c r="C379" s="186">
        <v>1.9299017939177092</v>
      </c>
      <c r="D379" s="186">
        <v>21.667276977029349</v>
      </c>
    </row>
    <row r="380" spans="1:4" ht="27.75" customHeight="1" x14ac:dyDescent="0.25">
      <c r="A380" s="7" t="s">
        <v>5525</v>
      </c>
      <c r="B380" s="8" t="s">
        <v>5526</v>
      </c>
      <c r="C380" s="186">
        <v>4.4391187392824003</v>
      </c>
      <c r="D380" s="186">
        <v>17.112093903848987</v>
      </c>
    </row>
    <row r="381" spans="1:4" ht="27.75" customHeight="1" x14ac:dyDescent="0.25">
      <c r="A381" s="7" t="s">
        <v>5527</v>
      </c>
      <c r="B381" s="8" t="s">
        <v>5528</v>
      </c>
      <c r="C381" s="186">
        <v>1.3991867779770493</v>
      </c>
      <c r="D381" s="186">
        <v>7.4535534326709598</v>
      </c>
    </row>
    <row r="382" spans="1:4" ht="27.75" customHeight="1" x14ac:dyDescent="0.25">
      <c r="A382" s="7" t="s">
        <v>5529</v>
      </c>
      <c r="B382" s="8" t="s">
        <v>5530</v>
      </c>
      <c r="C382" s="186">
        <v>0.87964698666901486</v>
      </c>
      <c r="D382" s="186">
        <v>10.034142560986176</v>
      </c>
    </row>
    <row r="383" spans="1:4" ht="27.75" customHeight="1" x14ac:dyDescent="0.25">
      <c r="A383" s="7" t="s">
        <v>5531</v>
      </c>
      <c r="B383" s="8" t="s">
        <v>5530</v>
      </c>
      <c r="C383" s="186">
        <v>1.8317282652199807</v>
      </c>
      <c r="D383" s="186">
        <v>7.5464722756994558</v>
      </c>
    </row>
    <row r="384" spans="1:4" ht="27.75" customHeight="1" x14ac:dyDescent="0.25">
      <c r="A384" s="7" t="s">
        <v>5532</v>
      </c>
      <c r="B384" s="8" t="s">
        <v>5533</v>
      </c>
      <c r="C384" s="186">
        <v>1.5024927793771889</v>
      </c>
      <c r="D384" s="186">
        <v>47.095304126719888</v>
      </c>
    </row>
  </sheetData>
  <sheetProtection selectLockedCells="1" selectUnlockedCells="1"/>
  <mergeCells count="1">
    <mergeCell ref="A2:D2"/>
  </mergeCells>
  <hyperlinks>
    <hyperlink ref="A1" location="Overview!A1" display="Back to Overview" xr:uid="{1C9537B1-830E-40FA-8BD6-5828E326DA65}"/>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C790-C949-4B7A-B814-2F0489A8511F}">
  <sheetPr>
    <pageSetUpPr fitToPage="1"/>
  </sheetPr>
  <dimension ref="A1:G429"/>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NGED South Wales Area (GSP Group _K)"</f>
        <v>Southern Electric Power Distribution plc - Effective from 1 April 2026 - Final Nodal/Zonal charges in NGED South Wales Area (GSP Group _K)</v>
      </c>
      <c r="B2" s="429"/>
      <c r="C2" s="429"/>
      <c r="D2" s="430"/>
    </row>
    <row r="3" spans="1:7" ht="60.75" customHeight="1" x14ac:dyDescent="0.25">
      <c r="A3" s="21" t="s">
        <v>801</v>
      </c>
      <c r="B3" s="21" t="s">
        <v>802</v>
      </c>
      <c r="C3" s="21" t="s">
        <v>803</v>
      </c>
      <c r="D3" s="21" t="s">
        <v>804</v>
      </c>
    </row>
    <row r="4" spans="1:7" ht="21.75" customHeight="1" x14ac:dyDescent="0.25">
      <c r="A4" s="7" t="s">
        <v>5534</v>
      </c>
      <c r="B4" s="186" t="s">
        <v>710</v>
      </c>
      <c r="C4" s="204" t="s">
        <v>710</v>
      </c>
      <c r="D4" s="204" t="s">
        <v>710</v>
      </c>
    </row>
    <row r="5" spans="1:7" ht="21.75" customHeight="1" x14ac:dyDescent="0.25">
      <c r="A5" s="7" t="s">
        <v>5535</v>
      </c>
      <c r="B5" s="186" t="s">
        <v>710</v>
      </c>
      <c r="C5" s="204">
        <v>2.3692162474335325</v>
      </c>
      <c r="D5" s="204">
        <v>-2.5404212920554412E-3</v>
      </c>
    </row>
    <row r="6" spans="1:7" ht="21.75" customHeight="1" x14ac:dyDescent="0.25">
      <c r="A6" s="7" t="s">
        <v>5536</v>
      </c>
      <c r="B6" s="186" t="s">
        <v>710</v>
      </c>
      <c r="C6" s="204">
        <v>9.0550772041060483</v>
      </c>
      <c r="D6" s="204">
        <v>0.87699421442543302</v>
      </c>
    </row>
    <row r="7" spans="1:7" ht="21.75" customHeight="1" x14ac:dyDescent="0.25">
      <c r="A7" s="7" t="s">
        <v>5537</v>
      </c>
      <c r="B7" s="186" t="s">
        <v>710</v>
      </c>
      <c r="C7" s="204">
        <v>-3.2086741719674482E-2</v>
      </c>
      <c r="D7" s="204">
        <v>5.6442041922949393</v>
      </c>
    </row>
    <row r="8" spans="1:7" ht="21.75" customHeight="1" x14ac:dyDescent="0.25">
      <c r="A8" s="7" t="s">
        <v>5538</v>
      </c>
      <c r="B8" s="186" t="s">
        <v>710</v>
      </c>
      <c r="C8" s="204">
        <v>1.0751896945108288</v>
      </c>
      <c r="D8" s="204">
        <v>7.9751051990716366</v>
      </c>
    </row>
    <row r="9" spans="1:7" ht="21.75" customHeight="1" x14ac:dyDescent="0.25">
      <c r="A9" s="7" t="s">
        <v>5539</v>
      </c>
      <c r="B9" s="186" t="s">
        <v>710</v>
      </c>
      <c r="C9" s="204">
        <v>10.936093588268196</v>
      </c>
      <c r="D9" s="204">
        <v>8.1582597923346309</v>
      </c>
    </row>
    <row r="10" spans="1:7" ht="21.75" customHeight="1" x14ac:dyDescent="0.25">
      <c r="A10" s="7" t="s">
        <v>5540</v>
      </c>
      <c r="B10" s="186" t="s">
        <v>710</v>
      </c>
      <c r="C10" s="204">
        <v>1.076581997447704</v>
      </c>
      <c r="D10" s="204">
        <v>7.9762374813232073</v>
      </c>
    </row>
    <row r="11" spans="1:7" ht="21.75" customHeight="1" x14ac:dyDescent="0.25">
      <c r="A11" s="7" t="s">
        <v>5541</v>
      </c>
      <c r="B11" s="186" t="s">
        <v>710</v>
      </c>
      <c r="C11" s="204">
        <v>-2.0630104566025769</v>
      </c>
      <c r="D11" s="204">
        <v>4.014163778616843E-2</v>
      </c>
    </row>
    <row r="12" spans="1:7" ht="21.75" customHeight="1" x14ac:dyDescent="0.25">
      <c r="A12" s="7" t="s">
        <v>5542</v>
      </c>
      <c r="B12" s="186" t="s">
        <v>710</v>
      </c>
      <c r="C12" s="204">
        <v>-2.0799009473668901</v>
      </c>
      <c r="D12" s="204">
        <v>4.0134452076235991E-2</v>
      </c>
    </row>
    <row r="13" spans="1:7" ht="21.75" customHeight="1" x14ac:dyDescent="0.25">
      <c r="A13" s="7" t="s">
        <v>5543</v>
      </c>
      <c r="B13" s="186" t="s">
        <v>710</v>
      </c>
      <c r="C13" s="204">
        <v>-2.0784261049495436</v>
      </c>
      <c r="D13" s="204">
        <v>4.0181686470866534E-2</v>
      </c>
    </row>
    <row r="14" spans="1:7" ht="21.75" customHeight="1" x14ac:dyDescent="0.25">
      <c r="A14" s="7" t="s">
        <v>5544</v>
      </c>
      <c r="B14" s="186" t="s">
        <v>710</v>
      </c>
      <c r="C14" s="204">
        <v>-2.0630285980500256</v>
      </c>
      <c r="D14" s="204">
        <v>4.0141037486940416E-2</v>
      </c>
    </row>
    <row r="15" spans="1:7" ht="21.75" customHeight="1" x14ac:dyDescent="0.25">
      <c r="A15" s="7" t="s">
        <v>5545</v>
      </c>
      <c r="B15" s="186" t="s">
        <v>710</v>
      </c>
      <c r="C15" s="204">
        <v>0.12444710232166588</v>
      </c>
      <c r="D15" s="204">
        <v>0.93345398924132972</v>
      </c>
    </row>
    <row r="16" spans="1:7" ht="21.75" customHeight="1" x14ac:dyDescent="0.25">
      <c r="A16" s="7" t="s">
        <v>5546</v>
      </c>
      <c r="B16" s="186" t="s">
        <v>710</v>
      </c>
      <c r="C16" s="204">
        <v>0.12453124968707067</v>
      </c>
      <c r="D16" s="204">
        <v>0.93399252435377988</v>
      </c>
    </row>
    <row r="17" spans="1:4" ht="21.75" customHeight="1" x14ac:dyDescent="0.25">
      <c r="A17" s="7" t="s">
        <v>5547</v>
      </c>
      <c r="B17" s="186" t="s">
        <v>710</v>
      </c>
      <c r="C17" s="204">
        <v>-0.41423241808584027</v>
      </c>
      <c r="D17" s="204">
        <v>-2.1124753051834564E-2</v>
      </c>
    </row>
    <row r="18" spans="1:4" ht="21.75" customHeight="1" x14ac:dyDescent="0.25">
      <c r="A18" s="7" t="s">
        <v>5548</v>
      </c>
      <c r="B18" s="186" t="s">
        <v>710</v>
      </c>
      <c r="C18" s="204">
        <v>7.6189043948803406E-4</v>
      </c>
      <c r="D18" s="204">
        <v>3.5874624505284482E-2</v>
      </c>
    </row>
    <row r="19" spans="1:4" ht="21.75" customHeight="1" x14ac:dyDescent="0.25">
      <c r="A19" s="7" t="s">
        <v>5549</v>
      </c>
      <c r="B19" s="186" t="s">
        <v>710</v>
      </c>
      <c r="C19" s="204">
        <v>6.9198764619025205E-4</v>
      </c>
      <c r="D19" s="204">
        <v>3.5777636814551116E-2</v>
      </c>
    </row>
    <row r="20" spans="1:4" ht="21.75" customHeight="1" x14ac:dyDescent="0.25">
      <c r="A20" s="7" t="s">
        <v>5550</v>
      </c>
      <c r="B20" s="186" t="s">
        <v>710</v>
      </c>
      <c r="C20" s="204">
        <v>6.8447659779277573E-4</v>
      </c>
      <c r="D20" s="204">
        <v>3.5780129111929217E-2</v>
      </c>
    </row>
    <row r="21" spans="1:4" ht="21.75" customHeight="1" x14ac:dyDescent="0.25">
      <c r="A21" s="7" t="s">
        <v>5551</v>
      </c>
      <c r="B21" s="186" t="s">
        <v>710</v>
      </c>
      <c r="C21" s="204">
        <v>0.24322156764679598</v>
      </c>
      <c r="D21" s="204">
        <v>3.5961431632513627E-2</v>
      </c>
    </row>
    <row r="22" spans="1:4" ht="21.75" customHeight="1" x14ac:dyDescent="0.25">
      <c r="A22" s="7" t="s">
        <v>5552</v>
      </c>
      <c r="B22" s="186" t="s">
        <v>710</v>
      </c>
      <c r="C22" s="204">
        <v>6.1146186845831769</v>
      </c>
      <c r="D22" s="204">
        <v>10.137590722494819</v>
      </c>
    </row>
    <row r="23" spans="1:4" ht="21.75" customHeight="1" x14ac:dyDescent="0.25">
      <c r="A23" s="7" t="s">
        <v>5553</v>
      </c>
      <c r="B23" s="186" t="s">
        <v>710</v>
      </c>
      <c r="C23" s="204">
        <v>0.65855862291399259</v>
      </c>
      <c r="D23" s="204" t="s">
        <v>710</v>
      </c>
    </row>
    <row r="24" spans="1:4" ht="21.75" customHeight="1" x14ac:dyDescent="0.25">
      <c r="A24" s="7" t="s">
        <v>5554</v>
      </c>
      <c r="B24" s="186" t="s">
        <v>710</v>
      </c>
      <c r="C24" s="204">
        <v>7.8968600314993411</v>
      </c>
      <c r="D24" s="204">
        <v>9.1182042005428237</v>
      </c>
    </row>
    <row r="25" spans="1:4" ht="21.75" customHeight="1" x14ac:dyDescent="0.25">
      <c r="A25" s="7" t="s">
        <v>5555</v>
      </c>
      <c r="B25" s="186" t="s">
        <v>710</v>
      </c>
      <c r="C25" s="204">
        <v>0.65863047165969402</v>
      </c>
      <c r="D25" s="204" t="s">
        <v>710</v>
      </c>
    </row>
    <row r="26" spans="1:4" ht="21.75" customHeight="1" x14ac:dyDescent="0.25">
      <c r="A26" s="7" t="s">
        <v>5556</v>
      </c>
      <c r="B26" s="186" t="s">
        <v>710</v>
      </c>
      <c r="C26" s="204">
        <v>0.6586227752374707</v>
      </c>
      <c r="D26" s="204" t="s">
        <v>710</v>
      </c>
    </row>
    <row r="27" spans="1:4" ht="27.75" customHeight="1" x14ac:dyDescent="0.25">
      <c r="A27" s="7" t="s">
        <v>5557</v>
      </c>
      <c r="B27" s="186" t="s">
        <v>710</v>
      </c>
      <c r="C27" s="204">
        <v>1.7253244514832697</v>
      </c>
      <c r="D27" s="204" t="s">
        <v>710</v>
      </c>
    </row>
    <row r="28" spans="1:4" ht="27.75" customHeight="1" x14ac:dyDescent="0.25">
      <c r="A28" s="7" t="s">
        <v>5558</v>
      </c>
      <c r="B28" s="186" t="s">
        <v>710</v>
      </c>
      <c r="C28" s="204">
        <v>0.52084939550968701</v>
      </c>
      <c r="D28" s="204">
        <v>2.3674724390876805E-3</v>
      </c>
    </row>
    <row r="29" spans="1:4" ht="27.75" customHeight="1" x14ac:dyDescent="0.25">
      <c r="A29" s="7" t="s">
        <v>5559</v>
      </c>
      <c r="B29" s="186" t="s">
        <v>710</v>
      </c>
      <c r="C29" s="204">
        <v>8.1588301739166022E-2</v>
      </c>
      <c r="D29" s="204">
        <v>0.35369332525418729</v>
      </c>
    </row>
    <row r="30" spans="1:4" ht="27.75" customHeight="1" x14ac:dyDescent="0.25">
      <c r="A30" s="7" t="s">
        <v>5560</v>
      </c>
      <c r="B30" s="186" t="s">
        <v>710</v>
      </c>
      <c r="C30" s="204">
        <v>8.7572484074537577E-2</v>
      </c>
      <c r="D30" s="204">
        <v>0.35326903715296798</v>
      </c>
    </row>
    <row r="31" spans="1:4" ht="27.75" customHeight="1" x14ac:dyDescent="0.25">
      <c r="A31" s="7" t="s">
        <v>5561</v>
      </c>
      <c r="B31" s="186" t="s">
        <v>710</v>
      </c>
      <c r="C31" s="204">
        <v>1.1418701023057851E-2</v>
      </c>
      <c r="D31" s="204">
        <v>-1.9396296816845987E-3</v>
      </c>
    </row>
    <row r="32" spans="1:4" ht="27.75" customHeight="1" x14ac:dyDescent="0.25">
      <c r="A32" s="7" t="s">
        <v>5562</v>
      </c>
      <c r="B32" s="186" t="s">
        <v>710</v>
      </c>
      <c r="C32" s="204">
        <v>5.8790921180764592E-4</v>
      </c>
      <c r="D32" s="204">
        <v>-4.1901766107774841E-4</v>
      </c>
    </row>
    <row r="33" spans="1:4" ht="27.75" customHeight="1" x14ac:dyDescent="0.25">
      <c r="A33" s="7" t="s">
        <v>5563</v>
      </c>
      <c r="B33" s="186" t="s">
        <v>710</v>
      </c>
      <c r="C33" s="204">
        <v>0.34493270280893246</v>
      </c>
      <c r="D33" s="204">
        <v>8.7742200085467195E-2</v>
      </c>
    </row>
    <row r="34" spans="1:4" ht="27.75" customHeight="1" x14ac:dyDescent="0.25">
      <c r="A34" s="7" t="s">
        <v>5564</v>
      </c>
      <c r="B34" s="186" t="s">
        <v>710</v>
      </c>
      <c r="C34" s="204" t="s">
        <v>710</v>
      </c>
      <c r="D34" s="204" t="s">
        <v>710</v>
      </c>
    </row>
    <row r="35" spans="1:4" ht="27.75" customHeight="1" x14ac:dyDescent="0.25">
      <c r="A35" s="7" t="s">
        <v>5565</v>
      </c>
      <c r="B35" s="186" t="s">
        <v>710</v>
      </c>
      <c r="C35" s="204">
        <v>2.1805936225848299</v>
      </c>
      <c r="D35" s="204">
        <v>0.2137352368576701</v>
      </c>
    </row>
    <row r="36" spans="1:4" ht="27.75" customHeight="1" x14ac:dyDescent="0.25">
      <c r="A36" s="7" t="s">
        <v>5566</v>
      </c>
      <c r="B36" s="186" t="s">
        <v>710</v>
      </c>
      <c r="C36" s="204" t="s">
        <v>710</v>
      </c>
      <c r="D36" s="204">
        <v>1.2890594712842149</v>
      </c>
    </row>
    <row r="37" spans="1:4" ht="27.75" customHeight="1" x14ac:dyDescent="0.25">
      <c r="A37" s="7" t="s">
        <v>5567</v>
      </c>
      <c r="B37" s="186" t="s">
        <v>710</v>
      </c>
      <c r="C37" s="204" t="s">
        <v>710</v>
      </c>
      <c r="D37" s="204">
        <v>1.2890530833711542</v>
      </c>
    </row>
    <row r="38" spans="1:4" ht="27.75" customHeight="1" x14ac:dyDescent="0.25">
      <c r="A38" s="7" t="s">
        <v>5568</v>
      </c>
      <c r="B38" s="186" t="s">
        <v>710</v>
      </c>
      <c r="C38" s="204">
        <v>0.6100262605609581</v>
      </c>
      <c r="D38" s="204">
        <v>0.21446733606192739</v>
      </c>
    </row>
    <row r="39" spans="1:4" ht="27.75" customHeight="1" x14ac:dyDescent="0.25">
      <c r="A39" s="7" t="s">
        <v>5569</v>
      </c>
      <c r="B39" s="186" t="s">
        <v>710</v>
      </c>
      <c r="C39" s="204" t="s">
        <v>710</v>
      </c>
      <c r="D39" s="204">
        <v>1.2890203656704844</v>
      </c>
    </row>
    <row r="40" spans="1:4" ht="27.75" customHeight="1" x14ac:dyDescent="0.25">
      <c r="A40" s="7" t="s">
        <v>5570</v>
      </c>
      <c r="B40" s="186" t="s">
        <v>710</v>
      </c>
      <c r="C40" s="204">
        <v>0.51551633978330391</v>
      </c>
      <c r="D40" s="204">
        <v>0.21354536451646142</v>
      </c>
    </row>
    <row r="41" spans="1:4" ht="27.75" customHeight="1" x14ac:dyDescent="0.25">
      <c r="A41" s="7" t="s">
        <v>5571</v>
      </c>
      <c r="B41" s="186" t="s">
        <v>710</v>
      </c>
      <c r="C41" s="204">
        <v>-4.701355919024975E-2</v>
      </c>
      <c r="D41" s="204">
        <v>4.1582052858925071E-2</v>
      </c>
    </row>
    <row r="42" spans="1:4" ht="27.75" customHeight="1" x14ac:dyDescent="0.25">
      <c r="A42" s="7" t="s">
        <v>5572</v>
      </c>
      <c r="B42" s="186" t="s">
        <v>710</v>
      </c>
      <c r="C42" s="204">
        <v>-4.7216860413533603E-2</v>
      </c>
      <c r="D42" s="204">
        <v>4.2058435749636226E-2</v>
      </c>
    </row>
    <row r="43" spans="1:4" ht="27.75" customHeight="1" x14ac:dyDescent="0.25">
      <c r="A43" s="7" t="s">
        <v>5573</v>
      </c>
      <c r="B43" s="186" t="s">
        <v>710</v>
      </c>
      <c r="C43" s="204">
        <v>-8.2904628454355936E-2</v>
      </c>
      <c r="D43" s="204">
        <v>4.5807644727363615E-2</v>
      </c>
    </row>
    <row r="44" spans="1:4" ht="27.75" customHeight="1" x14ac:dyDescent="0.25">
      <c r="A44" s="7" t="s">
        <v>5574</v>
      </c>
      <c r="B44" s="186" t="s">
        <v>710</v>
      </c>
      <c r="C44" s="204">
        <v>-0.78081431454675942</v>
      </c>
      <c r="D44" s="204">
        <v>1.1160953848960071E-3</v>
      </c>
    </row>
    <row r="45" spans="1:4" ht="27.75" customHeight="1" x14ac:dyDescent="0.25">
      <c r="A45" s="7" t="s">
        <v>5575</v>
      </c>
      <c r="B45" s="186" t="s">
        <v>710</v>
      </c>
      <c r="C45" s="204" t="s">
        <v>710</v>
      </c>
      <c r="D45" s="204">
        <v>-1.4391878929105541E-2</v>
      </c>
    </row>
    <row r="46" spans="1:4" ht="27.75" customHeight="1" x14ac:dyDescent="0.25">
      <c r="A46" s="7" t="s">
        <v>5576</v>
      </c>
      <c r="B46" s="186" t="s">
        <v>710</v>
      </c>
      <c r="C46" s="204" t="s">
        <v>710</v>
      </c>
      <c r="D46" s="204">
        <v>4.1000315985655229</v>
      </c>
    </row>
    <row r="47" spans="1:4" ht="27.75" customHeight="1" x14ac:dyDescent="0.25">
      <c r="A47" s="7" t="s">
        <v>5577</v>
      </c>
      <c r="B47" s="186" t="s">
        <v>710</v>
      </c>
      <c r="C47" s="204">
        <v>4.4123165385086385E-2</v>
      </c>
      <c r="D47" s="204">
        <v>4.1324273841822352</v>
      </c>
    </row>
    <row r="48" spans="1:4" ht="27.75" customHeight="1" x14ac:dyDescent="0.25">
      <c r="A48" s="7" t="s">
        <v>5578</v>
      </c>
      <c r="B48" s="186" t="s">
        <v>710</v>
      </c>
      <c r="C48" s="204">
        <v>0.58305656494017266</v>
      </c>
      <c r="D48" s="204">
        <v>4.6882114621494146</v>
      </c>
    </row>
    <row r="49" spans="1:4" ht="27.75" customHeight="1" x14ac:dyDescent="0.25">
      <c r="A49" s="7" t="s">
        <v>5579</v>
      </c>
      <c r="B49" s="186" t="s">
        <v>710</v>
      </c>
      <c r="C49" s="204">
        <v>-9.6341894931595699E-5</v>
      </c>
      <c r="D49" s="204">
        <v>-3.9992294312056004E-4</v>
      </c>
    </row>
    <row r="50" spans="1:4" ht="27.75" customHeight="1" x14ac:dyDescent="0.25">
      <c r="A50" s="7" t="s">
        <v>5580</v>
      </c>
      <c r="B50" s="186" t="s">
        <v>710</v>
      </c>
      <c r="C50" s="204">
        <v>2.4288970060123707</v>
      </c>
      <c r="D50" s="204">
        <v>0.30936640455479103</v>
      </c>
    </row>
    <row r="51" spans="1:4" ht="27.75" customHeight="1" x14ac:dyDescent="0.25">
      <c r="A51" s="7" t="s">
        <v>5581</v>
      </c>
      <c r="B51" s="186" t="s">
        <v>710</v>
      </c>
      <c r="C51" s="204">
        <v>-2.0801180194279918</v>
      </c>
      <c r="D51" s="204">
        <v>4.0135130744465924E-2</v>
      </c>
    </row>
    <row r="52" spans="1:4" ht="27.75" customHeight="1" x14ac:dyDescent="0.25">
      <c r="A52" s="7" t="s">
        <v>5582</v>
      </c>
      <c r="B52" s="186" t="s">
        <v>710</v>
      </c>
      <c r="C52" s="204">
        <v>0.65862013637946748</v>
      </c>
      <c r="D52" s="204" t="s">
        <v>710</v>
      </c>
    </row>
    <row r="53" spans="1:4" ht="27.75" customHeight="1" x14ac:dyDescent="0.25">
      <c r="A53" s="7" t="s">
        <v>5583</v>
      </c>
      <c r="B53" s="186" t="s">
        <v>710</v>
      </c>
      <c r="C53" s="204">
        <v>1.0746815397204055</v>
      </c>
      <c r="D53" s="204">
        <v>7.9787027819964802</v>
      </c>
    </row>
    <row r="54" spans="1:4" ht="27.75" customHeight="1" x14ac:dyDescent="0.25">
      <c r="A54" s="7" t="s">
        <v>5584</v>
      </c>
      <c r="B54" s="186" t="s">
        <v>710</v>
      </c>
      <c r="C54" s="204">
        <v>3.7246380532642149</v>
      </c>
      <c r="D54" s="204">
        <v>8.0751575368563664</v>
      </c>
    </row>
    <row r="55" spans="1:4" ht="27.75" customHeight="1" x14ac:dyDescent="0.25">
      <c r="A55" s="7" t="s">
        <v>5585</v>
      </c>
      <c r="B55" s="186" t="s">
        <v>710</v>
      </c>
      <c r="C55" s="204">
        <v>5.5644114668990469E-2</v>
      </c>
      <c r="D55" s="204">
        <v>5.9487887331559381</v>
      </c>
    </row>
    <row r="56" spans="1:4" ht="27.75" customHeight="1" x14ac:dyDescent="0.25">
      <c r="A56" s="7" t="s">
        <v>5586</v>
      </c>
      <c r="B56" s="186" t="s">
        <v>710</v>
      </c>
      <c r="C56" s="204">
        <v>0.18203859135178765</v>
      </c>
      <c r="D56" s="204">
        <v>7.0622276764303988</v>
      </c>
    </row>
    <row r="57" spans="1:4" ht="27.75" customHeight="1" x14ac:dyDescent="0.25">
      <c r="A57" s="7" t="s">
        <v>5587</v>
      </c>
      <c r="B57" s="186" t="s">
        <v>710</v>
      </c>
      <c r="C57" s="204">
        <v>4.7382675864807595</v>
      </c>
      <c r="D57" s="204">
        <v>5.7802175964661293</v>
      </c>
    </row>
    <row r="58" spans="1:4" ht="27.75" customHeight="1" x14ac:dyDescent="0.25">
      <c r="A58" s="7" t="s">
        <v>5588</v>
      </c>
      <c r="B58" s="186" t="s">
        <v>710</v>
      </c>
      <c r="C58" s="204">
        <v>0.60992328000871543</v>
      </c>
      <c r="D58" s="204">
        <v>5.7002492237558569</v>
      </c>
    </row>
    <row r="59" spans="1:4" ht="27.75" customHeight="1" x14ac:dyDescent="0.25">
      <c r="A59" s="7" t="s">
        <v>5589</v>
      </c>
      <c r="B59" s="186" t="s">
        <v>710</v>
      </c>
      <c r="C59" s="204">
        <v>0.60989542918354323</v>
      </c>
      <c r="D59" s="204">
        <v>5.7002326115178077</v>
      </c>
    </row>
    <row r="60" spans="1:4" ht="27.75" customHeight="1" x14ac:dyDescent="0.25">
      <c r="A60" s="7" t="s">
        <v>5590</v>
      </c>
      <c r="B60" s="186" t="s">
        <v>710</v>
      </c>
      <c r="C60" s="204">
        <v>3.198468854699192</v>
      </c>
      <c r="D60" s="204">
        <v>5.694094868030513</v>
      </c>
    </row>
    <row r="61" spans="1:4" ht="27.75" customHeight="1" x14ac:dyDescent="0.25">
      <c r="A61" s="7" t="s">
        <v>5591</v>
      </c>
      <c r="B61" s="186" t="s">
        <v>710</v>
      </c>
      <c r="C61" s="204">
        <v>2.7409852972563029</v>
      </c>
      <c r="D61" s="204">
        <v>9.3588138951894493</v>
      </c>
    </row>
    <row r="62" spans="1:4" ht="27.75" customHeight="1" x14ac:dyDescent="0.25">
      <c r="A62" s="7" t="s">
        <v>5592</v>
      </c>
      <c r="B62" s="186" t="s">
        <v>710</v>
      </c>
      <c r="C62" s="204">
        <v>-2.3675316661625296</v>
      </c>
      <c r="D62" s="204">
        <v>0.35136121322017771</v>
      </c>
    </row>
    <row r="63" spans="1:4" ht="27.75" customHeight="1" x14ac:dyDescent="0.25">
      <c r="A63" s="7" t="s">
        <v>5593</v>
      </c>
      <c r="B63" s="186" t="s">
        <v>710</v>
      </c>
      <c r="C63" s="204">
        <v>-9.7472381213846635</v>
      </c>
      <c r="D63" s="204">
        <v>0.93017885977519321</v>
      </c>
    </row>
    <row r="64" spans="1:4" ht="27.75" customHeight="1" x14ac:dyDescent="0.25">
      <c r="A64" s="7" t="s">
        <v>5594</v>
      </c>
      <c r="B64" s="186" t="s">
        <v>710</v>
      </c>
      <c r="C64" s="204">
        <v>0.18542288916560293</v>
      </c>
      <c r="D64" s="204">
        <v>0.9439885809695131</v>
      </c>
    </row>
    <row r="65" spans="1:4" ht="27.75" customHeight="1" x14ac:dyDescent="0.25">
      <c r="A65" s="7" t="s">
        <v>5595</v>
      </c>
      <c r="B65" s="186" t="s">
        <v>710</v>
      </c>
      <c r="C65" s="204">
        <v>0.13684148583434941</v>
      </c>
      <c r="D65" s="204">
        <v>0.94154923786704137</v>
      </c>
    </row>
    <row r="66" spans="1:4" ht="27.75" customHeight="1" x14ac:dyDescent="0.25">
      <c r="A66" s="7" t="s">
        <v>5596</v>
      </c>
      <c r="B66" s="186" t="s">
        <v>710</v>
      </c>
      <c r="C66" s="204">
        <v>0.66437040808763692</v>
      </c>
      <c r="D66" s="204" t="s">
        <v>710</v>
      </c>
    </row>
    <row r="67" spans="1:4" ht="27.75" customHeight="1" x14ac:dyDescent="0.25">
      <c r="A67" s="7" t="s">
        <v>5597</v>
      </c>
      <c r="B67" s="186" t="s">
        <v>710</v>
      </c>
      <c r="C67" s="204">
        <v>0.65984256899698279</v>
      </c>
      <c r="D67" s="204" t="s">
        <v>710</v>
      </c>
    </row>
    <row r="68" spans="1:4" ht="27.75" customHeight="1" x14ac:dyDescent="0.25">
      <c r="A68" s="7" t="s">
        <v>5598</v>
      </c>
      <c r="B68" s="186" t="s">
        <v>710</v>
      </c>
      <c r="C68" s="204">
        <v>0.6598696332366526</v>
      </c>
      <c r="D68" s="204" t="s">
        <v>710</v>
      </c>
    </row>
    <row r="69" spans="1:4" ht="27.75" customHeight="1" x14ac:dyDescent="0.25">
      <c r="A69" s="7" t="s">
        <v>5599</v>
      </c>
      <c r="B69" s="186" t="s">
        <v>710</v>
      </c>
      <c r="C69" s="204">
        <v>-1.1822237315538944</v>
      </c>
      <c r="D69" s="204">
        <v>0.14710675211241159</v>
      </c>
    </row>
    <row r="70" spans="1:4" ht="27.75" customHeight="1" x14ac:dyDescent="0.25">
      <c r="A70" s="7" t="s">
        <v>5600</v>
      </c>
      <c r="B70" s="186" t="s">
        <v>710</v>
      </c>
      <c r="C70" s="204">
        <v>0.25294364174874817</v>
      </c>
      <c r="D70" s="204">
        <v>0.14955551211081211</v>
      </c>
    </row>
    <row r="71" spans="1:4" ht="27.75" customHeight="1" x14ac:dyDescent="0.25">
      <c r="A71" s="7" t="s">
        <v>5601</v>
      </c>
      <c r="B71" s="186" t="s">
        <v>710</v>
      </c>
      <c r="C71" s="204">
        <v>2.4391768394430722</v>
      </c>
      <c r="D71" s="204">
        <v>3.4208119011460862</v>
      </c>
    </row>
    <row r="72" spans="1:4" ht="27.75" customHeight="1" x14ac:dyDescent="0.25">
      <c r="A72" s="7" t="s">
        <v>5602</v>
      </c>
      <c r="B72" s="186" t="s">
        <v>710</v>
      </c>
      <c r="C72" s="204">
        <v>2.4393184702024966</v>
      </c>
      <c r="D72" s="204">
        <v>3.4212035404217898</v>
      </c>
    </row>
    <row r="73" spans="1:4" ht="27.75" customHeight="1" x14ac:dyDescent="0.25">
      <c r="A73" s="7" t="s">
        <v>5603</v>
      </c>
      <c r="B73" s="186" t="s">
        <v>710</v>
      </c>
      <c r="C73" s="204">
        <v>2.2574559959775868</v>
      </c>
      <c r="D73" s="204">
        <v>3.3871831463676276</v>
      </c>
    </row>
    <row r="74" spans="1:4" ht="27.75" customHeight="1" x14ac:dyDescent="0.25">
      <c r="A74" s="7" t="s">
        <v>5604</v>
      </c>
      <c r="B74" s="186" t="s">
        <v>710</v>
      </c>
      <c r="C74" s="204">
        <v>3.2662895410973682</v>
      </c>
      <c r="D74" s="204">
        <v>7.0227760419966421</v>
      </c>
    </row>
    <row r="75" spans="1:4" ht="27.75" customHeight="1" x14ac:dyDescent="0.25">
      <c r="A75" s="7" t="s">
        <v>5605</v>
      </c>
      <c r="B75" s="186" t="s">
        <v>710</v>
      </c>
      <c r="C75" s="204">
        <v>3.2662930003739175</v>
      </c>
      <c r="D75" s="204">
        <v>7.0227760419966421</v>
      </c>
    </row>
    <row r="76" spans="1:4" ht="27.75" customHeight="1" x14ac:dyDescent="0.25">
      <c r="A76" s="7" t="s">
        <v>5606</v>
      </c>
      <c r="B76" s="186" t="s">
        <v>710</v>
      </c>
      <c r="C76" s="204">
        <v>18.836369066948311</v>
      </c>
      <c r="D76" s="204">
        <v>10.155951946407464</v>
      </c>
    </row>
    <row r="77" spans="1:4" ht="27.75" customHeight="1" x14ac:dyDescent="0.25">
      <c r="A77" s="7" t="s">
        <v>5607</v>
      </c>
      <c r="B77" s="186" t="s">
        <v>710</v>
      </c>
      <c r="C77" s="204">
        <v>9.9833668195248535</v>
      </c>
      <c r="D77" s="204">
        <v>6.1644358868650855</v>
      </c>
    </row>
    <row r="78" spans="1:4" ht="27.75" customHeight="1" x14ac:dyDescent="0.25">
      <c r="A78" s="7" t="s">
        <v>5608</v>
      </c>
      <c r="B78" s="186" t="s">
        <v>710</v>
      </c>
      <c r="C78" s="204">
        <v>17.745641658409777</v>
      </c>
      <c r="D78" s="204">
        <v>10.169635832276876</v>
      </c>
    </row>
    <row r="79" spans="1:4" ht="27.75" customHeight="1" x14ac:dyDescent="0.25">
      <c r="A79" s="7" t="s">
        <v>5609</v>
      </c>
      <c r="B79" s="186" t="s">
        <v>710</v>
      </c>
      <c r="C79" s="204" t="s">
        <v>710</v>
      </c>
      <c r="D79" s="204">
        <v>11.209294533200886</v>
      </c>
    </row>
    <row r="80" spans="1:4" ht="27.75" customHeight="1" x14ac:dyDescent="0.25">
      <c r="A80" s="7" t="s">
        <v>5610</v>
      </c>
      <c r="B80" s="186" t="s">
        <v>710</v>
      </c>
      <c r="C80" s="204">
        <v>6.9052818442040929</v>
      </c>
      <c r="D80" s="204">
        <v>6.4731323781682599</v>
      </c>
    </row>
    <row r="81" spans="1:4" ht="27.75" customHeight="1" x14ac:dyDescent="0.25">
      <c r="A81" s="7" t="s">
        <v>5611</v>
      </c>
      <c r="B81" s="186" t="s">
        <v>710</v>
      </c>
      <c r="C81" s="204">
        <v>0.30987543181314214</v>
      </c>
      <c r="D81" s="204">
        <v>3.610162478843406E-2</v>
      </c>
    </row>
    <row r="82" spans="1:4" ht="27.75" customHeight="1" x14ac:dyDescent="0.25">
      <c r="A82" s="7" t="s">
        <v>5612</v>
      </c>
      <c r="B82" s="186" t="s">
        <v>710</v>
      </c>
      <c r="C82" s="204">
        <v>2.1642528167483459E-2</v>
      </c>
      <c r="D82" s="204">
        <v>3.581691408806463E-2</v>
      </c>
    </row>
    <row r="83" spans="1:4" ht="27.75" customHeight="1" x14ac:dyDescent="0.25">
      <c r="A83" s="7" t="s">
        <v>5613</v>
      </c>
      <c r="B83" s="186" t="s">
        <v>710</v>
      </c>
      <c r="C83" s="204">
        <v>0.10172344562580571</v>
      </c>
      <c r="D83" s="204">
        <v>5.9000128216416398E-2</v>
      </c>
    </row>
    <row r="84" spans="1:4" ht="27.75" customHeight="1" x14ac:dyDescent="0.25">
      <c r="A84" s="7" t="s">
        <v>5614</v>
      </c>
      <c r="B84" s="186" t="s">
        <v>710</v>
      </c>
      <c r="C84" s="204" t="s">
        <v>710</v>
      </c>
      <c r="D84" s="204" t="s">
        <v>710</v>
      </c>
    </row>
    <row r="85" spans="1:4" ht="27.75" customHeight="1" x14ac:dyDescent="0.25">
      <c r="A85" s="7" t="s">
        <v>5615</v>
      </c>
      <c r="B85" s="186" t="s">
        <v>710</v>
      </c>
      <c r="C85" s="204">
        <v>1.4657732379525397</v>
      </c>
      <c r="D85" s="204" t="s">
        <v>710</v>
      </c>
    </row>
    <row r="86" spans="1:4" ht="27.75" customHeight="1" x14ac:dyDescent="0.25">
      <c r="A86" s="7" t="s">
        <v>5616</v>
      </c>
      <c r="B86" s="186" t="s">
        <v>710</v>
      </c>
      <c r="C86" s="204">
        <v>2.5039917103106095</v>
      </c>
      <c r="D86" s="204">
        <v>0.21901007797986269</v>
      </c>
    </row>
    <row r="87" spans="1:4" ht="27.75" customHeight="1" x14ac:dyDescent="0.25">
      <c r="A87" s="7" t="s">
        <v>5617</v>
      </c>
      <c r="B87" s="186" t="s">
        <v>710</v>
      </c>
      <c r="C87" s="204">
        <v>6.4822269739441708E-3</v>
      </c>
      <c r="D87" s="204">
        <v>1.2918729555977917</v>
      </c>
    </row>
    <row r="88" spans="1:4" ht="27.75" customHeight="1" x14ac:dyDescent="0.25">
      <c r="A88" s="7" t="s">
        <v>5618</v>
      </c>
      <c r="B88" s="186" t="s">
        <v>710</v>
      </c>
      <c r="C88" s="204" t="s">
        <v>710</v>
      </c>
      <c r="D88" s="204">
        <v>1.2891637780616163</v>
      </c>
    </row>
    <row r="89" spans="1:4" ht="27.75" customHeight="1" x14ac:dyDescent="0.25">
      <c r="A89" s="7" t="s">
        <v>5619</v>
      </c>
      <c r="B89" s="186" t="s">
        <v>710</v>
      </c>
      <c r="C89" s="204">
        <v>-0.62944989919498051</v>
      </c>
      <c r="D89" s="204">
        <v>3.4513673748743597E-2</v>
      </c>
    </row>
    <row r="90" spans="1:4" ht="27.75" customHeight="1" x14ac:dyDescent="0.25">
      <c r="A90" s="7" t="s">
        <v>5620</v>
      </c>
      <c r="B90" s="186" t="s">
        <v>710</v>
      </c>
      <c r="C90" s="204">
        <v>-0.57728699005631934</v>
      </c>
      <c r="D90" s="204">
        <v>3.4318175523718242E-2</v>
      </c>
    </row>
    <row r="91" spans="1:4" ht="27.75" customHeight="1" x14ac:dyDescent="0.25">
      <c r="A91" s="7" t="s">
        <v>5621</v>
      </c>
      <c r="B91" s="186" t="s">
        <v>710</v>
      </c>
      <c r="C91" s="204">
        <v>3.5300740614301218</v>
      </c>
      <c r="D91" s="204" t="s">
        <v>710</v>
      </c>
    </row>
    <row r="92" spans="1:4" ht="27.75" customHeight="1" x14ac:dyDescent="0.25">
      <c r="A92" s="7" t="s">
        <v>5622</v>
      </c>
      <c r="B92" s="186" t="s">
        <v>710</v>
      </c>
      <c r="C92" s="204">
        <v>3.0482732332090294</v>
      </c>
      <c r="D92" s="204" t="s">
        <v>710</v>
      </c>
    </row>
    <row r="93" spans="1:4" ht="27.75" customHeight="1" x14ac:dyDescent="0.25">
      <c r="A93" s="7" t="s">
        <v>5623</v>
      </c>
      <c r="B93" s="186" t="s">
        <v>710</v>
      </c>
      <c r="C93" s="204">
        <v>1.0373068205846463</v>
      </c>
      <c r="D93" s="204" t="s">
        <v>710</v>
      </c>
    </row>
    <row r="94" spans="1:4" ht="27.75" customHeight="1" x14ac:dyDescent="0.25">
      <c r="A94" s="7" t="s">
        <v>5624</v>
      </c>
      <c r="B94" s="186" t="s">
        <v>710</v>
      </c>
      <c r="C94" s="204">
        <v>-0.2698450103024127</v>
      </c>
      <c r="D94" s="204">
        <v>5.1635394215594779E-2</v>
      </c>
    </row>
    <row r="95" spans="1:4" ht="27.75" customHeight="1" x14ac:dyDescent="0.25">
      <c r="A95" s="7" t="s">
        <v>5625</v>
      </c>
      <c r="B95" s="186" t="s">
        <v>710</v>
      </c>
      <c r="C95" s="204">
        <v>1.5922673754224566</v>
      </c>
      <c r="D95" s="204">
        <v>6.5608504120860778E-2</v>
      </c>
    </row>
    <row r="96" spans="1:4" ht="27.75" customHeight="1" x14ac:dyDescent="0.25">
      <c r="A96" s="7" t="s">
        <v>5626</v>
      </c>
      <c r="B96" s="186" t="s">
        <v>710</v>
      </c>
      <c r="C96" s="204">
        <v>0.17452358330728318</v>
      </c>
      <c r="D96" s="204">
        <v>5.5820246550428209E-3</v>
      </c>
    </row>
    <row r="97" spans="1:4" ht="27.75" customHeight="1" x14ac:dyDescent="0.25">
      <c r="A97" s="7" t="s">
        <v>5627</v>
      </c>
      <c r="B97" s="186" t="s">
        <v>710</v>
      </c>
      <c r="C97" s="204">
        <v>8.9943733072865637</v>
      </c>
      <c r="D97" s="204">
        <v>4.8165247650111978</v>
      </c>
    </row>
    <row r="98" spans="1:4" ht="27.75" customHeight="1" x14ac:dyDescent="0.25">
      <c r="A98" s="7" t="s">
        <v>5628</v>
      </c>
      <c r="B98" s="186" t="s">
        <v>710</v>
      </c>
      <c r="C98" s="204">
        <v>8.9479219199804838</v>
      </c>
      <c r="D98" s="204">
        <v>4.7716200555885768</v>
      </c>
    </row>
    <row r="99" spans="1:4" ht="27.75" customHeight="1" x14ac:dyDescent="0.25">
      <c r="A99" s="7" t="s">
        <v>5629</v>
      </c>
      <c r="B99" s="186" t="s">
        <v>710</v>
      </c>
      <c r="C99" s="204">
        <v>0.2440744833907435</v>
      </c>
      <c r="D99" s="204">
        <v>4.9350947883185725E-2</v>
      </c>
    </row>
    <row r="100" spans="1:4" ht="27.75" customHeight="1" x14ac:dyDescent="0.25">
      <c r="A100" s="7" t="s">
        <v>5630</v>
      </c>
      <c r="B100" s="186" t="s">
        <v>710</v>
      </c>
      <c r="C100" s="204">
        <v>0.24527083032998342</v>
      </c>
      <c r="D100" s="204">
        <v>4.9579284545577487E-2</v>
      </c>
    </row>
    <row r="101" spans="1:4" ht="27.75" customHeight="1" x14ac:dyDescent="0.25">
      <c r="A101" s="7" t="s">
        <v>5631</v>
      </c>
      <c r="B101" s="186" t="s">
        <v>710</v>
      </c>
      <c r="C101" s="204">
        <v>5.4358213603005003E-2</v>
      </c>
      <c r="D101" s="204">
        <v>4.1411192074702345</v>
      </c>
    </row>
    <row r="102" spans="1:4" ht="27.75" customHeight="1" x14ac:dyDescent="0.25">
      <c r="A102" s="7" t="s">
        <v>5632</v>
      </c>
      <c r="B102" s="186" t="s">
        <v>710</v>
      </c>
      <c r="C102" s="204">
        <v>-0.37657675004792196</v>
      </c>
      <c r="D102" s="204">
        <v>4.1496807112476057</v>
      </c>
    </row>
    <row r="103" spans="1:4" ht="27.75" customHeight="1" x14ac:dyDescent="0.25">
      <c r="A103" s="7" t="s">
        <v>5633</v>
      </c>
      <c r="B103" s="186" t="s">
        <v>710</v>
      </c>
      <c r="C103" s="204">
        <v>-0.74318039201489738</v>
      </c>
      <c r="D103" s="204">
        <v>-1.8583483067024801E-4</v>
      </c>
    </row>
    <row r="104" spans="1:4" ht="27.75" customHeight="1" x14ac:dyDescent="0.25">
      <c r="A104" s="7" t="s">
        <v>5634</v>
      </c>
      <c r="B104" s="186" t="s">
        <v>710</v>
      </c>
      <c r="C104" s="204">
        <v>-0.83376868481063071</v>
      </c>
      <c r="D104" s="204">
        <v>2.4530395059061566E-4</v>
      </c>
    </row>
    <row r="105" spans="1:4" ht="27.75" customHeight="1" x14ac:dyDescent="0.25">
      <c r="A105" s="7" t="s">
        <v>5635</v>
      </c>
      <c r="B105" s="186" t="s">
        <v>710</v>
      </c>
      <c r="C105" s="204">
        <v>-0.61911540136960308</v>
      </c>
      <c r="D105" s="204" t="s">
        <v>710</v>
      </c>
    </row>
    <row r="106" spans="1:4" ht="27.75" customHeight="1" x14ac:dyDescent="0.25">
      <c r="A106" s="7" t="s">
        <v>5636</v>
      </c>
      <c r="B106" s="186" t="s">
        <v>710</v>
      </c>
      <c r="C106" s="204">
        <v>-0.12306177976713784</v>
      </c>
      <c r="D106" s="204" t="s">
        <v>710</v>
      </c>
    </row>
    <row r="107" spans="1:4" ht="27.75" customHeight="1" x14ac:dyDescent="0.25">
      <c r="A107" s="7" t="s">
        <v>5637</v>
      </c>
      <c r="B107" s="186" t="s">
        <v>710</v>
      </c>
      <c r="C107" s="204">
        <v>-0.14329277365686499</v>
      </c>
      <c r="D107" s="204">
        <v>4.3548243048223675E-2</v>
      </c>
    </row>
    <row r="108" spans="1:4" ht="27.75" customHeight="1" x14ac:dyDescent="0.25">
      <c r="A108" s="7" t="s">
        <v>5638</v>
      </c>
      <c r="B108" s="186" t="s">
        <v>710</v>
      </c>
      <c r="C108" s="204">
        <v>-7.0938495347688646E-2</v>
      </c>
      <c r="D108" s="204" t="s">
        <v>710</v>
      </c>
    </row>
    <row r="109" spans="1:4" ht="27.75" customHeight="1" x14ac:dyDescent="0.25">
      <c r="A109" s="7" t="s">
        <v>5639</v>
      </c>
      <c r="B109" s="186" t="s">
        <v>710</v>
      </c>
      <c r="C109" s="204">
        <v>8.8267764184348643</v>
      </c>
      <c r="D109" s="204">
        <v>1.3473477371686104</v>
      </c>
    </row>
    <row r="110" spans="1:4" ht="27.75" customHeight="1" x14ac:dyDescent="0.25">
      <c r="A110" s="7" t="s">
        <v>5640</v>
      </c>
      <c r="B110" s="186" t="s">
        <v>710</v>
      </c>
      <c r="C110" s="204">
        <v>18.222832080894502</v>
      </c>
      <c r="D110" s="204">
        <v>8.2015682313529528</v>
      </c>
    </row>
    <row r="111" spans="1:4" ht="27.75" customHeight="1" x14ac:dyDescent="0.25">
      <c r="A111" s="7" t="s">
        <v>5641</v>
      </c>
      <c r="B111" s="186" t="s">
        <v>710</v>
      </c>
      <c r="C111" s="204">
        <v>4.3264869971081241</v>
      </c>
      <c r="D111" s="204">
        <v>1.6158005616894716E-4</v>
      </c>
    </row>
    <row r="112" spans="1:4" ht="27.75" customHeight="1" x14ac:dyDescent="0.25">
      <c r="A112" s="7" t="s">
        <v>5642</v>
      </c>
      <c r="B112" s="186" t="s">
        <v>710</v>
      </c>
      <c r="C112" s="204">
        <v>4.320261457745473</v>
      </c>
      <c r="D112" s="204">
        <v>1.9321694240550803E-4</v>
      </c>
    </row>
    <row r="113" spans="1:4" ht="27.75" customHeight="1" x14ac:dyDescent="0.25">
      <c r="A113" s="7" t="s">
        <v>5643</v>
      </c>
      <c r="B113" s="186" t="s">
        <v>710</v>
      </c>
      <c r="C113" s="204" t="s">
        <v>710</v>
      </c>
      <c r="D113" s="204" t="s">
        <v>710</v>
      </c>
    </row>
    <row r="114" spans="1:4" ht="27.75" customHeight="1" x14ac:dyDescent="0.25">
      <c r="A114" s="7" t="s">
        <v>5644</v>
      </c>
      <c r="B114" s="186" t="s">
        <v>710</v>
      </c>
      <c r="C114" s="204" t="s">
        <v>710</v>
      </c>
      <c r="D114" s="204">
        <v>-3.8081107058984175E-2</v>
      </c>
    </row>
    <row r="115" spans="1:4" ht="27.75" customHeight="1" x14ac:dyDescent="0.25">
      <c r="A115" s="7" t="s">
        <v>5645</v>
      </c>
      <c r="B115" s="186" t="s">
        <v>710</v>
      </c>
      <c r="C115" s="204">
        <v>9.939153750185902</v>
      </c>
      <c r="D115" s="204">
        <v>6.135891218581599</v>
      </c>
    </row>
    <row r="116" spans="1:4" ht="27.75" customHeight="1" x14ac:dyDescent="0.25">
      <c r="A116" s="7" t="s">
        <v>5646</v>
      </c>
      <c r="B116" s="186" t="s">
        <v>710</v>
      </c>
      <c r="C116" s="204">
        <v>-9.0467449039962879</v>
      </c>
      <c r="D116" s="204">
        <v>1.2622608692204578</v>
      </c>
    </row>
    <row r="117" spans="1:4" ht="27.75" customHeight="1" x14ac:dyDescent="0.25">
      <c r="A117" s="7" t="s">
        <v>5647</v>
      </c>
      <c r="B117" s="186" t="s">
        <v>710</v>
      </c>
      <c r="C117" s="204">
        <v>-3.8922749038795441</v>
      </c>
      <c r="D117" s="204">
        <v>0.84322656345194635</v>
      </c>
    </row>
    <row r="118" spans="1:4" ht="27.75" customHeight="1" x14ac:dyDescent="0.25">
      <c r="A118" s="7" t="s">
        <v>5648</v>
      </c>
      <c r="B118" s="186" t="s">
        <v>710</v>
      </c>
      <c r="C118" s="204">
        <v>0.69937472306164306</v>
      </c>
      <c r="D118" s="204" t="s">
        <v>710</v>
      </c>
    </row>
    <row r="119" spans="1:4" ht="27.75" customHeight="1" x14ac:dyDescent="0.25">
      <c r="A119" s="7" t="s">
        <v>5649</v>
      </c>
      <c r="B119" s="186" t="s">
        <v>710</v>
      </c>
      <c r="C119" s="204" t="s">
        <v>710</v>
      </c>
      <c r="D119" s="204" t="s">
        <v>710</v>
      </c>
    </row>
    <row r="120" spans="1:4" ht="27.75" customHeight="1" x14ac:dyDescent="0.25">
      <c r="A120" s="7" t="s">
        <v>5650</v>
      </c>
      <c r="B120" s="186" t="s">
        <v>710</v>
      </c>
      <c r="C120" s="204">
        <v>1.465839334913188</v>
      </c>
      <c r="D120" s="204" t="s">
        <v>710</v>
      </c>
    </row>
    <row r="121" spans="1:4" ht="27.75" customHeight="1" x14ac:dyDescent="0.25">
      <c r="A121" s="7" t="s">
        <v>5651</v>
      </c>
      <c r="B121" s="186" t="s">
        <v>710</v>
      </c>
      <c r="C121" s="204">
        <v>-0.19158251768735884</v>
      </c>
      <c r="D121" s="204">
        <v>4.6684027531640818E-2</v>
      </c>
    </row>
    <row r="122" spans="1:4" ht="27.75" customHeight="1" x14ac:dyDescent="0.25">
      <c r="A122" s="7" t="s">
        <v>5652</v>
      </c>
      <c r="B122" s="186" t="s">
        <v>710</v>
      </c>
      <c r="C122" s="204" t="s">
        <v>710</v>
      </c>
      <c r="D122" s="204" t="s">
        <v>710</v>
      </c>
    </row>
    <row r="123" spans="1:4" ht="27.75" customHeight="1" x14ac:dyDescent="0.25">
      <c r="A123" s="7" t="s">
        <v>5653</v>
      </c>
      <c r="B123" s="186" t="s">
        <v>710</v>
      </c>
      <c r="C123" s="204" t="s">
        <v>710</v>
      </c>
      <c r="D123" s="204" t="s">
        <v>710</v>
      </c>
    </row>
    <row r="124" spans="1:4" ht="27.75" customHeight="1" x14ac:dyDescent="0.25">
      <c r="A124" s="7" t="s">
        <v>5654</v>
      </c>
      <c r="B124" s="186" t="s">
        <v>710</v>
      </c>
      <c r="C124" s="204">
        <v>-2.5411000222242845E-2</v>
      </c>
      <c r="D124" s="204">
        <v>4.8191262363994272E-4</v>
      </c>
    </row>
    <row r="125" spans="1:4" ht="27.75" customHeight="1" x14ac:dyDescent="0.25">
      <c r="A125" s="7" t="s">
        <v>5655</v>
      </c>
      <c r="B125" s="186" t="s">
        <v>710</v>
      </c>
      <c r="C125" s="204">
        <v>1.0751455614367385</v>
      </c>
      <c r="D125" s="204">
        <v>7.9751491495668363</v>
      </c>
    </row>
    <row r="126" spans="1:4" ht="27.75" customHeight="1" x14ac:dyDescent="0.25">
      <c r="A126" s="7" t="s">
        <v>5656</v>
      </c>
      <c r="B126" s="186" t="s">
        <v>710</v>
      </c>
      <c r="C126" s="204">
        <v>5.9412560703348536</v>
      </c>
      <c r="D126" s="204">
        <v>8.7239259410680354</v>
      </c>
    </row>
    <row r="127" spans="1:4" ht="27.75" customHeight="1" x14ac:dyDescent="0.25">
      <c r="A127" s="7" t="s">
        <v>5657</v>
      </c>
      <c r="B127" s="186" t="s">
        <v>710</v>
      </c>
      <c r="C127" s="204">
        <v>7.3225889770852763</v>
      </c>
      <c r="D127" s="204">
        <v>2.590459487264731E-6</v>
      </c>
    </row>
    <row r="128" spans="1:4" ht="27.75" customHeight="1" x14ac:dyDescent="0.25">
      <c r="A128" s="7" t="s">
        <v>5658</v>
      </c>
      <c r="B128" s="186" t="s">
        <v>710</v>
      </c>
      <c r="C128" s="204" t="s">
        <v>710</v>
      </c>
      <c r="D128" s="204">
        <v>-1.4389982552526045E-2</v>
      </c>
    </row>
    <row r="129" spans="1:4" ht="27.75" customHeight="1" x14ac:dyDescent="0.25">
      <c r="A129" s="7" t="s">
        <v>5659</v>
      </c>
      <c r="B129" s="186" t="s">
        <v>710</v>
      </c>
      <c r="C129" s="204">
        <v>0.34486554540986997</v>
      </c>
      <c r="D129" s="204">
        <v>8.7739147258303715E-2</v>
      </c>
    </row>
    <row r="130" spans="1:4" ht="27.75" customHeight="1" x14ac:dyDescent="0.25">
      <c r="A130" s="7" t="s">
        <v>5660</v>
      </c>
      <c r="B130" s="186" t="s">
        <v>710</v>
      </c>
      <c r="C130" s="204">
        <v>2.0684773658035973</v>
      </c>
      <c r="D130" s="204">
        <v>5.2626494803641561</v>
      </c>
    </row>
    <row r="131" spans="1:4" ht="27.75" customHeight="1" x14ac:dyDescent="0.25">
      <c r="A131" s="7" t="s">
        <v>5661</v>
      </c>
      <c r="B131" s="186" t="s">
        <v>710</v>
      </c>
      <c r="C131" s="204">
        <v>8.9943733734721061</v>
      </c>
      <c r="D131" s="204">
        <v>4.8165247650111978</v>
      </c>
    </row>
    <row r="132" spans="1:4" ht="27.75" customHeight="1" x14ac:dyDescent="0.25">
      <c r="A132" s="7" t="s">
        <v>5662</v>
      </c>
      <c r="B132" s="186" t="s">
        <v>710</v>
      </c>
      <c r="C132" s="204">
        <v>-5.1540377484068731</v>
      </c>
      <c r="D132" s="204" t="s">
        <v>710</v>
      </c>
    </row>
    <row r="133" spans="1:4" ht="27.75" customHeight="1" x14ac:dyDescent="0.25">
      <c r="A133" s="7" t="s">
        <v>5663</v>
      </c>
      <c r="B133" s="186" t="s">
        <v>710</v>
      </c>
      <c r="C133" s="204">
        <v>-5.1540377484068731</v>
      </c>
      <c r="D133" s="204" t="s">
        <v>710</v>
      </c>
    </row>
    <row r="134" spans="1:4" ht="27.75" customHeight="1" x14ac:dyDescent="0.25">
      <c r="A134" s="7" t="s">
        <v>5664</v>
      </c>
      <c r="B134" s="186" t="s">
        <v>710</v>
      </c>
      <c r="C134" s="204">
        <v>0.90752378661681099</v>
      </c>
      <c r="D134" s="204">
        <v>6.8342811698082606</v>
      </c>
    </row>
    <row r="135" spans="1:4" ht="27.75" customHeight="1" x14ac:dyDescent="0.25">
      <c r="A135" s="7" t="s">
        <v>5665</v>
      </c>
      <c r="B135" s="186" t="s">
        <v>710</v>
      </c>
      <c r="C135" s="204">
        <v>4.4948256396720234</v>
      </c>
      <c r="D135" s="204">
        <v>7.1250475409441902</v>
      </c>
    </row>
    <row r="136" spans="1:4" ht="27.75" customHeight="1" x14ac:dyDescent="0.25">
      <c r="A136" s="7" t="s">
        <v>5666</v>
      </c>
      <c r="B136" s="186" t="s">
        <v>710</v>
      </c>
      <c r="C136" s="204">
        <v>2.5992131384497554</v>
      </c>
      <c r="D136" s="204">
        <v>3.4355142247108432</v>
      </c>
    </row>
    <row r="137" spans="1:4" ht="27.75" customHeight="1" x14ac:dyDescent="0.25">
      <c r="A137" s="7" t="s">
        <v>5667</v>
      </c>
      <c r="B137" s="186" t="s">
        <v>710</v>
      </c>
      <c r="C137" s="204">
        <v>7.44508777845562E-4</v>
      </c>
      <c r="D137" s="204">
        <v>3.5853146033727273E-2</v>
      </c>
    </row>
    <row r="138" spans="1:4" ht="27.75" customHeight="1" x14ac:dyDescent="0.25">
      <c r="A138" s="7" t="s">
        <v>5668</v>
      </c>
      <c r="B138" s="186" t="s">
        <v>710</v>
      </c>
      <c r="C138" s="204">
        <v>0.56726243186797132</v>
      </c>
      <c r="D138" s="204">
        <v>2.2315123087177997E-2</v>
      </c>
    </row>
    <row r="139" spans="1:4" ht="27.75" customHeight="1" x14ac:dyDescent="0.25">
      <c r="A139" s="7" t="s">
        <v>5669</v>
      </c>
      <c r="B139" s="186" t="s">
        <v>710</v>
      </c>
      <c r="C139" s="204" t="s">
        <v>710</v>
      </c>
      <c r="D139" s="204" t="s">
        <v>710</v>
      </c>
    </row>
    <row r="140" spans="1:4" ht="27.75" customHeight="1" x14ac:dyDescent="0.25">
      <c r="A140" s="7" t="s">
        <v>5670</v>
      </c>
      <c r="B140" s="186" t="s">
        <v>710</v>
      </c>
      <c r="C140" s="204" t="s">
        <v>710</v>
      </c>
      <c r="D140" s="204" t="s">
        <v>710</v>
      </c>
    </row>
    <row r="141" spans="1:4" ht="27.75" customHeight="1" x14ac:dyDescent="0.25">
      <c r="A141" s="7" t="s">
        <v>5671</v>
      </c>
      <c r="B141" s="186" t="s">
        <v>710</v>
      </c>
      <c r="C141" s="204" t="s">
        <v>710</v>
      </c>
      <c r="D141" s="204" t="s">
        <v>710</v>
      </c>
    </row>
    <row r="142" spans="1:4" ht="27.75" customHeight="1" x14ac:dyDescent="0.25">
      <c r="A142" s="7" t="s">
        <v>5672</v>
      </c>
      <c r="B142" s="186" t="s">
        <v>710</v>
      </c>
      <c r="C142" s="204">
        <v>6.0704882295422695E-3</v>
      </c>
      <c r="D142" s="204" t="s">
        <v>710</v>
      </c>
    </row>
    <row r="143" spans="1:4" ht="27.75" customHeight="1" x14ac:dyDescent="0.25">
      <c r="A143" s="7" t="s">
        <v>5673</v>
      </c>
      <c r="B143" s="186" t="s">
        <v>710</v>
      </c>
      <c r="C143" s="204" t="s">
        <v>710</v>
      </c>
      <c r="D143" s="204" t="s">
        <v>710</v>
      </c>
    </row>
    <row r="144" spans="1:4" ht="27.75" customHeight="1" x14ac:dyDescent="0.25">
      <c r="A144" s="7" t="s">
        <v>5674</v>
      </c>
      <c r="B144" s="186" t="s">
        <v>710</v>
      </c>
      <c r="C144" s="204" t="s">
        <v>710</v>
      </c>
      <c r="D144" s="204" t="s">
        <v>710</v>
      </c>
    </row>
    <row r="145" spans="1:4" ht="27.75" customHeight="1" x14ac:dyDescent="0.25">
      <c r="A145" s="7" t="s">
        <v>5675</v>
      </c>
      <c r="B145" s="186" t="s">
        <v>710</v>
      </c>
      <c r="C145" s="204" t="s">
        <v>710</v>
      </c>
      <c r="D145" s="204" t="s">
        <v>710</v>
      </c>
    </row>
    <row r="146" spans="1:4" ht="27.75" customHeight="1" x14ac:dyDescent="0.25">
      <c r="A146" s="7" t="s">
        <v>5676</v>
      </c>
      <c r="B146" s="186" t="s">
        <v>710</v>
      </c>
      <c r="C146" s="204" t="s">
        <v>710</v>
      </c>
      <c r="D146" s="204">
        <v>1.2890484607310519</v>
      </c>
    </row>
    <row r="147" spans="1:4" ht="27.75" customHeight="1" x14ac:dyDescent="0.25">
      <c r="A147" s="7" t="s">
        <v>5677</v>
      </c>
      <c r="B147" s="186" t="s">
        <v>710</v>
      </c>
      <c r="C147" s="204">
        <v>5.1395285884973916</v>
      </c>
      <c r="D147" s="204">
        <v>0.21407803485978216</v>
      </c>
    </row>
    <row r="148" spans="1:4" ht="27.75" customHeight="1" x14ac:dyDescent="0.25">
      <c r="A148" s="7" t="s">
        <v>5678</v>
      </c>
      <c r="B148" s="186" t="s">
        <v>710</v>
      </c>
      <c r="C148" s="204">
        <v>-0.56030495204689357</v>
      </c>
      <c r="D148" s="204">
        <v>3.4323561716413084E-2</v>
      </c>
    </row>
    <row r="149" spans="1:4" ht="27.75" customHeight="1" x14ac:dyDescent="0.25">
      <c r="A149" s="7" t="s">
        <v>5679</v>
      </c>
      <c r="B149" s="186" t="s">
        <v>710</v>
      </c>
      <c r="C149" s="204">
        <v>1.4595713034523585E-3</v>
      </c>
      <c r="D149" s="204">
        <v>-9.4488184818737587E-4</v>
      </c>
    </row>
    <row r="150" spans="1:4" ht="27.75" customHeight="1" x14ac:dyDescent="0.25">
      <c r="A150" s="7" t="s">
        <v>5680</v>
      </c>
      <c r="B150" s="186" t="s">
        <v>710</v>
      </c>
      <c r="C150" s="204">
        <v>5.9114952894118245E-3</v>
      </c>
      <c r="D150" s="204">
        <v>7.6476464624721939E-4</v>
      </c>
    </row>
    <row r="151" spans="1:4" ht="27.75" customHeight="1" x14ac:dyDescent="0.25">
      <c r="A151" s="7" t="s">
        <v>5681</v>
      </c>
      <c r="B151" s="186" t="s">
        <v>710</v>
      </c>
      <c r="C151" s="204">
        <v>-0.3762133771816295</v>
      </c>
      <c r="D151" s="204">
        <v>4.166193940196993</v>
      </c>
    </row>
    <row r="152" spans="1:4" ht="27.75" customHeight="1" x14ac:dyDescent="0.25">
      <c r="A152" s="7" t="s">
        <v>5682</v>
      </c>
      <c r="B152" s="186" t="s">
        <v>710</v>
      </c>
      <c r="C152" s="204">
        <v>2.4414151389519771</v>
      </c>
      <c r="D152" s="204">
        <v>3.4212031988453924</v>
      </c>
    </row>
    <row r="153" spans="1:4" ht="27.75" customHeight="1" x14ac:dyDescent="0.25">
      <c r="A153" s="7" t="s">
        <v>5683</v>
      </c>
      <c r="B153" s="186" t="s">
        <v>710</v>
      </c>
      <c r="C153" s="204">
        <v>-5.969457306632487E-2</v>
      </c>
      <c r="D153" s="204" t="s">
        <v>710</v>
      </c>
    </row>
    <row r="154" spans="1:4" ht="27.75" customHeight="1" x14ac:dyDescent="0.25">
      <c r="A154" s="7" t="s">
        <v>5684</v>
      </c>
      <c r="B154" s="186" t="s">
        <v>710</v>
      </c>
      <c r="C154" s="204" t="s">
        <v>710</v>
      </c>
      <c r="D154" s="204">
        <v>5.8578700962545938</v>
      </c>
    </row>
    <row r="155" spans="1:4" ht="27.75" customHeight="1" x14ac:dyDescent="0.25">
      <c r="A155" s="7" t="s">
        <v>5685</v>
      </c>
      <c r="B155" s="186" t="s">
        <v>710</v>
      </c>
      <c r="C155" s="204">
        <v>5.0772430527450792E-2</v>
      </c>
      <c r="D155" s="204">
        <v>5.8984927309285302</v>
      </c>
    </row>
    <row r="156" spans="1:4" ht="27.75" customHeight="1" x14ac:dyDescent="0.25">
      <c r="A156" s="7" t="s">
        <v>5686</v>
      </c>
      <c r="B156" s="186" t="s">
        <v>710</v>
      </c>
      <c r="C156" s="204">
        <v>0.19554194695673163</v>
      </c>
      <c r="D156" s="204" t="s">
        <v>710</v>
      </c>
    </row>
    <row r="157" spans="1:4" ht="27.75" customHeight="1" x14ac:dyDescent="0.25">
      <c r="A157" s="7" t="s">
        <v>5687</v>
      </c>
      <c r="B157" s="186" t="s">
        <v>710</v>
      </c>
      <c r="C157" s="204" t="s">
        <v>710</v>
      </c>
      <c r="D157" s="204" t="s">
        <v>710</v>
      </c>
    </row>
    <row r="158" spans="1:4" ht="27.75" customHeight="1" x14ac:dyDescent="0.25">
      <c r="A158" s="7" t="s">
        <v>5688</v>
      </c>
      <c r="B158" s="186" t="s">
        <v>710</v>
      </c>
      <c r="C158" s="204">
        <v>0.19554194695673163</v>
      </c>
      <c r="D158" s="204" t="s">
        <v>710</v>
      </c>
    </row>
    <row r="159" spans="1:4" ht="27.75" customHeight="1" x14ac:dyDescent="0.25">
      <c r="A159" s="7" t="s">
        <v>5689</v>
      </c>
      <c r="B159" s="186" t="s">
        <v>710</v>
      </c>
      <c r="C159" s="204">
        <v>1.1317997778399556</v>
      </c>
      <c r="D159" s="204">
        <v>3.9230590873700066E-2</v>
      </c>
    </row>
    <row r="160" spans="1:4" ht="27.75" customHeight="1" x14ac:dyDescent="0.25">
      <c r="A160" s="7" t="s">
        <v>5690</v>
      </c>
      <c r="B160" s="186" t="s">
        <v>710</v>
      </c>
      <c r="C160" s="204">
        <v>0.11129474690037865</v>
      </c>
      <c r="D160" s="204">
        <v>0.56155148973075364</v>
      </c>
    </row>
    <row r="161" spans="1:4" ht="27.75" customHeight="1" x14ac:dyDescent="0.25">
      <c r="A161" s="7" t="s">
        <v>5691</v>
      </c>
      <c r="B161" s="186" t="s">
        <v>710</v>
      </c>
      <c r="C161" s="204">
        <v>0.22435320447550725</v>
      </c>
      <c r="D161" s="204">
        <v>5.1228263920050775E-2</v>
      </c>
    </row>
    <row r="162" spans="1:4" ht="27.75" customHeight="1" x14ac:dyDescent="0.25">
      <c r="A162" s="7" t="s">
        <v>5692</v>
      </c>
      <c r="B162" s="186" t="s">
        <v>710</v>
      </c>
      <c r="C162" s="204" t="s">
        <v>710</v>
      </c>
      <c r="D162" s="204">
        <v>-1.4401120135520371E-2</v>
      </c>
    </row>
    <row r="163" spans="1:4" ht="27.75" customHeight="1" x14ac:dyDescent="0.25">
      <c r="A163" s="7" t="s">
        <v>5693</v>
      </c>
      <c r="B163" s="186" t="s">
        <v>710</v>
      </c>
      <c r="C163" s="204">
        <v>-6.7768603221342705E-2</v>
      </c>
      <c r="D163" s="204" t="s">
        <v>710</v>
      </c>
    </row>
    <row r="164" spans="1:4" ht="27.75" customHeight="1" x14ac:dyDescent="0.25">
      <c r="A164" s="7" t="s">
        <v>5694</v>
      </c>
      <c r="B164" s="186" t="s">
        <v>710</v>
      </c>
      <c r="C164" s="204">
        <v>0.32571084450636489</v>
      </c>
      <c r="D164" s="204" t="s">
        <v>710</v>
      </c>
    </row>
    <row r="165" spans="1:4" ht="27.75" customHeight="1" x14ac:dyDescent="0.25">
      <c r="A165" s="7" t="s">
        <v>5695</v>
      </c>
      <c r="B165" s="186" t="s">
        <v>710</v>
      </c>
      <c r="C165" s="204">
        <v>0.5295102581744644</v>
      </c>
      <c r="D165" s="204">
        <v>3.2628676687078939</v>
      </c>
    </row>
    <row r="166" spans="1:4" ht="27.75" customHeight="1" x14ac:dyDescent="0.25">
      <c r="A166" s="7" t="s">
        <v>5696</v>
      </c>
      <c r="B166" s="186" t="s">
        <v>710</v>
      </c>
      <c r="C166" s="204" t="s">
        <v>710</v>
      </c>
      <c r="D166" s="204">
        <v>0.15336540892486031</v>
      </c>
    </row>
    <row r="167" spans="1:4" ht="27.75" customHeight="1" x14ac:dyDescent="0.25">
      <c r="A167" s="7" t="s">
        <v>5697</v>
      </c>
      <c r="B167" s="186" t="s">
        <v>710</v>
      </c>
      <c r="C167" s="204">
        <v>0.41389942593282164</v>
      </c>
      <c r="D167" s="204">
        <v>8.7630299001236551</v>
      </c>
    </row>
    <row r="168" spans="1:4" ht="27.75" customHeight="1" x14ac:dyDescent="0.25">
      <c r="A168" s="7" t="s">
        <v>5698</v>
      </c>
      <c r="B168" s="186" t="s">
        <v>5699</v>
      </c>
      <c r="C168" s="204" t="s">
        <v>710</v>
      </c>
      <c r="D168" s="204">
        <v>7.0658863002328278</v>
      </c>
    </row>
    <row r="169" spans="1:4" ht="27.75" customHeight="1" x14ac:dyDescent="0.25">
      <c r="A169" s="7" t="s">
        <v>5699</v>
      </c>
      <c r="B169" s="186" t="s">
        <v>710</v>
      </c>
      <c r="C169" s="204" t="s">
        <v>710</v>
      </c>
      <c r="D169" s="204">
        <v>7.0902235167784511</v>
      </c>
    </row>
    <row r="170" spans="1:4" ht="27.75" customHeight="1" x14ac:dyDescent="0.25">
      <c r="A170" s="7" t="s">
        <v>5700</v>
      </c>
      <c r="B170" s="186" t="s">
        <v>710</v>
      </c>
      <c r="C170" s="204">
        <v>0.33598827470988374</v>
      </c>
      <c r="D170" s="204">
        <v>1.3247426763710932</v>
      </c>
    </row>
    <row r="171" spans="1:4" ht="27.75" customHeight="1" x14ac:dyDescent="0.25">
      <c r="A171" s="7" t="s">
        <v>5701</v>
      </c>
      <c r="B171" s="186" t="s">
        <v>710</v>
      </c>
      <c r="C171" s="204">
        <v>9.3946310896309253</v>
      </c>
      <c r="D171" s="204">
        <v>0.76786660359300551</v>
      </c>
    </row>
    <row r="172" spans="1:4" ht="27.75" customHeight="1" x14ac:dyDescent="0.25">
      <c r="A172" s="7" t="s">
        <v>5702</v>
      </c>
      <c r="B172" s="186" t="s">
        <v>5701</v>
      </c>
      <c r="C172" s="204">
        <v>11.073980331614367</v>
      </c>
      <c r="D172" s="204">
        <v>0.8839321172161928</v>
      </c>
    </row>
    <row r="173" spans="1:4" ht="27.75" customHeight="1" x14ac:dyDescent="0.25">
      <c r="A173" s="7" t="s">
        <v>5703</v>
      </c>
      <c r="B173" s="186" t="s">
        <v>710</v>
      </c>
      <c r="C173" s="204">
        <v>0.30064778012290927</v>
      </c>
      <c r="D173" s="204">
        <v>2.6423667815936822</v>
      </c>
    </row>
    <row r="174" spans="1:4" ht="27.75" customHeight="1" x14ac:dyDescent="0.25">
      <c r="A174" s="7" t="s">
        <v>5704</v>
      </c>
      <c r="B174" s="186" t="s">
        <v>710</v>
      </c>
      <c r="C174" s="204">
        <v>0.73877802689365657</v>
      </c>
      <c r="D174" s="204">
        <v>0.74572002766163115</v>
      </c>
    </row>
    <row r="175" spans="1:4" ht="27.75" customHeight="1" x14ac:dyDescent="0.25">
      <c r="A175" s="7" t="s">
        <v>5705</v>
      </c>
      <c r="B175" s="186" t="s">
        <v>710</v>
      </c>
      <c r="C175" s="204">
        <v>0.19059728123743447</v>
      </c>
      <c r="D175" s="204">
        <v>0.71354203433816754</v>
      </c>
    </row>
    <row r="176" spans="1:4" ht="27.75" customHeight="1" x14ac:dyDescent="0.25">
      <c r="A176" s="7" t="s">
        <v>5706</v>
      </c>
      <c r="B176" s="186" t="s">
        <v>710</v>
      </c>
      <c r="C176" s="204">
        <v>9.9729029968797936E-4</v>
      </c>
      <c r="D176" s="204">
        <v>0.68603287447675054</v>
      </c>
    </row>
    <row r="177" spans="1:4" ht="27.75" customHeight="1" x14ac:dyDescent="0.25">
      <c r="A177" s="7" t="s">
        <v>5707</v>
      </c>
      <c r="B177" s="186" t="s">
        <v>710</v>
      </c>
      <c r="C177" s="204">
        <v>1.1247373488090065E-2</v>
      </c>
      <c r="D177" s="204">
        <v>0.47166723379312603</v>
      </c>
    </row>
    <row r="178" spans="1:4" ht="27.75" customHeight="1" x14ac:dyDescent="0.25">
      <c r="A178" s="7" t="s">
        <v>5708</v>
      </c>
      <c r="B178" s="186" t="s">
        <v>710</v>
      </c>
      <c r="C178" s="204">
        <v>3.4365620755315213E-2</v>
      </c>
      <c r="D178" s="204">
        <v>0.13266445294608825</v>
      </c>
    </row>
    <row r="179" spans="1:4" ht="27.75" customHeight="1" x14ac:dyDescent="0.25">
      <c r="A179" s="7" t="s">
        <v>5709</v>
      </c>
      <c r="B179" s="186" t="s">
        <v>710</v>
      </c>
      <c r="C179" s="204">
        <v>0.16843400819354315</v>
      </c>
      <c r="D179" s="204">
        <v>1.3300729029885112</v>
      </c>
    </row>
    <row r="180" spans="1:4" ht="27.75" customHeight="1" x14ac:dyDescent="0.25">
      <c r="A180" s="7" t="s">
        <v>5710</v>
      </c>
      <c r="B180" s="186" t="s">
        <v>710</v>
      </c>
      <c r="C180" s="204">
        <v>0.33443392585424553</v>
      </c>
      <c r="D180" s="204">
        <v>0.79069634035739034</v>
      </c>
    </row>
    <row r="181" spans="1:4" ht="27.75" customHeight="1" x14ac:dyDescent="0.25">
      <c r="A181" s="7" t="s">
        <v>5711</v>
      </c>
      <c r="B181" s="186" t="s">
        <v>710</v>
      </c>
      <c r="C181" s="204">
        <v>-1.4615960606228204</v>
      </c>
      <c r="D181" s="204">
        <v>1.041502173502165</v>
      </c>
    </row>
    <row r="182" spans="1:4" ht="27.75" customHeight="1" x14ac:dyDescent="0.25">
      <c r="A182" s="7" t="s">
        <v>5712</v>
      </c>
      <c r="B182" s="186" t="s">
        <v>710</v>
      </c>
      <c r="C182" s="204">
        <v>1.4620187998498813</v>
      </c>
      <c r="D182" s="204" t="s">
        <v>710</v>
      </c>
    </row>
    <row r="183" spans="1:4" ht="27.75" customHeight="1" x14ac:dyDescent="0.25">
      <c r="A183" s="7" t="s">
        <v>5713</v>
      </c>
      <c r="B183" s="186" t="s">
        <v>710</v>
      </c>
      <c r="C183" s="204">
        <v>0.38923196304052038</v>
      </c>
      <c r="D183" s="204">
        <v>8.8601424722509897E-2</v>
      </c>
    </row>
    <row r="184" spans="1:4" ht="27.75" customHeight="1" x14ac:dyDescent="0.25">
      <c r="A184" s="7" t="s">
        <v>5714</v>
      </c>
      <c r="B184" s="186" t="s">
        <v>710</v>
      </c>
      <c r="C184" s="204">
        <v>0.31609885606495841</v>
      </c>
      <c r="D184" s="204">
        <v>-6.2826402154090216E-2</v>
      </c>
    </row>
    <row r="185" spans="1:4" ht="27.75" customHeight="1" x14ac:dyDescent="0.25">
      <c r="A185" s="7" t="s">
        <v>5715</v>
      </c>
      <c r="B185" s="186" t="s">
        <v>710</v>
      </c>
      <c r="C185" s="204">
        <v>4.4311543325658335E-2</v>
      </c>
      <c r="D185" s="204">
        <v>-0.10879570747421259</v>
      </c>
    </row>
    <row r="186" spans="1:4" ht="27.75" customHeight="1" x14ac:dyDescent="0.25">
      <c r="A186" s="7" t="s">
        <v>5716</v>
      </c>
      <c r="B186" s="186" t="s">
        <v>710</v>
      </c>
      <c r="C186" s="204">
        <v>0.12123300258938896</v>
      </c>
      <c r="D186" s="204">
        <v>-8.8304958441936724E-5</v>
      </c>
    </row>
    <row r="187" spans="1:4" ht="27.75" customHeight="1" x14ac:dyDescent="0.25">
      <c r="A187" s="7" t="s">
        <v>5717</v>
      </c>
      <c r="B187" s="186" t="s">
        <v>710</v>
      </c>
      <c r="C187" s="204">
        <v>2.8703205555107216E-2</v>
      </c>
      <c r="D187" s="204">
        <v>1.775441736530382E-3</v>
      </c>
    </row>
    <row r="188" spans="1:4" ht="27.75" customHeight="1" x14ac:dyDescent="0.25">
      <c r="A188" s="7" t="s">
        <v>5718</v>
      </c>
      <c r="B188" s="186" t="s">
        <v>710</v>
      </c>
      <c r="C188" s="204">
        <v>0.20882463777335045</v>
      </c>
      <c r="D188" s="204">
        <v>-0.26158015061293244</v>
      </c>
    </row>
    <row r="189" spans="1:4" ht="27.75" customHeight="1" x14ac:dyDescent="0.25">
      <c r="A189" s="7" t="s">
        <v>5719</v>
      </c>
      <c r="B189" s="186" t="s">
        <v>710</v>
      </c>
      <c r="C189" s="204">
        <v>0.14648669898466388</v>
      </c>
      <c r="D189" s="204" t="s">
        <v>710</v>
      </c>
    </row>
    <row r="190" spans="1:4" ht="27.75" customHeight="1" x14ac:dyDescent="0.25">
      <c r="A190" s="7" t="s">
        <v>5720</v>
      </c>
      <c r="B190" s="186" t="s">
        <v>710</v>
      </c>
      <c r="C190" s="204">
        <v>3.0797215213873308</v>
      </c>
      <c r="D190" s="204">
        <v>4.15756636417865</v>
      </c>
    </row>
    <row r="191" spans="1:4" ht="27.75" customHeight="1" x14ac:dyDescent="0.25">
      <c r="A191" s="7" t="s">
        <v>5721</v>
      </c>
      <c r="B191" s="186" t="s">
        <v>710</v>
      </c>
      <c r="C191" s="204">
        <v>0.37927151065682474</v>
      </c>
      <c r="D191" s="204">
        <v>0.3034898267590736</v>
      </c>
    </row>
    <row r="192" spans="1:4" ht="27.75" customHeight="1" x14ac:dyDescent="0.25">
      <c r="A192" s="7" t="s">
        <v>5722</v>
      </c>
      <c r="B192" s="186" t="s">
        <v>710</v>
      </c>
      <c r="C192" s="204">
        <v>1.3359477013934433</v>
      </c>
      <c r="D192" s="204">
        <v>0.50485383245231752</v>
      </c>
    </row>
    <row r="193" spans="1:4" ht="27.75" customHeight="1" x14ac:dyDescent="0.25">
      <c r="A193" s="7" t="s">
        <v>5723</v>
      </c>
      <c r="B193" s="186" t="s">
        <v>710</v>
      </c>
      <c r="C193" s="204">
        <v>1.0689451487375412</v>
      </c>
      <c r="D193" s="204">
        <v>0.13706672856138793</v>
      </c>
    </row>
    <row r="194" spans="1:4" ht="27.75" customHeight="1" x14ac:dyDescent="0.25">
      <c r="A194" s="7" t="s">
        <v>5724</v>
      </c>
      <c r="B194" s="186" t="s">
        <v>710</v>
      </c>
      <c r="C194" s="204">
        <v>0.93711661509098021</v>
      </c>
      <c r="D194" s="204">
        <v>0.13725989715289444</v>
      </c>
    </row>
    <row r="195" spans="1:4" ht="27.75" customHeight="1" x14ac:dyDescent="0.25">
      <c r="A195" s="7" t="s">
        <v>5725</v>
      </c>
      <c r="B195" s="186" t="s">
        <v>710</v>
      </c>
      <c r="C195" s="204">
        <v>1.0015577634281778</v>
      </c>
      <c r="D195" s="204">
        <v>0.14963049569526066</v>
      </c>
    </row>
    <row r="196" spans="1:4" ht="27.75" customHeight="1" x14ac:dyDescent="0.25">
      <c r="A196" s="7" t="s">
        <v>5726</v>
      </c>
      <c r="B196" s="186" t="s">
        <v>710</v>
      </c>
      <c r="C196" s="204">
        <v>1.767400362979523</v>
      </c>
      <c r="D196" s="204">
        <v>9.8987082124970885E-2</v>
      </c>
    </row>
    <row r="197" spans="1:4" ht="27.75" customHeight="1" x14ac:dyDescent="0.25">
      <c r="A197" s="7" t="s">
        <v>5727</v>
      </c>
      <c r="B197" s="186" t="s">
        <v>710</v>
      </c>
      <c r="C197" s="204" t="s">
        <v>710</v>
      </c>
      <c r="D197" s="204">
        <v>5.904786446721861E-2</v>
      </c>
    </row>
    <row r="198" spans="1:4" ht="27.75" customHeight="1" x14ac:dyDescent="0.25">
      <c r="A198" s="7" t="s">
        <v>5728</v>
      </c>
      <c r="B198" s="186" t="s">
        <v>710</v>
      </c>
      <c r="C198" s="204">
        <v>0.43002070219859784</v>
      </c>
      <c r="D198" s="204">
        <v>1.5037729011141567E-2</v>
      </c>
    </row>
    <row r="199" spans="1:4" ht="27.75" customHeight="1" x14ac:dyDescent="0.25">
      <c r="A199" s="7" t="s">
        <v>5729</v>
      </c>
      <c r="B199" s="186" t="s">
        <v>710</v>
      </c>
      <c r="C199" s="204">
        <v>0.69460206024655735</v>
      </c>
      <c r="D199" s="204">
        <v>4.1666003239238742</v>
      </c>
    </row>
    <row r="200" spans="1:4" ht="27.75" customHeight="1" x14ac:dyDescent="0.25">
      <c r="A200" s="7" t="s">
        <v>5730</v>
      </c>
      <c r="B200" s="186" t="s">
        <v>710</v>
      </c>
      <c r="C200" s="204">
        <v>5.8371215874410839E-2</v>
      </c>
      <c r="D200" s="204">
        <v>0.27766788760385702</v>
      </c>
    </row>
    <row r="201" spans="1:4" ht="27.75" customHeight="1" x14ac:dyDescent="0.25">
      <c r="A201" s="7" t="s">
        <v>5731</v>
      </c>
      <c r="B201" s="186" t="s">
        <v>710</v>
      </c>
      <c r="C201" s="204">
        <v>5.8371102177949163E-2</v>
      </c>
      <c r="D201" s="204">
        <v>0.27766787938362719</v>
      </c>
    </row>
    <row r="202" spans="1:4" ht="27.75" customHeight="1" x14ac:dyDescent="0.25">
      <c r="A202" s="7" t="s">
        <v>5732</v>
      </c>
      <c r="B202" s="186" t="s">
        <v>710</v>
      </c>
      <c r="C202" s="204">
        <v>1.6327873323282584E-2</v>
      </c>
      <c r="D202" s="204">
        <v>0.42951636443432367</v>
      </c>
    </row>
    <row r="203" spans="1:4" ht="27.75" customHeight="1" x14ac:dyDescent="0.25">
      <c r="A203" s="7" t="s">
        <v>5733</v>
      </c>
      <c r="B203" s="186" t="s">
        <v>710</v>
      </c>
      <c r="C203" s="204">
        <v>0.61237491150860079</v>
      </c>
      <c r="D203" s="204">
        <v>7.9697440125128685E-4</v>
      </c>
    </row>
    <row r="204" spans="1:4" ht="27.75" customHeight="1" x14ac:dyDescent="0.25">
      <c r="A204" s="7" t="s">
        <v>5734</v>
      </c>
      <c r="B204" s="186" t="s">
        <v>5735</v>
      </c>
      <c r="C204" s="204">
        <v>-7.7104191534706605E-5</v>
      </c>
      <c r="D204" s="204">
        <v>7.4019008824559211</v>
      </c>
    </row>
    <row r="205" spans="1:4" ht="27.75" customHeight="1" x14ac:dyDescent="0.25">
      <c r="A205" s="7" t="s">
        <v>5735</v>
      </c>
      <c r="B205" s="186" t="s">
        <v>710</v>
      </c>
      <c r="C205" s="204">
        <v>-7.7104191534706605E-5</v>
      </c>
      <c r="D205" s="204">
        <v>7.401900882455922</v>
      </c>
    </row>
    <row r="206" spans="1:4" ht="27.75" customHeight="1" x14ac:dyDescent="0.25">
      <c r="A206" s="7" t="s">
        <v>5736</v>
      </c>
      <c r="B206" s="186" t="s">
        <v>710</v>
      </c>
      <c r="C206" s="204">
        <v>7.6224018474308E-2</v>
      </c>
      <c r="D206" s="204">
        <v>0.8791178638373901</v>
      </c>
    </row>
    <row r="207" spans="1:4" ht="27.75" customHeight="1" x14ac:dyDescent="0.25">
      <c r="A207" s="7" t="s">
        <v>5737</v>
      </c>
      <c r="B207" s="186" t="s">
        <v>5738</v>
      </c>
      <c r="C207" s="204">
        <v>1.2720424646562745</v>
      </c>
      <c r="D207" s="204" t="s">
        <v>710</v>
      </c>
    </row>
    <row r="208" spans="1:4" ht="27.75" customHeight="1" x14ac:dyDescent="0.25">
      <c r="A208" s="7" t="s">
        <v>5738</v>
      </c>
      <c r="B208" s="186" t="s">
        <v>710</v>
      </c>
      <c r="C208" s="204">
        <v>1.272042464656274</v>
      </c>
      <c r="D208" s="204" t="s">
        <v>710</v>
      </c>
    </row>
    <row r="209" spans="1:4" ht="27.75" customHeight="1" x14ac:dyDescent="0.25">
      <c r="A209" s="7" t="s">
        <v>5739</v>
      </c>
      <c r="B209" s="186" t="s">
        <v>5740</v>
      </c>
      <c r="C209" s="204" t="s">
        <v>710</v>
      </c>
      <c r="D209" s="204">
        <v>2.6879033474498718E-2</v>
      </c>
    </row>
    <row r="210" spans="1:4" ht="27.75" customHeight="1" x14ac:dyDescent="0.25">
      <c r="A210" s="7" t="s">
        <v>5740</v>
      </c>
      <c r="B210" s="186" t="s">
        <v>710</v>
      </c>
      <c r="C210" s="204" t="s">
        <v>710</v>
      </c>
      <c r="D210" s="204">
        <v>2.6879033474498729E-2</v>
      </c>
    </row>
    <row r="211" spans="1:4" ht="27.75" customHeight="1" x14ac:dyDescent="0.25">
      <c r="A211" s="7" t="s">
        <v>5741</v>
      </c>
      <c r="B211" s="186" t="s">
        <v>710</v>
      </c>
      <c r="C211" s="204">
        <v>0.14241230393696161</v>
      </c>
      <c r="D211" s="204">
        <v>4.2266386736569661</v>
      </c>
    </row>
    <row r="212" spans="1:4" ht="27.75" customHeight="1" x14ac:dyDescent="0.25">
      <c r="A212" s="7" t="s">
        <v>5742</v>
      </c>
      <c r="B212" s="186" t="s">
        <v>710</v>
      </c>
      <c r="C212" s="204">
        <v>4.9977848176761749E-2</v>
      </c>
      <c r="D212" s="204">
        <v>4.2125727865605604</v>
      </c>
    </row>
    <row r="213" spans="1:4" ht="27.75" customHeight="1" x14ac:dyDescent="0.25">
      <c r="A213" s="7" t="s">
        <v>5743</v>
      </c>
      <c r="B213" s="186" t="s">
        <v>710</v>
      </c>
      <c r="C213" s="204" t="s">
        <v>710</v>
      </c>
      <c r="D213" s="204">
        <v>4.237383069845599</v>
      </c>
    </row>
    <row r="214" spans="1:4" ht="27.75" customHeight="1" x14ac:dyDescent="0.25">
      <c r="A214" s="7" t="s">
        <v>5744</v>
      </c>
      <c r="B214" s="186" t="s">
        <v>710</v>
      </c>
      <c r="C214" s="204">
        <v>0.19402335603972679</v>
      </c>
      <c r="D214" s="204">
        <v>4.2122288639293046</v>
      </c>
    </row>
    <row r="215" spans="1:4" ht="27.75" customHeight="1" x14ac:dyDescent="0.25">
      <c r="A215" s="7" t="s">
        <v>5745</v>
      </c>
      <c r="B215" s="186" t="s">
        <v>710</v>
      </c>
      <c r="C215" s="204">
        <v>7.7039432677630998E-2</v>
      </c>
      <c r="D215" s="204">
        <v>20.842737749279109</v>
      </c>
    </row>
    <row r="216" spans="1:4" ht="27.75" customHeight="1" x14ac:dyDescent="0.25">
      <c r="A216" s="7" t="s">
        <v>5746</v>
      </c>
      <c r="B216" s="186" t="s">
        <v>710</v>
      </c>
      <c r="C216" s="204">
        <v>0.19637917566197136</v>
      </c>
      <c r="D216" s="204">
        <v>11.163378450269789</v>
      </c>
    </row>
    <row r="217" spans="1:4" ht="27.75" customHeight="1" x14ac:dyDescent="0.25">
      <c r="A217" s="7" t="s">
        <v>5747</v>
      </c>
      <c r="B217" s="186" t="s">
        <v>710</v>
      </c>
      <c r="C217" s="204">
        <v>1.4007145865009889</v>
      </c>
      <c r="D217" s="204">
        <v>28.061350095305809</v>
      </c>
    </row>
    <row r="218" spans="1:4" ht="27.75" customHeight="1" x14ac:dyDescent="0.25">
      <c r="A218" s="7" t="s">
        <v>5748</v>
      </c>
      <c r="B218" s="186" t="s">
        <v>710</v>
      </c>
      <c r="C218" s="204">
        <v>0.94235992274223601</v>
      </c>
      <c r="D218" s="204">
        <v>5.3458869109542011</v>
      </c>
    </row>
    <row r="219" spans="1:4" ht="27.75" customHeight="1" x14ac:dyDescent="0.25">
      <c r="A219" s="7" t="s">
        <v>5749</v>
      </c>
      <c r="B219" s="186" t="s">
        <v>710</v>
      </c>
      <c r="C219" s="204">
        <v>0.8984425083259876</v>
      </c>
      <c r="D219" s="204">
        <v>10.562952324019978</v>
      </c>
    </row>
    <row r="220" spans="1:4" ht="27.75" customHeight="1" x14ac:dyDescent="0.25">
      <c r="A220" s="7" t="s">
        <v>5750</v>
      </c>
      <c r="B220" s="186" t="s">
        <v>710</v>
      </c>
      <c r="C220" s="204">
        <v>1.8134454238829085</v>
      </c>
      <c r="D220" s="204">
        <v>8.2586617576400787</v>
      </c>
    </row>
    <row r="221" spans="1:4" ht="27.75" customHeight="1" x14ac:dyDescent="0.25">
      <c r="A221" s="7" t="s">
        <v>5751</v>
      </c>
      <c r="B221" s="186" t="s">
        <v>710</v>
      </c>
      <c r="C221" s="204">
        <v>3.2168139344062589E-2</v>
      </c>
      <c r="D221" s="204">
        <v>11.263654948636583</v>
      </c>
    </row>
    <row r="222" spans="1:4" ht="27.75" customHeight="1" x14ac:dyDescent="0.25">
      <c r="A222" s="7" t="s">
        <v>5752</v>
      </c>
      <c r="B222" s="186" t="s">
        <v>710</v>
      </c>
      <c r="C222" s="204">
        <v>8.51122198982011E-2</v>
      </c>
      <c r="D222" s="204">
        <v>28.415240890496094</v>
      </c>
    </row>
    <row r="223" spans="1:4" ht="27.75" customHeight="1" x14ac:dyDescent="0.25">
      <c r="A223" s="7" t="s">
        <v>5753</v>
      </c>
      <c r="B223" s="186" t="s">
        <v>710</v>
      </c>
      <c r="C223" s="204">
        <v>3.0710953956911169</v>
      </c>
      <c r="D223" s="204">
        <v>7.201003685068879</v>
      </c>
    </row>
    <row r="224" spans="1:4" ht="27.75" customHeight="1" x14ac:dyDescent="0.25">
      <c r="A224" s="7" t="s">
        <v>5754</v>
      </c>
      <c r="B224" s="186" t="s">
        <v>710</v>
      </c>
      <c r="C224" s="204">
        <v>3.712294537295179</v>
      </c>
      <c r="D224" s="204">
        <v>13.680072035154925</v>
      </c>
    </row>
    <row r="225" spans="1:4" ht="27.75" customHeight="1" x14ac:dyDescent="0.25">
      <c r="A225" s="7" t="s">
        <v>5755</v>
      </c>
      <c r="B225" s="186" t="s">
        <v>710</v>
      </c>
      <c r="C225" s="204">
        <v>8.0874462590761614E-3</v>
      </c>
      <c r="D225" s="204">
        <v>10.376299349110509</v>
      </c>
    </row>
    <row r="226" spans="1:4" ht="27.75" customHeight="1" x14ac:dyDescent="0.25">
      <c r="A226" s="7" t="s">
        <v>5756</v>
      </c>
      <c r="B226" s="186" t="s">
        <v>710</v>
      </c>
      <c r="C226" s="204">
        <v>4.2882443996574606</v>
      </c>
      <c r="D226" s="204">
        <v>9.5739113968701588</v>
      </c>
    </row>
    <row r="227" spans="1:4" ht="27.75" customHeight="1" x14ac:dyDescent="0.25">
      <c r="A227" s="7" t="s">
        <v>5757</v>
      </c>
      <c r="B227" s="186" t="s">
        <v>710</v>
      </c>
      <c r="C227" s="204">
        <v>3.4600085400189849E-2</v>
      </c>
      <c r="D227" s="204">
        <v>21.134707542231144</v>
      </c>
    </row>
    <row r="228" spans="1:4" ht="27.75" customHeight="1" x14ac:dyDescent="0.25">
      <c r="A228" s="7" t="s">
        <v>5758</v>
      </c>
      <c r="B228" s="186" t="s">
        <v>710</v>
      </c>
      <c r="C228" s="204">
        <v>0.25629160118111416</v>
      </c>
      <c r="D228" s="204">
        <v>11.198871327994489</v>
      </c>
    </row>
    <row r="229" spans="1:4" ht="27.75" customHeight="1" x14ac:dyDescent="0.25">
      <c r="A229" s="7" t="s">
        <v>5759</v>
      </c>
      <c r="B229" s="186" t="s">
        <v>710</v>
      </c>
      <c r="C229" s="204">
        <v>7.4083632916795122E-2</v>
      </c>
      <c r="D229" s="204">
        <v>11.377696498380674</v>
      </c>
    </row>
    <row r="230" spans="1:4" ht="27.75" customHeight="1" x14ac:dyDescent="0.25">
      <c r="A230" s="7" t="s">
        <v>5760</v>
      </c>
      <c r="B230" s="186" t="s">
        <v>710</v>
      </c>
      <c r="C230" s="204">
        <v>0.18142222386362153</v>
      </c>
      <c r="D230" s="204">
        <v>-0.61394884182635867</v>
      </c>
    </row>
    <row r="231" spans="1:4" ht="27.75" customHeight="1" x14ac:dyDescent="0.25">
      <c r="A231" s="7" t="s">
        <v>5761</v>
      </c>
      <c r="B231" s="186" t="s">
        <v>710</v>
      </c>
      <c r="C231" s="204">
        <v>4.1852579534802328E-2</v>
      </c>
      <c r="D231" s="204">
        <v>0.93991042120951718</v>
      </c>
    </row>
    <row r="232" spans="1:4" ht="27.75" customHeight="1" x14ac:dyDescent="0.25">
      <c r="A232" s="7" t="s">
        <v>5762</v>
      </c>
      <c r="B232" s="186" t="s">
        <v>710</v>
      </c>
      <c r="C232" s="204">
        <v>0.66750168241302354</v>
      </c>
      <c r="D232" s="204">
        <v>0.36008920997799737</v>
      </c>
    </row>
    <row r="233" spans="1:4" ht="27.75" customHeight="1" x14ac:dyDescent="0.25">
      <c r="A233" s="7" t="s">
        <v>5763</v>
      </c>
      <c r="B233" s="186" t="s">
        <v>710</v>
      </c>
      <c r="C233" s="204">
        <v>9.7216251998500439E-2</v>
      </c>
      <c r="D233" s="204">
        <v>0.64717712078657907</v>
      </c>
    </row>
    <row r="234" spans="1:4" ht="27.75" customHeight="1" x14ac:dyDescent="0.25">
      <c r="A234" s="7" t="s">
        <v>5764</v>
      </c>
      <c r="B234" s="186" t="s">
        <v>710</v>
      </c>
      <c r="C234" s="204">
        <v>0.51398901990132484</v>
      </c>
      <c r="D234" s="204">
        <v>7.7031965114567278</v>
      </c>
    </row>
    <row r="235" spans="1:4" ht="27.75" customHeight="1" x14ac:dyDescent="0.25">
      <c r="A235" s="7" t="s">
        <v>5765</v>
      </c>
      <c r="B235" s="186" t="s">
        <v>710</v>
      </c>
      <c r="C235" s="204">
        <v>1.8155410361322282E-3</v>
      </c>
      <c r="D235" s="204">
        <v>0.44104892429768616</v>
      </c>
    </row>
    <row r="236" spans="1:4" ht="27.75" customHeight="1" x14ac:dyDescent="0.25">
      <c r="A236" s="7" t="s">
        <v>5766</v>
      </c>
      <c r="B236" s="186" t="s">
        <v>710</v>
      </c>
      <c r="C236" s="204">
        <v>0.45481505111503112</v>
      </c>
      <c r="D236" s="204">
        <v>17.324291557724191</v>
      </c>
    </row>
    <row r="237" spans="1:4" ht="27.75" customHeight="1" x14ac:dyDescent="0.25">
      <c r="A237" s="7" t="s">
        <v>5767</v>
      </c>
      <c r="B237" s="186" t="s">
        <v>710</v>
      </c>
      <c r="C237" s="204">
        <v>0.26663346072755889</v>
      </c>
      <c r="D237" s="204">
        <v>3.874297955468057</v>
      </c>
    </row>
    <row r="238" spans="1:4" ht="27.75" customHeight="1" x14ac:dyDescent="0.25">
      <c r="A238" s="7" t="s">
        <v>5768</v>
      </c>
      <c r="B238" s="186" t="s">
        <v>710</v>
      </c>
      <c r="C238" s="204">
        <v>1.6331119075548155</v>
      </c>
      <c r="D238" s="204">
        <v>6.4910014940272411</v>
      </c>
    </row>
    <row r="239" spans="1:4" ht="27.75" customHeight="1" x14ac:dyDescent="0.25">
      <c r="A239" s="7" t="s">
        <v>5769</v>
      </c>
      <c r="B239" s="186" t="s">
        <v>710</v>
      </c>
      <c r="C239" s="204">
        <v>4.6120894416041745E-2</v>
      </c>
      <c r="D239" s="204">
        <v>1.4027241451876109</v>
      </c>
    </row>
    <row r="240" spans="1:4" ht="27.75" customHeight="1" x14ac:dyDescent="0.25">
      <c r="A240" s="7" t="s">
        <v>5770</v>
      </c>
      <c r="B240" s="186" t="s">
        <v>710</v>
      </c>
      <c r="C240" s="204">
        <v>0.1073298542821234</v>
      </c>
      <c r="D240" s="204">
        <v>1.4725022447274432</v>
      </c>
    </row>
    <row r="241" spans="1:4" ht="27.75" customHeight="1" x14ac:dyDescent="0.25">
      <c r="A241" s="7" t="s">
        <v>5771</v>
      </c>
      <c r="B241" s="186" t="s">
        <v>710</v>
      </c>
      <c r="C241" s="204">
        <v>3.1554895833827076E-3</v>
      </c>
      <c r="D241" s="204">
        <v>1.659161156193848</v>
      </c>
    </row>
    <row r="242" spans="1:4" ht="27.75" customHeight="1" x14ac:dyDescent="0.25">
      <c r="A242" s="7" t="s">
        <v>5772</v>
      </c>
      <c r="B242" s="186" t="s">
        <v>710</v>
      </c>
      <c r="C242" s="204">
        <v>0.23061069477571747</v>
      </c>
      <c r="D242" s="204">
        <v>3.8807424323204471</v>
      </c>
    </row>
    <row r="243" spans="1:4" ht="27.75" customHeight="1" x14ac:dyDescent="0.25">
      <c r="A243" s="7" t="s">
        <v>5773</v>
      </c>
      <c r="B243" s="186" t="s">
        <v>710</v>
      </c>
      <c r="C243" s="204">
        <v>0.68584183012867006</v>
      </c>
      <c r="D243" s="204" t="s">
        <v>710</v>
      </c>
    </row>
    <row r="244" spans="1:4" ht="27.75" customHeight="1" x14ac:dyDescent="0.25">
      <c r="A244" s="7" t="s">
        <v>5774</v>
      </c>
      <c r="B244" s="186" t="s">
        <v>710</v>
      </c>
      <c r="C244" s="204" t="s">
        <v>710</v>
      </c>
      <c r="D244" s="204">
        <v>0.70055042461206907</v>
      </c>
    </row>
    <row r="245" spans="1:4" ht="27.75" customHeight="1" x14ac:dyDescent="0.25">
      <c r="A245" s="7" t="s">
        <v>5775</v>
      </c>
      <c r="B245" s="186" t="s">
        <v>710</v>
      </c>
      <c r="C245" s="204">
        <v>0.22856852394340504</v>
      </c>
      <c r="D245" s="204">
        <v>3.8761555299847528</v>
      </c>
    </row>
    <row r="246" spans="1:4" ht="27.75" customHeight="1" x14ac:dyDescent="0.25">
      <c r="A246" s="7" t="s">
        <v>5776</v>
      </c>
      <c r="B246" s="186" t="s">
        <v>710</v>
      </c>
      <c r="C246" s="204">
        <v>1.3008049893637481</v>
      </c>
      <c r="D246" s="204">
        <v>0.59209261160901461</v>
      </c>
    </row>
    <row r="247" spans="1:4" ht="27.75" customHeight="1" x14ac:dyDescent="0.25">
      <c r="A247" s="7" t="s">
        <v>5777</v>
      </c>
      <c r="B247" s="186" t="s">
        <v>710</v>
      </c>
      <c r="C247" s="204">
        <v>1.3008091671473152</v>
      </c>
      <c r="D247" s="204">
        <v>0.59206893912276504</v>
      </c>
    </row>
    <row r="248" spans="1:4" ht="27.75" customHeight="1" x14ac:dyDescent="0.25">
      <c r="A248" s="7" t="s">
        <v>5778</v>
      </c>
      <c r="B248" s="186" t="s">
        <v>710</v>
      </c>
      <c r="C248" s="204">
        <v>0.9916528509685254</v>
      </c>
      <c r="D248" s="204">
        <v>16.537640189137417</v>
      </c>
    </row>
    <row r="249" spans="1:4" ht="27.75" customHeight="1" x14ac:dyDescent="0.25">
      <c r="A249" s="7" t="s">
        <v>5779</v>
      </c>
      <c r="B249" s="186" t="s">
        <v>710</v>
      </c>
      <c r="C249" s="204">
        <v>0.9916528509685254</v>
      </c>
      <c r="D249" s="204">
        <v>16.537640189137417</v>
      </c>
    </row>
    <row r="250" spans="1:4" ht="27.75" customHeight="1" x14ac:dyDescent="0.25">
      <c r="A250" s="7" t="s">
        <v>5780</v>
      </c>
      <c r="B250" s="186" t="s">
        <v>710</v>
      </c>
      <c r="C250" s="204">
        <v>0.31668086501811626</v>
      </c>
      <c r="D250" s="204">
        <v>2.9093469126508551</v>
      </c>
    </row>
    <row r="251" spans="1:4" ht="27.75" customHeight="1" x14ac:dyDescent="0.25">
      <c r="A251" s="7" t="s">
        <v>5781</v>
      </c>
      <c r="B251" s="186" t="s">
        <v>710</v>
      </c>
      <c r="C251" s="204">
        <v>0.52536370590511872</v>
      </c>
      <c r="D251" s="204">
        <v>1.0807376619093874</v>
      </c>
    </row>
    <row r="252" spans="1:4" ht="27.75" customHeight="1" x14ac:dyDescent="0.25">
      <c r="A252" s="7" t="s">
        <v>5782</v>
      </c>
      <c r="B252" s="186" t="s">
        <v>710</v>
      </c>
      <c r="C252" s="204">
        <v>5.1741122809666147E-2</v>
      </c>
      <c r="D252" s="204">
        <v>0.13542129190735699</v>
      </c>
    </row>
    <row r="253" spans="1:4" ht="27.75" customHeight="1" x14ac:dyDescent="0.25">
      <c r="A253" s="7" t="s">
        <v>5783</v>
      </c>
      <c r="B253" s="186" t="s">
        <v>710</v>
      </c>
      <c r="C253" s="204">
        <v>0.16471570613751949</v>
      </c>
      <c r="D253" s="204">
        <v>0.91710975770694891</v>
      </c>
    </row>
    <row r="254" spans="1:4" ht="27.75" customHeight="1" x14ac:dyDescent="0.25">
      <c r="A254" s="7" t="s">
        <v>5784</v>
      </c>
      <c r="B254" s="186" t="s">
        <v>710</v>
      </c>
      <c r="C254" s="204">
        <v>2.1985219144160002</v>
      </c>
      <c r="D254" s="204">
        <v>11.212683898493347</v>
      </c>
    </row>
    <row r="255" spans="1:4" ht="27.75" customHeight="1" x14ac:dyDescent="0.25">
      <c r="A255" s="7" t="s">
        <v>5785</v>
      </c>
      <c r="B255" s="186" t="s">
        <v>710</v>
      </c>
      <c r="C255" s="204">
        <v>0.24697843284716492</v>
      </c>
      <c r="D255" s="204">
        <v>6.5801330733384251</v>
      </c>
    </row>
    <row r="256" spans="1:4" ht="27.75" customHeight="1" x14ac:dyDescent="0.25">
      <c r="A256" s="7" t="s">
        <v>5786</v>
      </c>
      <c r="B256" s="186" t="s">
        <v>710</v>
      </c>
      <c r="C256" s="204">
        <v>0.95949436098277674</v>
      </c>
      <c r="D256" s="204">
        <v>4.5550223527318447</v>
      </c>
    </row>
    <row r="257" spans="1:4" ht="27.75" customHeight="1" x14ac:dyDescent="0.25">
      <c r="A257" s="7" t="s">
        <v>5787</v>
      </c>
      <c r="B257" s="186" t="s">
        <v>710</v>
      </c>
      <c r="C257" s="204">
        <v>0.31962227087624828</v>
      </c>
      <c r="D257" s="204">
        <v>6.3885268060347116</v>
      </c>
    </row>
    <row r="258" spans="1:4" ht="27.75" customHeight="1" x14ac:dyDescent="0.25">
      <c r="A258" s="7" t="s">
        <v>5788</v>
      </c>
      <c r="B258" s="186" t="s">
        <v>710</v>
      </c>
      <c r="C258" s="204">
        <v>0.32016485500232839</v>
      </c>
      <c r="D258" s="204">
        <v>6.7361545334703088</v>
      </c>
    </row>
    <row r="259" spans="1:4" ht="27.75" customHeight="1" x14ac:dyDescent="0.25">
      <c r="A259" s="7" t="s">
        <v>5789</v>
      </c>
      <c r="B259" s="186" t="s">
        <v>710</v>
      </c>
      <c r="C259" s="204">
        <v>0.50763639973146235</v>
      </c>
      <c r="D259" s="204">
        <v>-1.9884530235176161</v>
      </c>
    </row>
    <row r="260" spans="1:4" ht="27.75" customHeight="1" x14ac:dyDescent="0.25">
      <c r="A260" s="7" t="s">
        <v>5790</v>
      </c>
      <c r="B260" s="186" t="s">
        <v>710</v>
      </c>
      <c r="C260" s="204">
        <v>-8.2899509824767336E-4</v>
      </c>
      <c r="D260" s="204">
        <v>6.5266678509807718</v>
      </c>
    </row>
    <row r="261" spans="1:4" ht="27.75" customHeight="1" x14ac:dyDescent="0.25">
      <c r="A261" s="7" t="s">
        <v>5791</v>
      </c>
      <c r="B261" s="186" t="s">
        <v>710</v>
      </c>
      <c r="C261" s="204">
        <v>0.71677195671611638</v>
      </c>
      <c r="D261" s="204">
        <v>1.6408057943348584</v>
      </c>
    </row>
    <row r="262" spans="1:4" ht="27.75" customHeight="1" x14ac:dyDescent="0.25">
      <c r="A262" s="7" t="s">
        <v>5792</v>
      </c>
      <c r="B262" s="186" t="s">
        <v>710</v>
      </c>
      <c r="C262" s="204">
        <v>0.19067170284474308</v>
      </c>
      <c r="D262" s="204">
        <v>6.4856395489050929</v>
      </c>
    </row>
    <row r="263" spans="1:4" ht="27.75" customHeight="1" x14ac:dyDescent="0.25">
      <c r="A263" s="7" t="s">
        <v>5793</v>
      </c>
      <c r="B263" s="186" t="s">
        <v>710</v>
      </c>
      <c r="C263" s="204">
        <v>0.66681924273461723</v>
      </c>
      <c r="D263" s="204">
        <v>-0.51251572574093007</v>
      </c>
    </row>
    <row r="264" spans="1:4" ht="27.75" customHeight="1" x14ac:dyDescent="0.25">
      <c r="A264" s="7" t="s">
        <v>5794</v>
      </c>
      <c r="B264" s="186" t="s">
        <v>710</v>
      </c>
      <c r="C264" s="204">
        <v>1.5308878588634811</v>
      </c>
      <c r="D264" s="204">
        <v>0.12206025864502794</v>
      </c>
    </row>
    <row r="265" spans="1:4" ht="27.75" customHeight="1" x14ac:dyDescent="0.25">
      <c r="A265" s="7" t="s">
        <v>5795</v>
      </c>
      <c r="B265" s="186" t="s">
        <v>710</v>
      </c>
      <c r="C265" s="204">
        <v>0.10304836484461254</v>
      </c>
      <c r="D265" s="204">
        <v>10.957834996336627</v>
      </c>
    </row>
    <row r="266" spans="1:4" ht="27.75" customHeight="1" x14ac:dyDescent="0.25">
      <c r="A266" s="7" t="s">
        <v>5796</v>
      </c>
      <c r="B266" s="186" t="s">
        <v>710</v>
      </c>
      <c r="C266" s="204">
        <v>0.19911690618228603</v>
      </c>
      <c r="D266" s="204">
        <v>9.416545743043617</v>
      </c>
    </row>
    <row r="267" spans="1:4" ht="27.75" customHeight="1" x14ac:dyDescent="0.25">
      <c r="A267" s="7" t="s">
        <v>5797</v>
      </c>
      <c r="B267" s="186" t="s">
        <v>710</v>
      </c>
      <c r="C267" s="204">
        <v>0.27609854989624322</v>
      </c>
      <c r="D267" s="204">
        <v>9.3445909570501211</v>
      </c>
    </row>
    <row r="268" spans="1:4" ht="27.75" customHeight="1" x14ac:dyDescent="0.25">
      <c r="A268" s="7" t="s">
        <v>5798</v>
      </c>
      <c r="B268" s="186" t="s">
        <v>710</v>
      </c>
      <c r="C268" s="204">
        <v>0.35786788902280087</v>
      </c>
      <c r="D268" s="204">
        <v>10.877631391820763</v>
      </c>
    </row>
    <row r="269" spans="1:4" ht="27.75" customHeight="1" x14ac:dyDescent="0.25">
      <c r="A269" s="7" t="s">
        <v>5799</v>
      </c>
      <c r="B269" s="186" t="s">
        <v>710</v>
      </c>
      <c r="C269" s="204">
        <v>3.2584587970645437E-2</v>
      </c>
      <c r="D269" s="204">
        <v>14.729555359176601</v>
      </c>
    </row>
    <row r="270" spans="1:4" ht="27.75" customHeight="1" x14ac:dyDescent="0.25">
      <c r="A270" s="7" t="s">
        <v>5800</v>
      </c>
      <c r="B270" s="186" t="s">
        <v>710</v>
      </c>
      <c r="C270" s="204">
        <v>5.7351285474690643</v>
      </c>
      <c r="D270" s="204">
        <v>21.839074958722229</v>
      </c>
    </row>
    <row r="271" spans="1:4" ht="27.75" customHeight="1" x14ac:dyDescent="0.25">
      <c r="A271" s="7" t="s">
        <v>5801</v>
      </c>
      <c r="B271" s="186" t="s">
        <v>710</v>
      </c>
      <c r="C271" s="204">
        <v>0.59186160003388844</v>
      </c>
      <c r="D271" s="204">
        <v>22.191419288697013</v>
      </c>
    </row>
    <row r="272" spans="1:4" ht="27.75" customHeight="1" x14ac:dyDescent="0.25">
      <c r="A272" s="7" t="s">
        <v>5802</v>
      </c>
      <c r="B272" s="186" t="s">
        <v>710</v>
      </c>
      <c r="C272" s="204">
        <v>0.4431341244442204</v>
      </c>
      <c r="D272" s="204">
        <v>23.454715202753473</v>
      </c>
    </row>
    <row r="273" spans="1:4" ht="27.75" customHeight="1" x14ac:dyDescent="0.25">
      <c r="A273" s="7" t="s">
        <v>5803</v>
      </c>
      <c r="B273" s="186" t="s">
        <v>710</v>
      </c>
      <c r="C273" s="204">
        <v>0.39609520380827418</v>
      </c>
      <c r="D273" s="204">
        <v>9.8674404805518918</v>
      </c>
    </row>
    <row r="274" spans="1:4" ht="27.75" customHeight="1" x14ac:dyDescent="0.25">
      <c r="A274" s="7" t="s">
        <v>5804</v>
      </c>
      <c r="B274" s="186" t="s">
        <v>710</v>
      </c>
      <c r="C274" s="204">
        <v>0.4003834757423565</v>
      </c>
      <c r="D274" s="204">
        <v>10.106398305931112</v>
      </c>
    </row>
    <row r="275" spans="1:4" ht="27.75" customHeight="1" x14ac:dyDescent="0.25">
      <c r="A275" s="7" t="s">
        <v>5805</v>
      </c>
      <c r="B275" s="186" t="s">
        <v>710</v>
      </c>
      <c r="C275" s="204">
        <v>0.26595195676993938</v>
      </c>
      <c r="D275" s="204">
        <v>11.930554191566236</v>
      </c>
    </row>
    <row r="276" spans="1:4" ht="27.75" customHeight="1" x14ac:dyDescent="0.25">
      <c r="A276" s="7" t="s">
        <v>5806</v>
      </c>
      <c r="B276" s="186" t="s">
        <v>710</v>
      </c>
      <c r="C276" s="204">
        <v>0.79748251370405332</v>
      </c>
      <c r="D276" s="204">
        <v>14.594000811914496</v>
      </c>
    </row>
    <row r="277" spans="1:4" ht="27.75" customHeight="1" x14ac:dyDescent="0.25">
      <c r="A277" s="7" t="s">
        <v>5807</v>
      </c>
      <c r="B277" s="186" t="s">
        <v>710</v>
      </c>
      <c r="C277" s="204">
        <v>0.24824853077993389</v>
      </c>
      <c r="D277" s="204">
        <v>12.732976879684127</v>
      </c>
    </row>
    <row r="278" spans="1:4" ht="27.75" customHeight="1" x14ac:dyDescent="0.25">
      <c r="A278" s="7" t="s">
        <v>5808</v>
      </c>
      <c r="B278" s="186" t="s">
        <v>710</v>
      </c>
      <c r="C278" s="204">
        <v>9.1233062996524866E-2</v>
      </c>
      <c r="D278" s="204">
        <v>13.333233395064388</v>
      </c>
    </row>
    <row r="279" spans="1:4" ht="27.75" customHeight="1" x14ac:dyDescent="0.25">
      <c r="A279" s="7" t="s">
        <v>5809</v>
      </c>
      <c r="B279" s="186" t="s">
        <v>710</v>
      </c>
      <c r="C279" s="204">
        <v>0.76673190416231463</v>
      </c>
      <c r="D279" s="204">
        <v>13.126093782334818</v>
      </c>
    </row>
    <row r="280" spans="1:4" ht="27.75" customHeight="1" x14ac:dyDescent="0.25">
      <c r="A280" s="7" t="s">
        <v>5810</v>
      </c>
      <c r="B280" s="186" t="s">
        <v>710</v>
      </c>
      <c r="C280" s="204">
        <v>0.65413565820752007</v>
      </c>
      <c r="D280" s="204">
        <v>11.925012569988686</v>
      </c>
    </row>
    <row r="281" spans="1:4" ht="27.75" customHeight="1" x14ac:dyDescent="0.25">
      <c r="A281" s="7" t="s">
        <v>5811</v>
      </c>
      <c r="B281" s="186" t="s">
        <v>710</v>
      </c>
      <c r="C281" s="204">
        <v>8.3923024616983053</v>
      </c>
      <c r="D281" s="204">
        <v>4.5785146588981034</v>
      </c>
    </row>
    <row r="282" spans="1:4" ht="27.75" customHeight="1" x14ac:dyDescent="0.25">
      <c r="A282" s="7" t="s">
        <v>5812</v>
      </c>
      <c r="B282" s="186" t="s">
        <v>710</v>
      </c>
      <c r="C282" s="204">
        <v>0.17599498383734744</v>
      </c>
      <c r="D282" s="204">
        <v>14.420110127691212</v>
      </c>
    </row>
    <row r="283" spans="1:4" ht="27.75" customHeight="1" x14ac:dyDescent="0.25">
      <c r="A283" s="7" t="s">
        <v>5813</v>
      </c>
      <c r="B283" s="186" t="s">
        <v>710</v>
      </c>
      <c r="C283" s="204">
        <v>0.1759930974525418</v>
      </c>
      <c r="D283" s="204">
        <v>14.418746573454252</v>
      </c>
    </row>
    <row r="284" spans="1:4" ht="27.75" customHeight="1" x14ac:dyDescent="0.25">
      <c r="A284" s="7" t="s">
        <v>5814</v>
      </c>
      <c r="B284" s="186" t="s">
        <v>710</v>
      </c>
      <c r="C284" s="204">
        <v>0.48507690489909738</v>
      </c>
      <c r="D284" s="204">
        <v>17.33144698774165</v>
      </c>
    </row>
    <row r="285" spans="1:4" ht="27.75" customHeight="1" x14ac:dyDescent="0.25">
      <c r="A285" s="7" t="s">
        <v>5815</v>
      </c>
      <c r="B285" s="186" t="s">
        <v>710</v>
      </c>
      <c r="C285" s="204">
        <v>1.5545241002076845E-2</v>
      </c>
      <c r="D285" s="204">
        <v>11.043845411719865</v>
      </c>
    </row>
    <row r="286" spans="1:4" ht="27.75" customHeight="1" x14ac:dyDescent="0.25">
      <c r="A286" s="7" t="s">
        <v>5816</v>
      </c>
      <c r="B286" s="186" t="s">
        <v>710</v>
      </c>
      <c r="C286" s="204">
        <v>0.31874669150205076</v>
      </c>
      <c r="D286" s="204">
        <v>11.769808427126069</v>
      </c>
    </row>
    <row r="287" spans="1:4" ht="27.75" customHeight="1" x14ac:dyDescent="0.25">
      <c r="A287" s="7" t="s">
        <v>5817</v>
      </c>
      <c r="B287" s="186" t="s">
        <v>710</v>
      </c>
      <c r="C287" s="204" t="s">
        <v>710</v>
      </c>
      <c r="D287" s="204">
        <v>9.7960754961420431</v>
      </c>
    </row>
    <row r="288" spans="1:4" ht="27.75" customHeight="1" x14ac:dyDescent="0.25">
      <c r="A288" s="7" t="s">
        <v>5818</v>
      </c>
      <c r="B288" s="186" t="s">
        <v>710</v>
      </c>
      <c r="C288" s="204">
        <v>0.78953560986661553</v>
      </c>
      <c r="D288" s="204">
        <v>8.3345354853740634</v>
      </c>
    </row>
    <row r="289" spans="1:4" ht="27.75" customHeight="1" x14ac:dyDescent="0.25">
      <c r="A289" s="7" t="s">
        <v>5819</v>
      </c>
      <c r="B289" s="186" t="s">
        <v>710</v>
      </c>
      <c r="C289" s="204">
        <v>2.2285336056522522E-2</v>
      </c>
      <c r="D289" s="204">
        <v>0.32294339297936958</v>
      </c>
    </row>
    <row r="290" spans="1:4" ht="27.75" customHeight="1" x14ac:dyDescent="0.25">
      <c r="A290" s="7" t="s">
        <v>5820</v>
      </c>
      <c r="B290" s="186" t="s">
        <v>710</v>
      </c>
      <c r="C290" s="204">
        <v>2.8648695093781531</v>
      </c>
      <c r="D290" s="204">
        <v>0.4269240796394263</v>
      </c>
    </row>
    <row r="291" spans="1:4" ht="27.75" customHeight="1" x14ac:dyDescent="0.25">
      <c r="A291" s="7" t="s">
        <v>5821</v>
      </c>
      <c r="B291" s="186" t="s">
        <v>710</v>
      </c>
      <c r="C291" s="204">
        <v>0.11888837792742149</v>
      </c>
      <c r="D291" s="204">
        <v>1.4070015871781512</v>
      </c>
    </row>
    <row r="292" spans="1:4" ht="27.75" customHeight="1" x14ac:dyDescent="0.25">
      <c r="A292" s="7" t="s">
        <v>5822</v>
      </c>
      <c r="B292" s="186" t="s">
        <v>710</v>
      </c>
      <c r="C292" s="204">
        <v>1.6064091668380671</v>
      </c>
      <c r="D292" s="204">
        <v>8.5871542371534881E-2</v>
      </c>
    </row>
    <row r="293" spans="1:4" ht="27.75" customHeight="1" x14ac:dyDescent="0.25">
      <c r="A293" s="7" t="s">
        <v>5823</v>
      </c>
      <c r="B293" s="186" t="s">
        <v>710</v>
      </c>
      <c r="C293" s="204">
        <v>0.12178762113553694</v>
      </c>
      <c r="D293" s="204">
        <v>0.69105431828538688</v>
      </c>
    </row>
    <row r="294" spans="1:4" ht="27.75" customHeight="1" x14ac:dyDescent="0.25">
      <c r="A294" s="7" t="s">
        <v>5824</v>
      </c>
      <c r="B294" s="186" t="s">
        <v>710</v>
      </c>
      <c r="C294" s="204">
        <v>0.71342559743860456</v>
      </c>
      <c r="D294" s="204">
        <v>1.0741045601838752</v>
      </c>
    </row>
    <row r="295" spans="1:4" ht="27.75" customHeight="1" x14ac:dyDescent="0.25">
      <c r="A295" s="7" t="s">
        <v>5825</v>
      </c>
      <c r="B295" s="186" t="s">
        <v>710</v>
      </c>
      <c r="C295" s="204">
        <v>9.9732307373680412E-2</v>
      </c>
      <c r="D295" s="204">
        <v>0.63824755592228755</v>
      </c>
    </row>
    <row r="296" spans="1:4" ht="27.75" customHeight="1" x14ac:dyDescent="0.25">
      <c r="A296" s="7" t="s">
        <v>5826</v>
      </c>
      <c r="B296" s="186" t="s">
        <v>710</v>
      </c>
      <c r="C296" s="204">
        <v>9.9732307373680412E-2</v>
      </c>
      <c r="D296" s="204">
        <v>0.63824755592228766</v>
      </c>
    </row>
    <row r="297" spans="1:4" ht="27.75" customHeight="1" x14ac:dyDescent="0.25">
      <c r="A297" s="7" t="s">
        <v>5827</v>
      </c>
      <c r="B297" s="186" t="s">
        <v>710</v>
      </c>
      <c r="C297" s="204">
        <v>0.11117400022475854</v>
      </c>
      <c r="D297" s="204" t="s">
        <v>710</v>
      </c>
    </row>
    <row r="298" spans="1:4" ht="27.75" customHeight="1" x14ac:dyDescent="0.25">
      <c r="A298" s="7" t="s">
        <v>5828</v>
      </c>
      <c r="B298" s="186" t="s">
        <v>710</v>
      </c>
      <c r="C298" s="204">
        <v>0.19278005148472402</v>
      </c>
      <c r="D298" s="204" t="s">
        <v>710</v>
      </c>
    </row>
    <row r="299" spans="1:4" ht="27.75" customHeight="1" x14ac:dyDescent="0.25">
      <c r="A299" s="7" t="s">
        <v>5829</v>
      </c>
      <c r="B299" s="186" t="s">
        <v>710</v>
      </c>
      <c r="C299" s="204">
        <v>0.2956181313444633</v>
      </c>
      <c r="D299" s="204">
        <v>0.59205544191192361</v>
      </c>
    </row>
    <row r="300" spans="1:4" ht="27.75" customHeight="1" x14ac:dyDescent="0.25">
      <c r="A300" s="7" t="s">
        <v>5830</v>
      </c>
      <c r="B300" s="186" t="s">
        <v>710</v>
      </c>
      <c r="C300" s="204">
        <v>0.13687773938773914</v>
      </c>
      <c r="D300" s="204">
        <v>8.590445431788682</v>
      </c>
    </row>
    <row r="301" spans="1:4" ht="27.75" customHeight="1" x14ac:dyDescent="0.25">
      <c r="A301" s="7" t="s">
        <v>5831</v>
      </c>
      <c r="B301" s="186" t="s">
        <v>710</v>
      </c>
      <c r="C301" s="204">
        <v>0.29625619661358032</v>
      </c>
      <c r="D301" s="204">
        <v>1.6485814251883555</v>
      </c>
    </row>
    <row r="302" spans="1:4" ht="27.75" customHeight="1" x14ac:dyDescent="0.25">
      <c r="A302" s="7" t="s">
        <v>5832</v>
      </c>
      <c r="B302" s="186" t="s">
        <v>710</v>
      </c>
      <c r="C302" s="204">
        <v>0.45594847460404703</v>
      </c>
      <c r="D302" s="204">
        <v>1.4033198910606073</v>
      </c>
    </row>
    <row r="303" spans="1:4" ht="27.75" customHeight="1" x14ac:dyDescent="0.25">
      <c r="A303" s="7" t="s">
        <v>5833</v>
      </c>
      <c r="B303" s="186" t="s">
        <v>710</v>
      </c>
      <c r="C303" s="204">
        <v>0.3016177831112658</v>
      </c>
      <c r="D303" s="204">
        <v>1.6522320005006568</v>
      </c>
    </row>
    <row r="304" spans="1:4" ht="27.75" customHeight="1" x14ac:dyDescent="0.25">
      <c r="A304" s="7" t="s">
        <v>5834</v>
      </c>
      <c r="B304" s="186" t="s">
        <v>710</v>
      </c>
      <c r="C304" s="204">
        <v>7.7773428762153596E-2</v>
      </c>
      <c r="D304" s="204">
        <v>9.730923512821791</v>
      </c>
    </row>
    <row r="305" spans="1:4" ht="27.75" customHeight="1" x14ac:dyDescent="0.25">
      <c r="A305" s="7" t="s">
        <v>5835</v>
      </c>
      <c r="B305" s="186" t="s">
        <v>710</v>
      </c>
      <c r="C305" s="204">
        <v>2.0916229543220863</v>
      </c>
      <c r="D305" s="204">
        <v>0.67680512593354236</v>
      </c>
    </row>
    <row r="306" spans="1:4" ht="27.75" customHeight="1" x14ac:dyDescent="0.25">
      <c r="A306" s="7" t="s">
        <v>5836</v>
      </c>
      <c r="B306" s="186" t="s">
        <v>710</v>
      </c>
      <c r="C306" s="204">
        <v>0.30010333498753167</v>
      </c>
      <c r="D306" s="204">
        <v>1.6525797925418013</v>
      </c>
    </row>
    <row r="307" spans="1:4" ht="27.75" customHeight="1" x14ac:dyDescent="0.25">
      <c r="A307" s="7" t="s">
        <v>5837</v>
      </c>
      <c r="B307" s="186" t="s">
        <v>710</v>
      </c>
      <c r="C307" s="204">
        <v>0.10796367987284146</v>
      </c>
      <c r="D307" s="204">
        <v>10.175820937691627</v>
      </c>
    </row>
    <row r="308" spans="1:4" ht="27.75" customHeight="1" x14ac:dyDescent="0.25">
      <c r="A308" s="7" t="s">
        <v>5838</v>
      </c>
      <c r="B308" s="186" t="s">
        <v>710</v>
      </c>
      <c r="C308" s="204">
        <v>0.23774108918293868</v>
      </c>
      <c r="D308" s="204">
        <v>5.3700118158585264</v>
      </c>
    </row>
    <row r="309" spans="1:4" ht="27.75" customHeight="1" x14ac:dyDescent="0.25">
      <c r="A309" s="7" t="s">
        <v>5839</v>
      </c>
      <c r="B309" s="186" t="s">
        <v>710</v>
      </c>
      <c r="C309" s="204">
        <v>3.6660050958772249E-2</v>
      </c>
      <c r="D309" s="204">
        <v>2.0756772831509132</v>
      </c>
    </row>
    <row r="310" spans="1:4" ht="27.75" customHeight="1" x14ac:dyDescent="0.25">
      <c r="A310" s="7" t="s">
        <v>5840</v>
      </c>
      <c r="B310" s="186" t="s">
        <v>710</v>
      </c>
      <c r="C310" s="204">
        <v>2.6006277437381398</v>
      </c>
      <c r="D310" s="204">
        <v>4.6495213391493238</v>
      </c>
    </row>
    <row r="311" spans="1:4" ht="27.75" customHeight="1" x14ac:dyDescent="0.25">
      <c r="A311" s="7" t="s">
        <v>5841</v>
      </c>
      <c r="B311" s="186" t="s">
        <v>710</v>
      </c>
      <c r="C311" s="204">
        <v>0.2350709059169539</v>
      </c>
      <c r="D311" s="204">
        <v>4.1604092016611691</v>
      </c>
    </row>
    <row r="312" spans="1:4" ht="27.75" customHeight="1" x14ac:dyDescent="0.25">
      <c r="A312" s="7" t="s">
        <v>5842</v>
      </c>
      <c r="B312" s="186" t="s">
        <v>710</v>
      </c>
      <c r="C312" s="204">
        <v>0.2645747515351467</v>
      </c>
      <c r="D312" s="204">
        <v>1.4368643902341842</v>
      </c>
    </row>
    <row r="313" spans="1:4" ht="27.75" customHeight="1" x14ac:dyDescent="0.25">
      <c r="A313" s="7" t="s">
        <v>5843</v>
      </c>
      <c r="B313" s="186" t="s">
        <v>710</v>
      </c>
      <c r="C313" s="204">
        <v>0.29619593344360656</v>
      </c>
      <c r="D313" s="204">
        <v>8.3462319084926477</v>
      </c>
    </row>
    <row r="314" spans="1:4" ht="27.75" customHeight="1" x14ac:dyDescent="0.25">
      <c r="A314" s="7" t="s">
        <v>5844</v>
      </c>
      <c r="B314" s="186" t="s">
        <v>5845</v>
      </c>
      <c r="C314" s="204">
        <v>1.1783047610284183</v>
      </c>
      <c r="D314" s="204" t="s">
        <v>710</v>
      </c>
    </row>
    <row r="315" spans="1:4" ht="27.75" customHeight="1" x14ac:dyDescent="0.25">
      <c r="A315" s="7" t="s">
        <v>5845</v>
      </c>
      <c r="B315" s="186" t="s">
        <v>710</v>
      </c>
      <c r="C315" s="204">
        <v>1.172709837506799</v>
      </c>
      <c r="D315" s="204" t="s">
        <v>710</v>
      </c>
    </row>
    <row r="316" spans="1:4" ht="27.75" customHeight="1" x14ac:dyDescent="0.25">
      <c r="A316" s="7" t="s">
        <v>5846</v>
      </c>
      <c r="B316" s="186" t="s">
        <v>710</v>
      </c>
      <c r="C316" s="204">
        <v>1.6393897967303388</v>
      </c>
      <c r="D316" s="204">
        <v>4.2657964509709281</v>
      </c>
    </row>
    <row r="317" spans="1:4" ht="27.75" customHeight="1" x14ac:dyDescent="0.25">
      <c r="A317" s="7" t="s">
        <v>5847</v>
      </c>
      <c r="B317" s="186" t="s">
        <v>710</v>
      </c>
      <c r="C317" s="204">
        <v>0.25390748289378007</v>
      </c>
      <c r="D317" s="204">
        <v>4.286871483185366</v>
      </c>
    </row>
    <row r="318" spans="1:4" ht="27.75" customHeight="1" x14ac:dyDescent="0.25">
      <c r="A318" s="7" t="s">
        <v>5848</v>
      </c>
      <c r="B318" s="186" t="s">
        <v>710</v>
      </c>
      <c r="C318" s="204">
        <v>0.23303609557784877</v>
      </c>
      <c r="D318" s="204">
        <v>4.161809659577214</v>
      </c>
    </row>
    <row r="319" spans="1:4" ht="27.75" customHeight="1" x14ac:dyDescent="0.25">
      <c r="A319" s="7" t="s">
        <v>5849</v>
      </c>
      <c r="B319" s="186" t="s">
        <v>710</v>
      </c>
      <c r="C319" s="204">
        <v>0.7197364434927328</v>
      </c>
      <c r="D319" s="204">
        <v>1.6617713060669397</v>
      </c>
    </row>
    <row r="320" spans="1:4" ht="27.75" customHeight="1" x14ac:dyDescent="0.25">
      <c r="A320" s="7" t="s">
        <v>5850</v>
      </c>
      <c r="B320" s="186" t="s">
        <v>710</v>
      </c>
      <c r="C320" s="204">
        <v>0.66734901577290107</v>
      </c>
      <c r="D320" s="204">
        <v>7.0226667783372516</v>
      </c>
    </row>
    <row r="321" spans="1:4" ht="27.75" customHeight="1" x14ac:dyDescent="0.25">
      <c r="A321" s="7" t="s">
        <v>5851</v>
      </c>
      <c r="B321" s="186" t="s">
        <v>710</v>
      </c>
      <c r="C321" s="204">
        <v>2.291730483390142</v>
      </c>
      <c r="D321" s="204">
        <v>8.2242436597693036</v>
      </c>
    </row>
    <row r="322" spans="1:4" ht="27.75" customHeight="1" x14ac:dyDescent="0.25">
      <c r="A322" s="7" t="s">
        <v>5852</v>
      </c>
      <c r="B322" s="186" t="s">
        <v>710</v>
      </c>
      <c r="C322" s="204">
        <v>1.7233486969838934</v>
      </c>
      <c r="D322" s="204">
        <v>10.664692507967967</v>
      </c>
    </row>
    <row r="323" spans="1:4" ht="27.75" customHeight="1" x14ac:dyDescent="0.25">
      <c r="A323" s="7" t="s">
        <v>5853</v>
      </c>
      <c r="B323" s="186" t="s">
        <v>710</v>
      </c>
      <c r="C323" s="204">
        <v>1.3645815213820569E-2</v>
      </c>
      <c r="D323" s="204">
        <v>2.479735608029781</v>
      </c>
    </row>
    <row r="324" spans="1:4" ht="27.75" customHeight="1" x14ac:dyDescent="0.25">
      <c r="A324" s="7" t="s">
        <v>5854</v>
      </c>
      <c r="B324" s="186" t="s">
        <v>710</v>
      </c>
      <c r="C324" s="204">
        <v>0.42710755459160443</v>
      </c>
      <c r="D324" s="204">
        <v>10.218589960209302</v>
      </c>
    </row>
    <row r="325" spans="1:4" ht="27.75" customHeight="1" x14ac:dyDescent="0.25">
      <c r="A325" s="7" t="s">
        <v>5855</v>
      </c>
      <c r="B325" s="186" t="s">
        <v>710</v>
      </c>
      <c r="C325" s="204">
        <v>0.39754184647037022</v>
      </c>
      <c r="D325" s="204">
        <v>0.53647207272725439</v>
      </c>
    </row>
    <row r="326" spans="1:4" ht="27.75" customHeight="1" x14ac:dyDescent="0.25">
      <c r="A326" s="7" t="s">
        <v>5856</v>
      </c>
      <c r="B326" s="186" t="s">
        <v>710</v>
      </c>
      <c r="C326" s="204">
        <v>9.6152114232824094E-3</v>
      </c>
      <c r="D326" s="204">
        <v>-0.87919194703713588</v>
      </c>
    </row>
    <row r="327" spans="1:4" ht="27.75" customHeight="1" x14ac:dyDescent="0.25">
      <c r="A327" s="7" t="s">
        <v>5857</v>
      </c>
      <c r="B327" s="186" t="s">
        <v>710</v>
      </c>
      <c r="C327" s="204">
        <v>2.0320071372374131</v>
      </c>
      <c r="D327" s="204">
        <v>-1.6477946363780387</v>
      </c>
    </row>
    <row r="328" spans="1:4" ht="27.75" customHeight="1" x14ac:dyDescent="0.25">
      <c r="A328" s="7" t="s">
        <v>5858</v>
      </c>
      <c r="B328" s="186" t="s">
        <v>710</v>
      </c>
      <c r="C328" s="204">
        <v>0.78602799093455111</v>
      </c>
      <c r="D328" s="204">
        <v>-0.64658410863332827</v>
      </c>
    </row>
    <row r="329" spans="1:4" ht="27.75" customHeight="1" x14ac:dyDescent="0.25">
      <c r="A329" s="7" t="s">
        <v>5859</v>
      </c>
      <c r="B329" s="186" t="s">
        <v>710</v>
      </c>
      <c r="C329" s="204">
        <v>0.20263991349697044</v>
      </c>
      <c r="D329" s="204">
        <v>-0.99576147602239984</v>
      </c>
    </row>
    <row r="330" spans="1:4" ht="27.75" customHeight="1" x14ac:dyDescent="0.25">
      <c r="A330" s="7" t="s">
        <v>5860</v>
      </c>
      <c r="B330" s="186" t="s">
        <v>710</v>
      </c>
      <c r="C330" s="204">
        <v>2.1754493668490475</v>
      </c>
      <c r="D330" s="204">
        <v>4.3011629686215791</v>
      </c>
    </row>
    <row r="331" spans="1:4" ht="27.75" customHeight="1" x14ac:dyDescent="0.25">
      <c r="A331" s="7" t="s">
        <v>5861</v>
      </c>
      <c r="B331" s="186" t="s">
        <v>710</v>
      </c>
      <c r="C331" s="204">
        <v>0.97792868029650193</v>
      </c>
      <c r="D331" s="204">
        <v>2.9971413646795635</v>
      </c>
    </row>
    <row r="332" spans="1:4" ht="27.75" customHeight="1" x14ac:dyDescent="0.25">
      <c r="A332" s="7" t="s">
        <v>5862</v>
      </c>
      <c r="B332" s="186" t="s">
        <v>710</v>
      </c>
      <c r="C332" s="204">
        <v>0.58530150141031034</v>
      </c>
      <c r="D332" s="204">
        <v>0.12706643611032939</v>
      </c>
    </row>
    <row r="333" spans="1:4" ht="27.75" customHeight="1" x14ac:dyDescent="0.25">
      <c r="A333" s="7" t="s">
        <v>5863</v>
      </c>
      <c r="B333" s="186" t="s">
        <v>710</v>
      </c>
      <c r="C333" s="204">
        <v>8.4425379444488038E-3</v>
      </c>
      <c r="D333" s="204">
        <v>-9.0139036643120382E-2</v>
      </c>
    </row>
    <row r="334" spans="1:4" ht="27.75" customHeight="1" x14ac:dyDescent="0.25">
      <c r="A334" s="7" t="s">
        <v>5864</v>
      </c>
      <c r="B334" s="186" t="s">
        <v>710</v>
      </c>
      <c r="C334" s="204">
        <v>3.2279135330553994E-2</v>
      </c>
      <c r="D334" s="204">
        <v>0.70867866297944304</v>
      </c>
    </row>
    <row r="335" spans="1:4" ht="27.75" customHeight="1" x14ac:dyDescent="0.25">
      <c r="A335" s="7" t="s">
        <v>5865</v>
      </c>
      <c r="B335" s="186" t="s">
        <v>710</v>
      </c>
      <c r="C335" s="204">
        <v>-0.18667950560456364</v>
      </c>
      <c r="D335" s="204">
        <v>0.14116900948513653</v>
      </c>
    </row>
    <row r="336" spans="1:4" ht="27.75" customHeight="1" x14ac:dyDescent="0.25">
      <c r="A336" s="7" t="s">
        <v>5866</v>
      </c>
      <c r="B336" s="186" t="s">
        <v>710</v>
      </c>
      <c r="C336" s="204">
        <v>9.9458926213858573E-3</v>
      </c>
      <c r="D336" s="204">
        <v>0.62412129628703295</v>
      </c>
    </row>
    <row r="337" spans="1:4" ht="27.75" customHeight="1" x14ac:dyDescent="0.25">
      <c r="A337" s="7" t="s">
        <v>5867</v>
      </c>
      <c r="B337" s="186" t="s">
        <v>710</v>
      </c>
      <c r="C337" s="204">
        <v>1.2231477414503771</v>
      </c>
      <c r="D337" s="204">
        <v>10.0336304941947</v>
      </c>
    </row>
    <row r="338" spans="1:4" ht="27.75" customHeight="1" x14ac:dyDescent="0.25">
      <c r="A338" s="7" t="s">
        <v>5868</v>
      </c>
      <c r="B338" s="186" t="s">
        <v>710</v>
      </c>
      <c r="C338" s="204">
        <v>1.2588147260036783E-2</v>
      </c>
      <c r="D338" s="204">
        <v>0.33892890534619924</v>
      </c>
    </row>
    <row r="339" spans="1:4" ht="27.75" customHeight="1" x14ac:dyDescent="0.25">
      <c r="A339" s="7" t="s">
        <v>5869</v>
      </c>
      <c r="B339" s="186" t="s">
        <v>710</v>
      </c>
      <c r="C339" s="204">
        <v>0.22175079810523626</v>
      </c>
      <c r="D339" s="204">
        <v>5.6960781261579857E-2</v>
      </c>
    </row>
    <row r="340" spans="1:4" ht="27.75" customHeight="1" x14ac:dyDescent="0.25">
      <c r="A340" s="7" t="s">
        <v>5870</v>
      </c>
      <c r="B340" s="186" t="s">
        <v>710</v>
      </c>
      <c r="C340" s="204">
        <v>5.8576800418182213E-3</v>
      </c>
      <c r="D340" s="204">
        <v>1.569438491309501</v>
      </c>
    </row>
    <row r="341" spans="1:4" ht="27.75" customHeight="1" x14ac:dyDescent="0.25">
      <c r="A341" s="7" t="s">
        <v>5871</v>
      </c>
      <c r="B341" s="186" t="s">
        <v>710</v>
      </c>
      <c r="C341" s="204">
        <v>0.39026855823504297</v>
      </c>
      <c r="D341" s="204">
        <v>1.0777149403988386</v>
      </c>
    </row>
    <row r="342" spans="1:4" ht="27.75" customHeight="1" x14ac:dyDescent="0.25">
      <c r="A342" s="7" t="s">
        <v>5872</v>
      </c>
      <c r="B342" s="186" t="s">
        <v>710</v>
      </c>
      <c r="C342" s="204">
        <v>0.34736602011661416</v>
      </c>
      <c r="D342" s="204">
        <v>6.587628953565991E-2</v>
      </c>
    </row>
    <row r="343" spans="1:4" ht="27.75" customHeight="1" x14ac:dyDescent="0.25">
      <c r="A343" s="7" t="s">
        <v>5873</v>
      </c>
      <c r="B343" s="186" t="s">
        <v>710</v>
      </c>
      <c r="C343" s="204">
        <v>0.11502685746612448</v>
      </c>
      <c r="D343" s="204">
        <v>0.86618486844637455</v>
      </c>
    </row>
    <row r="344" spans="1:4" ht="27.75" customHeight="1" x14ac:dyDescent="0.25">
      <c r="A344" s="7" t="s">
        <v>5874</v>
      </c>
      <c r="B344" s="186" t="s">
        <v>710</v>
      </c>
      <c r="C344" s="204">
        <v>2.6905565711211502E-2</v>
      </c>
      <c r="D344" s="204">
        <v>3.201078875885019</v>
      </c>
    </row>
    <row r="345" spans="1:4" ht="27.75" customHeight="1" x14ac:dyDescent="0.25">
      <c r="A345" s="7" t="s">
        <v>5875</v>
      </c>
      <c r="B345" s="186" t="s">
        <v>710</v>
      </c>
      <c r="C345" s="204">
        <v>0.74332224215839471</v>
      </c>
      <c r="D345" s="204">
        <v>5.1780568224947512</v>
      </c>
    </row>
    <row r="346" spans="1:4" ht="27.75" customHeight="1" x14ac:dyDescent="0.25">
      <c r="A346" s="7" t="s">
        <v>5876</v>
      </c>
      <c r="B346" s="186" t="s">
        <v>710</v>
      </c>
      <c r="C346" s="204">
        <v>1.9310328243871562</v>
      </c>
      <c r="D346" s="204">
        <v>6.4860890782283676</v>
      </c>
    </row>
    <row r="347" spans="1:4" ht="27.75" customHeight="1" x14ac:dyDescent="0.25">
      <c r="A347" s="7" t="s">
        <v>5877</v>
      </c>
      <c r="B347" s="186" t="s">
        <v>710</v>
      </c>
      <c r="C347" s="204">
        <v>1.1071184622622914</v>
      </c>
      <c r="D347" s="204">
        <v>1.4991556994031856</v>
      </c>
    </row>
    <row r="348" spans="1:4" ht="27.75" customHeight="1" x14ac:dyDescent="0.25">
      <c r="A348" s="7" t="s">
        <v>5878</v>
      </c>
      <c r="B348" s="186" t="s">
        <v>710</v>
      </c>
      <c r="C348" s="204">
        <v>0.80340529268782768</v>
      </c>
      <c r="D348" s="204">
        <v>1.5741375202314278</v>
      </c>
    </row>
    <row r="349" spans="1:4" ht="27.75" customHeight="1" x14ac:dyDescent="0.25">
      <c r="A349" s="7" t="s">
        <v>5879</v>
      </c>
      <c r="B349" s="186" t="s">
        <v>710</v>
      </c>
      <c r="C349" s="204">
        <v>0.77540330982003969</v>
      </c>
      <c r="D349" s="204">
        <v>0.82323176503178008</v>
      </c>
    </row>
    <row r="350" spans="1:4" ht="27.75" customHeight="1" x14ac:dyDescent="0.25">
      <c r="A350" s="7" t="s">
        <v>5880</v>
      </c>
      <c r="B350" s="186" t="s">
        <v>710</v>
      </c>
      <c r="C350" s="204">
        <v>1.1924509100281986</v>
      </c>
      <c r="D350" s="204">
        <v>13.578695814017628</v>
      </c>
    </row>
    <row r="351" spans="1:4" ht="27.75" customHeight="1" x14ac:dyDescent="0.25">
      <c r="A351" s="7" t="s">
        <v>5881</v>
      </c>
      <c r="B351" s="186" t="s">
        <v>710</v>
      </c>
      <c r="C351" s="204">
        <v>4.946123881370848E-3</v>
      </c>
      <c r="D351" s="204">
        <v>0.19248349459847897</v>
      </c>
    </row>
    <row r="352" spans="1:4" ht="27.75" customHeight="1" x14ac:dyDescent="0.25">
      <c r="A352" s="7" t="s">
        <v>5882</v>
      </c>
      <c r="B352" s="186" t="s">
        <v>710</v>
      </c>
      <c r="C352" s="204">
        <v>3.7678198908172242E-2</v>
      </c>
      <c r="D352" s="204">
        <v>3.5265295620660045E-3</v>
      </c>
    </row>
    <row r="353" spans="1:4" ht="27.75" customHeight="1" x14ac:dyDescent="0.25">
      <c r="A353" s="7" t="s">
        <v>5883</v>
      </c>
      <c r="B353" s="186" t="s">
        <v>710</v>
      </c>
      <c r="C353" s="204">
        <v>0.26777797096132455</v>
      </c>
      <c r="D353" s="204">
        <v>2.1267236315451479</v>
      </c>
    </row>
    <row r="354" spans="1:4" ht="27.75" customHeight="1" x14ac:dyDescent="0.25">
      <c r="A354" s="7" t="s">
        <v>5884</v>
      </c>
      <c r="B354" s="186" t="s">
        <v>710</v>
      </c>
      <c r="C354" s="204">
        <v>0.33136373291860011</v>
      </c>
      <c r="D354" s="204">
        <v>3.5685884284077924</v>
      </c>
    </row>
    <row r="355" spans="1:4" ht="27.75" customHeight="1" x14ac:dyDescent="0.25">
      <c r="A355" s="7" t="s">
        <v>5885</v>
      </c>
      <c r="B355" s="186" t="s">
        <v>710</v>
      </c>
      <c r="C355" s="204">
        <v>0.96278598482806321</v>
      </c>
      <c r="D355" s="204">
        <v>5.8447739000493693</v>
      </c>
    </row>
    <row r="356" spans="1:4" ht="27.75" customHeight="1" x14ac:dyDescent="0.25">
      <c r="A356" s="7" t="s">
        <v>5886</v>
      </c>
      <c r="B356" s="186" t="s">
        <v>710</v>
      </c>
      <c r="C356" s="204">
        <v>0.36430712145410105</v>
      </c>
      <c r="D356" s="204">
        <v>5.5050207468957355</v>
      </c>
    </row>
    <row r="357" spans="1:4" ht="27.75" customHeight="1" x14ac:dyDescent="0.25">
      <c r="A357" s="7" t="s">
        <v>5887</v>
      </c>
      <c r="B357" s="186" t="s">
        <v>710</v>
      </c>
      <c r="C357" s="204">
        <v>0.8144507327736924</v>
      </c>
      <c r="D357" s="204">
        <v>7.2707036161055836</v>
      </c>
    </row>
    <row r="358" spans="1:4" ht="27.75" customHeight="1" x14ac:dyDescent="0.25">
      <c r="A358" s="7" t="s">
        <v>5888</v>
      </c>
      <c r="B358" s="186" t="s">
        <v>710</v>
      </c>
      <c r="C358" s="204">
        <v>0.35403110373689184</v>
      </c>
      <c r="D358" s="204">
        <v>7.0242517310406019</v>
      </c>
    </row>
    <row r="359" spans="1:4" ht="27.75" customHeight="1" x14ac:dyDescent="0.25">
      <c r="A359" s="7" t="s">
        <v>5889</v>
      </c>
      <c r="B359" s="186" t="s">
        <v>710</v>
      </c>
      <c r="C359" s="204">
        <v>0.84571640357013078</v>
      </c>
      <c r="D359" s="204">
        <v>10.663351683702427</v>
      </c>
    </row>
    <row r="360" spans="1:4" ht="27.75" customHeight="1" x14ac:dyDescent="0.25">
      <c r="A360" s="7" t="s">
        <v>5890</v>
      </c>
      <c r="B360" s="186" t="s">
        <v>710</v>
      </c>
      <c r="C360" s="204">
        <v>1.0336266161618102</v>
      </c>
      <c r="D360" s="204">
        <v>13.175492125188129</v>
      </c>
    </row>
    <row r="361" spans="1:4" ht="27.75" customHeight="1" x14ac:dyDescent="0.25">
      <c r="A361" s="7" t="s">
        <v>5891</v>
      </c>
      <c r="B361" s="186" t="s">
        <v>710</v>
      </c>
      <c r="C361" s="204">
        <v>5.8871424555700214E-2</v>
      </c>
      <c r="D361" s="204">
        <v>5.8900377065525289</v>
      </c>
    </row>
    <row r="362" spans="1:4" ht="27.75" customHeight="1" x14ac:dyDescent="0.25">
      <c r="A362" s="7" t="s">
        <v>5892</v>
      </c>
      <c r="B362" s="186" t="s">
        <v>710</v>
      </c>
      <c r="C362" s="204">
        <v>5.8872010488703136E-2</v>
      </c>
      <c r="D362" s="204">
        <v>5.2875368245240875</v>
      </c>
    </row>
    <row r="363" spans="1:4" ht="27.75" customHeight="1" x14ac:dyDescent="0.25">
      <c r="A363" s="7" t="s">
        <v>5893</v>
      </c>
      <c r="B363" s="186" t="s">
        <v>710</v>
      </c>
      <c r="C363" s="204">
        <v>0.65365535625998017</v>
      </c>
      <c r="D363" s="204">
        <v>11.513449322552171</v>
      </c>
    </row>
    <row r="364" spans="1:4" ht="27.75" customHeight="1" x14ac:dyDescent="0.25">
      <c r="A364" s="7" t="s">
        <v>5894</v>
      </c>
      <c r="B364" s="186" t="s">
        <v>710</v>
      </c>
      <c r="C364" s="204">
        <v>0.43781850778200354</v>
      </c>
      <c r="D364" s="204">
        <v>13.253003723047442</v>
      </c>
    </row>
    <row r="365" spans="1:4" ht="27.75" customHeight="1" x14ac:dyDescent="0.25">
      <c r="A365" s="7" t="s">
        <v>5895</v>
      </c>
      <c r="B365" s="186" t="s">
        <v>710</v>
      </c>
      <c r="C365" s="204">
        <v>0.67865992896289296</v>
      </c>
      <c r="D365" s="204">
        <v>13.279678875755424</v>
      </c>
    </row>
    <row r="366" spans="1:4" ht="27.75" customHeight="1" x14ac:dyDescent="0.25">
      <c r="A366" s="7" t="s">
        <v>5896</v>
      </c>
      <c r="B366" s="186" t="s">
        <v>710</v>
      </c>
      <c r="C366" s="204">
        <v>0.10462292439560071</v>
      </c>
      <c r="D366" s="204">
        <v>0.35646923405038122</v>
      </c>
    </row>
    <row r="367" spans="1:4" ht="27.75" customHeight="1" x14ac:dyDescent="0.25">
      <c r="A367" s="7" t="s">
        <v>5897</v>
      </c>
      <c r="B367" s="186" t="s">
        <v>710</v>
      </c>
      <c r="C367" s="204">
        <v>0.18305787881618543</v>
      </c>
      <c r="D367" s="204">
        <v>4.5304874939087068</v>
      </c>
    </row>
    <row r="368" spans="1:4" ht="27.75" customHeight="1" x14ac:dyDescent="0.25">
      <c r="A368" s="7" t="s">
        <v>5898</v>
      </c>
      <c r="B368" s="186" t="s">
        <v>710</v>
      </c>
      <c r="C368" s="204">
        <v>0.21206450014275374</v>
      </c>
      <c r="D368" s="204">
        <v>1.5372686580804487</v>
      </c>
    </row>
    <row r="369" spans="1:4" ht="27.75" customHeight="1" x14ac:dyDescent="0.25">
      <c r="A369" s="7" t="s">
        <v>5899</v>
      </c>
      <c r="B369" s="186" t="s">
        <v>710</v>
      </c>
      <c r="C369" s="204">
        <v>0.10339070680446519</v>
      </c>
      <c r="D369" s="204">
        <v>0.33772798892446998</v>
      </c>
    </row>
    <row r="370" spans="1:4" ht="27.75" customHeight="1" x14ac:dyDescent="0.25">
      <c r="A370" s="7" t="s">
        <v>5900</v>
      </c>
      <c r="B370" s="186" t="s">
        <v>710</v>
      </c>
      <c r="C370" s="204">
        <v>7.3566504125355869E-2</v>
      </c>
      <c r="D370" s="204">
        <v>0.34119195452505463</v>
      </c>
    </row>
    <row r="371" spans="1:4" ht="27.75" customHeight="1" x14ac:dyDescent="0.25">
      <c r="A371" s="7" t="s">
        <v>5901</v>
      </c>
      <c r="B371" s="186" t="s">
        <v>710</v>
      </c>
      <c r="C371" s="204">
        <v>0.44964178313497677</v>
      </c>
      <c r="D371" s="204">
        <v>4.2769099318023125</v>
      </c>
    </row>
    <row r="372" spans="1:4" ht="27.75" customHeight="1" x14ac:dyDescent="0.25">
      <c r="A372" s="7" t="s">
        <v>5902</v>
      </c>
      <c r="B372" s="186" t="s">
        <v>710</v>
      </c>
      <c r="C372" s="204">
        <v>0.35160174223144736</v>
      </c>
      <c r="D372" s="204">
        <v>5.3966643833549046</v>
      </c>
    </row>
    <row r="373" spans="1:4" ht="27.75" customHeight="1" x14ac:dyDescent="0.25">
      <c r="A373" s="7" t="s">
        <v>5903</v>
      </c>
      <c r="B373" s="186" t="s">
        <v>710</v>
      </c>
      <c r="C373" s="204">
        <v>0.57444891190743774</v>
      </c>
      <c r="D373" s="204">
        <v>5.3739276451646729</v>
      </c>
    </row>
    <row r="374" spans="1:4" ht="27.75" customHeight="1" x14ac:dyDescent="0.25">
      <c r="A374" s="7" t="s">
        <v>5904</v>
      </c>
      <c r="B374" s="186" t="s">
        <v>710</v>
      </c>
      <c r="C374" s="204">
        <v>8.3979820538342631E-2</v>
      </c>
      <c r="D374" s="204">
        <v>-1.6863017607046119E-2</v>
      </c>
    </row>
    <row r="375" spans="1:4" ht="27.75" customHeight="1" x14ac:dyDescent="0.25">
      <c r="A375" s="7" t="s">
        <v>5905</v>
      </c>
      <c r="B375" s="186" t="s">
        <v>710</v>
      </c>
      <c r="C375" s="204">
        <v>8.1263195015187292E-2</v>
      </c>
      <c r="D375" s="204">
        <v>0.13660425505766058</v>
      </c>
    </row>
    <row r="376" spans="1:4" ht="27.75" customHeight="1" x14ac:dyDescent="0.25">
      <c r="A376" s="7" t="s">
        <v>5906</v>
      </c>
      <c r="B376" s="186" t="s">
        <v>710</v>
      </c>
      <c r="C376" s="204">
        <v>1.0269199675376715</v>
      </c>
      <c r="D376" s="204">
        <v>-1.2471180893936257E-2</v>
      </c>
    </row>
    <row r="377" spans="1:4" ht="27.75" customHeight="1" x14ac:dyDescent="0.25">
      <c r="A377" s="7" t="s">
        <v>5907</v>
      </c>
      <c r="B377" s="186" t="s">
        <v>710</v>
      </c>
      <c r="C377" s="204">
        <v>0.89695044582855699</v>
      </c>
      <c r="D377" s="204">
        <v>3.3379539766811934</v>
      </c>
    </row>
    <row r="378" spans="1:4" ht="27.75" customHeight="1" x14ac:dyDescent="0.25">
      <c r="A378" s="7" t="s">
        <v>5908</v>
      </c>
      <c r="B378" s="186" t="s">
        <v>710</v>
      </c>
      <c r="C378" s="204">
        <v>0.16387195806647606</v>
      </c>
      <c r="D378" s="204">
        <v>0.66565491110245867</v>
      </c>
    </row>
    <row r="379" spans="1:4" ht="27.75" customHeight="1" x14ac:dyDescent="0.25">
      <c r="A379" s="7" t="s">
        <v>5909</v>
      </c>
      <c r="B379" s="186" t="s">
        <v>5910</v>
      </c>
      <c r="C379" s="204" t="s">
        <v>710</v>
      </c>
      <c r="D379" s="204" t="s">
        <v>710</v>
      </c>
    </row>
    <row r="380" spans="1:4" ht="27.75" customHeight="1" x14ac:dyDescent="0.25">
      <c r="A380" s="7" t="s">
        <v>5910</v>
      </c>
      <c r="B380" s="186" t="s">
        <v>710</v>
      </c>
      <c r="C380" s="204" t="s">
        <v>710</v>
      </c>
      <c r="D380" s="204" t="s">
        <v>710</v>
      </c>
    </row>
    <row r="381" spans="1:4" ht="27.75" customHeight="1" x14ac:dyDescent="0.25">
      <c r="A381" s="7" t="s">
        <v>5911</v>
      </c>
      <c r="B381" s="186" t="s">
        <v>710</v>
      </c>
      <c r="C381" s="204">
        <v>8.3387092602647248E-2</v>
      </c>
      <c r="D381" s="204" t="s">
        <v>710</v>
      </c>
    </row>
    <row r="382" spans="1:4" ht="27.75" customHeight="1" x14ac:dyDescent="0.25">
      <c r="A382" s="7" t="s">
        <v>5912</v>
      </c>
      <c r="B382" s="186" t="s">
        <v>5913</v>
      </c>
      <c r="C382" s="204">
        <v>0.61500789077284013</v>
      </c>
      <c r="D382" s="204">
        <v>3.7200296875768051</v>
      </c>
    </row>
    <row r="383" spans="1:4" ht="27.75" customHeight="1" x14ac:dyDescent="0.25">
      <c r="A383" s="7" t="s">
        <v>5913</v>
      </c>
      <c r="B383" s="186" t="s">
        <v>710</v>
      </c>
      <c r="C383" s="204">
        <v>0.61500789077284013</v>
      </c>
      <c r="D383" s="204">
        <v>3.7200296875768051</v>
      </c>
    </row>
    <row r="384" spans="1:4" ht="27.75" customHeight="1" x14ac:dyDescent="0.25">
      <c r="A384" s="7" t="s">
        <v>5914</v>
      </c>
      <c r="B384" s="186" t="s">
        <v>710</v>
      </c>
      <c r="C384" s="204">
        <v>0.15206196292687649</v>
      </c>
      <c r="D384" s="204">
        <v>0.86590956620633375</v>
      </c>
    </row>
    <row r="385" spans="1:4" ht="27.75" customHeight="1" x14ac:dyDescent="0.25">
      <c r="A385" s="7" t="s">
        <v>5915</v>
      </c>
      <c r="B385" s="186" t="s">
        <v>710</v>
      </c>
      <c r="C385" s="204">
        <v>0.15205759599333532</v>
      </c>
      <c r="D385" s="204">
        <v>0.86557478598176896</v>
      </c>
    </row>
    <row r="386" spans="1:4" ht="27.75" customHeight="1" x14ac:dyDescent="0.25">
      <c r="A386" s="7" t="s">
        <v>5916</v>
      </c>
      <c r="B386" s="186" t="s">
        <v>5917</v>
      </c>
      <c r="C386" s="204">
        <v>0.49604877662076496</v>
      </c>
      <c r="D386" s="204">
        <v>0.18164382654035344</v>
      </c>
    </row>
    <row r="387" spans="1:4" ht="27.75" customHeight="1" x14ac:dyDescent="0.25">
      <c r="A387" s="7" t="s">
        <v>5917</v>
      </c>
      <c r="B387" s="186" t="s">
        <v>710</v>
      </c>
      <c r="C387" s="204">
        <v>0.49604877662076496</v>
      </c>
      <c r="D387" s="204">
        <v>0.18164382654035344</v>
      </c>
    </row>
    <row r="388" spans="1:4" ht="27.75" customHeight="1" x14ac:dyDescent="0.25">
      <c r="A388" s="7" t="s">
        <v>5918</v>
      </c>
      <c r="B388" s="186" t="s">
        <v>710</v>
      </c>
      <c r="C388" s="204">
        <v>-0.33317600915041401</v>
      </c>
      <c r="D388" s="204">
        <v>-1.7699433010992978E-2</v>
      </c>
    </row>
    <row r="389" spans="1:4" ht="27.75" customHeight="1" x14ac:dyDescent="0.25">
      <c r="A389" s="7" t="s">
        <v>5919</v>
      </c>
      <c r="B389" s="186" t="s">
        <v>5920</v>
      </c>
      <c r="C389" s="204">
        <v>-0.33317600915041401</v>
      </c>
      <c r="D389" s="204">
        <v>-1.7699451652909738E-2</v>
      </c>
    </row>
    <row r="390" spans="1:4" ht="27.75" customHeight="1" x14ac:dyDescent="0.25">
      <c r="A390" s="7" t="s">
        <v>5920</v>
      </c>
      <c r="B390" s="186" t="s">
        <v>710</v>
      </c>
      <c r="C390" s="204">
        <v>-0.33317600915041401</v>
      </c>
      <c r="D390" s="204">
        <v>-1.7699470294823241E-2</v>
      </c>
    </row>
    <row r="391" spans="1:4" ht="27.75" customHeight="1" x14ac:dyDescent="0.25">
      <c r="A391" s="7" t="s">
        <v>5921</v>
      </c>
      <c r="B391" s="186" t="s">
        <v>5922</v>
      </c>
      <c r="C391" s="204" t="s">
        <v>710</v>
      </c>
      <c r="D391" s="204" t="s">
        <v>710</v>
      </c>
    </row>
    <row r="392" spans="1:4" ht="27.75" customHeight="1" x14ac:dyDescent="0.25">
      <c r="A392" s="7" t="s">
        <v>5922</v>
      </c>
      <c r="B392" s="186" t="s">
        <v>710</v>
      </c>
      <c r="C392" s="204" t="s">
        <v>710</v>
      </c>
      <c r="D392" s="204" t="s">
        <v>710</v>
      </c>
    </row>
    <row r="393" spans="1:4" ht="27.75" customHeight="1" x14ac:dyDescent="0.25">
      <c r="A393" s="7" t="s">
        <v>5923</v>
      </c>
      <c r="B393" s="186" t="s">
        <v>5924</v>
      </c>
      <c r="C393" s="204">
        <v>8.454033631832349</v>
      </c>
      <c r="D393" s="204">
        <v>5.7531910504883053</v>
      </c>
    </row>
    <row r="394" spans="1:4" ht="27.75" customHeight="1" x14ac:dyDescent="0.25">
      <c r="A394" s="7" t="s">
        <v>5924</v>
      </c>
      <c r="B394" s="186" t="s">
        <v>710</v>
      </c>
      <c r="C394" s="204">
        <v>8.4540336318323508</v>
      </c>
      <c r="D394" s="204">
        <v>5.7531910504883053</v>
      </c>
    </row>
    <row r="395" spans="1:4" ht="27.75" customHeight="1" x14ac:dyDescent="0.25">
      <c r="A395" s="7" t="s">
        <v>5925</v>
      </c>
      <c r="B395" s="186" t="s">
        <v>5926</v>
      </c>
      <c r="C395" s="204">
        <v>0.64604852174659422</v>
      </c>
      <c r="D395" s="204">
        <v>6.6360832356617716E-2</v>
      </c>
    </row>
    <row r="396" spans="1:4" ht="27.75" customHeight="1" x14ac:dyDescent="0.25">
      <c r="A396" s="7" t="s">
        <v>5926</v>
      </c>
      <c r="B396" s="186" t="s">
        <v>710</v>
      </c>
      <c r="C396" s="204">
        <v>0.64604852174659433</v>
      </c>
      <c r="D396" s="204">
        <v>6.6360832356617716E-2</v>
      </c>
    </row>
    <row r="397" spans="1:4" ht="27.75" customHeight="1" x14ac:dyDescent="0.25">
      <c r="A397" s="7" t="s">
        <v>5927</v>
      </c>
      <c r="B397" s="186" t="s">
        <v>5928</v>
      </c>
      <c r="C397" s="204">
        <v>0.38873823870906848</v>
      </c>
      <c r="D397" s="204">
        <v>0.16637781295645504</v>
      </c>
    </row>
    <row r="398" spans="1:4" ht="27.75" customHeight="1" x14ac:dyDescent="0.25">
      <c r="A398" s="7" t="s">
        <v>5928</v>
      </c>
      <c r="B398" s="186" t="s">
        <v>710</v>
      </c>
      <c r="C398" s="204">
        <v>0.33183311801554505</v>
      </c>
      <c r="D398" s="204">
        <v>0.1663755917785128</v>
      </c>
    </row>
    <row r="399" spans="1:4" ht="27.75" customHeight="1" x14ac:dyDescent="0.25">
      <c r="A399" s="7" t="s">
        <v>5929</v>
      </c>
      <c r="B399" s="186" t="s">
        <v>710</v>
      </c>
      <c r="C399" s="204">
        <v>4.6569450209484442E-2</v>
      </c>
      <c r="D399" s="204">
        <v>6.9254944852792183E-2</v>
      </c>
    </row>
    <row r="400" spans="1:4" ht="27.75" customHeight="1" x14ac:dyDescent="0.25">
      <c r="A400" s="7" t="s">
        <v>5930</v>
      </c>
      <c r="B400" s="186" t="s">
        <v>5931</v>
      </c>
      <c r="C400" s="204">
        <v>3.6727538074852212E-2</v>
      </c>
      <c r="D400" s="204" t="s">
        <v>710</v>
      </c>
    </row>
    <row r="401" spans="1:4" ht="27.75" customHeight="1" x14ac:dyDescent="0.25">
      <c r="A401" s="7" t="s">
        <v>5932</v>
      </c>
      <c r="B401" s="186" t="s">
        <v>5933</v>
      </c>
      <c r="C401" s="204" t="s">
        <v>710</v>
      </c>
      <c r="D401" s="204">
        <v>0.16904799929313674</v>
      </c>
    </row>
    <row r="402" spans="1:4" ht="27.75" customHeight="1" x14ac:dyDescent="0.25">
      <c r="A402" s="7" t="s">
        <v>5933</v>
      </c>
      <c r="B402" s="186" t="s">
        <v>710</v>
      </c>
      <c r="C402" s="204" t="s">
        <v>710</v>
      </c>
      <c r="D402" s="204">
        <v>0.16904799929313674</v>
      </c>
    </row>
    <row r="403" spans="1:4" ht="27.75" customHeight="1" x14ac:dyDescent="0.25">
      <c r="A403" s="7" t="s">
        <v>5934</v>
      </c>
      <c r="B403" s="186" t="s">
        <v>5935</v>
      </c>
      <c r="C403" s="204">
        <v>2.7681414762057712</v>
      </c>
      <c r="D403" s="204" t="s">
        <v>710</v>
      </c>
    </row>
    <row r="404" spans="1:4" ht="27.75" customHeight="1" x14ac:dyDescent="0.25">
      <c r="A404" s="7" t="s">
        <v>5935</v>
      </c>
      <c r="B404" s="186" t="s">
        <v>710</v>
      </c>
      <c r="C404" s="204">
        <v>2.7681414762057717</v>
      </c>
      <c r="D404" s="204" t="s">
        <v>710</v>
      </c>
    </row>
    <row r="405" spans="1:4" ht="27.75" customHeight="1" x14ac:dyDescent="0.25">
      <c r="A405" s="7" t="s">
        <v>5936</v>
      </c>
      <c r="B405" s="186" t="s">
        <v>5937</v>
      </c>
      <c r="C405" s="204">
        <v>15.349994246280408</v>
      </c>
      <c r="D405" s="204">
        <v>0.18172650930667694</v>
      </c>
    </row>
    <row r="406" spans="1:4" ht="27.75" customHeight="1" x14ac:dyDescent="0.25">
      <c r="A406" s="7" t="s">
        <v>5937</v>
      </c>
      <c r="B406" s="186" t="s">
        <v>710</v>
      </c>
      <c r="C406" s="204">
        <v>15.349994246280408</v>
      </c>
      <c r="D406" s="204">
        <v>0.18172650930667694</v>
      </c>
    </row>
    <row r="407" spans="1:4" ht="27.75" customHeight="1" x14ac:dyDescent="0.25">
      <c r="A407" s="7" t="s">
        <v>5938</v>
      </c>
      <c r="B407" s="186" t="s">
        <v>5939</v>
      </c>
      <c r="C407" s="204">
        <v>6.0745729438545669E-3</v>
      </c>
      <c r="D407" s="204" t="s">
        <v>710</v>
      </c>
    </row>
    <row r="408" spans="1:4" ht="27.75" customHeight="1" x14ac:dyDescent="0.25">
      <c r="A408" s="7" t="s">
        <v>5939</v>
      </c>
      <c r="B408" s="186" t="s">
        <v>710</v>
      </c>
      <c r="C408" s="204">
        <v>7.3146676486474618E-2</v>
      </c>
      <c r="D408" s="204" t="s">
        <v>710</v>
      </c>
    </row>
    <row r="409" spans="1:4" ht="27.75" customHeight="1" x14ac:dyDescent="0.25">
      <c r="A409" s="7" t="s">
        <v>5940</v>
      </c>
      <c r="B409" s="186" t="s">
        <v>5941</v>
      </c>
      <c r="C409" s="204">
        <v>0.13193103090291267</v>
      </c>
      <c r="D409" s="204">
        <v>1.1456520137805726</v>
      </c>
    </row>
    <row r="410" spans="1:4" ht="27.75" customHeight="1" x14ac:dyDescent="0.25">
      <c r="A410" s="7" t="s">
        <v>5941</v>
      </c>
      <c r="B410" s="186" t="s">
        <v>710</v>
      </c>
      <c r="C410" s="204">
        <v>0.13193103090291267</v>
      </c>
      <c r="D410" s="204">
        <v>1.1456520137805724</v>
      </c>
    </row>
    <row r="411" spans="1:4" ht="27.75" customHeight="1" x14ac:dyDescent="0.25">
      <c r="A411" s="7" t="s">
        <v>5942</v>
      </c>
      <c r="B411" s="186" t="s">
        <v>5943</v>
      </c>
      <c r="C411" s="204">
        <v>5.2843798000114128E-2</v>
      </c>
      <c r="D411" s="204" t="s">
        <v>710</v>
      </c>
    </row>
    <row r="412" spans="1:4" ht="27.75" customHeight="1" x14ac:dyDescent="0.25">
      <c r="A412" s="7" t="s">
        <v>5943</v>
      </c>
      <c r="B412" s="186" t="s">
        <v>710</v>
      </c>
      <c r="C412" s="204">
        <v>5.2843798000114128E-2</v>
      </c>
      <c r="D412" s="204" t="s">
        <v>710</v>
      </c>
    </row>
    <row r="413" spans="1:4" ht="27.75" customHeight="1" x14ac:dyDescent="0.25">
      <c r="A413" s="7" t="s">
        <v>5944</v>
      </c>
      <c r="B413" s="186" t="s">
        <v>710</v>
      </c>
      <c r="C413" s="204" t="s">
        <v>710</v>
      </c>
      <c r="D413" s="204">
        <v>5.7293744816932062</v>
      </c>
    </row>
    <row r="414" spans="1:4" ht="27.75" customHeight="1" x14ac:dyDescent="0.25">
      <c r="A414" s="7" t="s">
        <v>5945</v>
      </c>
      <c r="B414" s="186" t="s">
        <v>710</v>
      </c>
      <c r="C414" s="204" t="s">
        <v>710</v>
      </c>
      <c r="D414" s="204" t="s">
        <v>710</v>
      </c>
    </row>
    <row r="415" spans="1:4" ht="27.75" customHeight="1" x14ac:dyDescent="0.25">
      <c r="A415" s="7" t="s">
        <v>5946</v>
      </c>
      <c r="B415" s="186" t="s">
        <v>5946</v>
      </c>
      <c r="C415" s="204" t="s">
        <v>710</v>
      </c>
      <c r="D415" s="204" t="s">
        <v>710</v>
      </c>
    </row>
    <row r="416" spans="1:4" ht="27.75" customHeight="1" x14ac:dyDescent="0.25">
      <c r="A416" s="7" t="s">
        <v>5947</v>
      </c>
      <c r="B416" s="186" t="s">
        <v>710</v>
      </c>
      <c r="C416" s="204" t="s">
        <v>710</v>
      </c>
      <c r="D416" s="204" t="s">
        <v>710</v>
      </c>
    </row>
    <row r="417" spans="1:4" ht="27.75" customHeight="1" x14ac:dyDescent="0.25">
      <c r="A417" s="7" t="s">
        <v>5948</v>
      </c>
      <c r="B417" s="186" t="s">
        <v>710</v>
      </c>
      <c r="C417" s="204">
        <v>0.55187096298719895</v>
      </c>
      <c r="D417" s="204">
        <v>3.524825593882551</v>
      </c>
    </row>
    <row r="418" spans="1:4" ht="27.75" customHeight="1" x14ac:dyDescent="0.25">
      <c r="A418" s="7" t="s">
        <v>5949</v>
      </c>
      <c r="B418" s="186" t="s">
        <v>5950</v>
      </c>
      <c r="C418" s="204">
        <v>0.84481577306895672</v>
      </c>
      <c r="D418" s="204" t="s">
        <v>710</v>
      </c>
    </row>
    <row r="419" spans="1:4" ht="27.75" customHeight="1" x14ac:dyDescent="0.25">
      <c r="A419" s="7" t="s">
        <v>5950</v>
      </c>
      <c r="B419" s="186" t="s">
        <v>710</v>
      </c>
      <c r="C419" s="204">
        <v>0.84481577306895672</v>
      </c>
      <c r="D419" s="204" t="s">
        <v>710</v>
      </c>
    </row>
    <row r="420" spans="1:4" ht="27.75" customHeight="1" x14ac:dyDescent="0.25">
      <c r="A420" s="7" t="s">
        <v>5951</v>
      </c>
      <c r="B420" s="186" t="s">
        <v>710</v>
      </c>
      <c r="C420" s="204">
        <v>5.9105569477751523E-2</v>
      </c>
      <c r="D420" s="204">
        <v>0.16934345025586464</v>
      </c>
    </row>
    <row r="421" spans="1:4" ht="27.75" customHeight="1" x14ac:dyDescent="0.25">
      <c r="A421" s="7" t="s">
        <v>5952</v>
      </c>
      <c r="B421" s="186" t="s">
        <v>710</v>
      </c>
      <c r="C421" s="204">
        <v>5.9105569477751523E-2</v>
      </c>
      <c r="D421" s="204">
        <v>0.16934345025586464</v>
      </c>
    </row>
    <row r="422" spans="1:4" ht="27.75" customHeight="1" x14ac:dyDescent="0.25">
      <c r="A422" s="7" t="s">
        <v>5953</v>
      </c>
      <c r="B422" s="186" t="s">
        <v>5954</v>
      </c>
      <c r="C422" s="204">
        <v>3.2935162894813637</v>
      </c>
      <c r="D422" s="204" t="s">
        <v>710</v>
      </c>
    </row>
    <row r="423" spans="1:4" ht="27.75" customHeight="1" x14ac:dyDescent="0.25">
      <c r="A423" s="7" t="s">
        <v>5954</v>
      </c>
      <c r="B423" s="186" t="s">
        <v>710</v>
      </c>
      <c r="C423" s="204">
        <v>3.2935162894813637</v>
      </c>
      <c r="D423" s="204" t="s">
        <v>710</v>
      </c>
    </row>
    <row r="424" spans="1:4" ht="27.75" customHeight="1" x14ac:dyDescent="0.25">
      <c r="A424" s="7" t="s">
        <v>5955</v>
      </c>
      <c r="B424" s="186" t="s">
        <v>710</v>
      </c>
      <c r="C424" s="204" t="s">
        <v>710</v>
      </c>
      <c r="D424" s="204" t="s">
        <v>710</v>
      </c>
    </row>
    <row r="425" spans="1:4" ht="27.75" customHeight="1" x14ac:dyDescent="0.25">
      <c r="A425" s="7" t="s">
        <v>5931</v>
      </c>
      <c r="B425" s="186" t="s">
        <v>710</v>
      </c>
      <c r="C425" s="204" t="s">
        <v>710</v>
      </c>
      <c r="D425" s="204" t="s">
        <v>710</v>
      </c>
    </row>
    <row r="426" spans="1:4" ht="27.75" customHeight="1" x14ac:dyDescent="0.25">
      <c r="A426" s="7" t="s">
        <v>710</v>
      </c>
      <c r="B426" s="186" t="s">
        <v>710</v>
      </c>
      <c r="C426" s="204" t="s">
        <v>710</v>
      </c>
      <c r="D426" s="204" t="s">
        <v>710</v>
      </c>
    </row>
    <row r="427" spans="1:4" ht="27.75" customHeight="1" x14ac:dyDescent="0.25">
      <c r="A427" s="7" t="s">
        <v>710</v>
      </c>
      <c r="B427" s="186" t="s">
        <v>710</v>
      </c>
      <c r="C427" s="204" t="s">
        <v>710</v>
      </c>
      <c r="D427" s="204" t="s">
        <v>710</v>
      </c>
    </row>
    <row r="428" spans="1:4" ht="27.75" customHeight="1" x14ac:dyDescent="0.25">
      <c r="A428" s="7" t="s">
        <v>710</v>
      </c>
      <c r="B428" s="186" t="s">
        <v>710</v>
      </c>
      <c r="C428" s="204" t="s">
        <v>710</v>
      </c>
      <c r="D428" s="204" t="s">
        <v>710</v>
      </c>
    </row>
    <row r="429" spans="1:4" ht="27.75" customHeight="1" x14ac:dyDescent="0.25">
      <c r="A429" s="7" t="s">
        <v>710</v>
      </c>
      <c r="B429" s="186" t="s">
        <v>710</v>
      </c>
      <c r="C429" s="204" t="s">
        <v>710</v>
      </c>
      <c r="D429" s="204" t="s">
        <v>710</v>
      </c>
    </row>
  </sheetData>
  <sheetProtection selectLockedCells="1" selectUnlockedCells="1"/>
  <mergeCells count="1">
    <mergeCell ref="A2:D2"/>
  </mergeCells>
  <hyperlinks>
    <hyperlink ref="A1" location="Overview!A1" display="Back to Overview" xr:uid="{DF57E8F2-1F7B-4AD1-B6F6-B84D264B0CDE}"/>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5A977-BB5F-43FF-8382-06FC8C37101D}">
  <sheetPr>
    <pageSetUpPr fitToPage="1"/>
  </sheetPr>
  <dimension ref="A1:G628"/>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NGED South West Area (GSP Group _L)"</f>
        <v>Southern Electric Power Distribution plc - Effective from 1 April 2026 - Final Nodal/Zonal charges in NGED South West Area (GSP Group _L)</v>
      </c>
      <c r="B2" s="429"/>
      <c r="C2" s="429"/>
      <c r="D2" s="430"/>
    </row>
    <row r="3" spans="1:7" ht="60.75" customHeight="1" x14ac:dyDescent="0.25">
      <c r="A3" s="21" t="s">
        <v>801</v>
      </c>
      <c r="B3" s="21" t="s">
        <v>802</v>
      </c>
      <c r="C3" s="21" t="s">
        <v>803</v>
      </c>
      <c r="D3" s="21" t="s">
        <v>804</v>
      </c>
    </row>
    <row r="4" spans="1:7" ht="21.75" customHeight="1" x14ac:dyDescent="0.25">
      <c r="A4" s="7" t="s">
        <v>5956</v>
      </c>
      <c r="B4" s="186" t="s">
        <v>710</v>
      </c>
      <c r="C4" s="204">
        <v>8.9554510321975134E-3</v>
      </c>
      <c r="D4" s="204">
        <v>1.2067913460425059</v>
      </c>
    </row>
    <row r="5" spans="1:7" ht="21.75" customHeight="1" x14ac:dyDescent="0.25">
      <c r="A5" s="7" t="s">
        <v>5957</v>
      </c>
      <c r="B5" s="186" t="s">
        <v>710</v>
      </c>
      <c r="C5" s="204">
        <v>6.9445370002667204E-3</v>
      </c>
      <c r="D5" s="204" t="s">
        <v>710</v>
      </c>
    </row>
    <row r="6" spans="1:7" ht="21.75" customHeight="1" x14ac:dyDescent="0.25">
      <c r="A6" s="7" t="s">
        <v>5958</v>
      </c>
      <c r="B6" s="186" t="s">
        <v>710</v>
      </c>
      <c r="C6" s="204" t="s">
        <v>710</v>
      </c>
      <c r="D6" s="204">
        <v>1.3832888890334041</v>
      </c>
    </row>
    <row r="7" spans="1:7" ht="21.75" customHeight="1" x14ac:dyDescent="0.25">
      <c r="A7" s="7" t="s">
        <v>5959</v>
      </c>
      <c r="B7" s="186" t="s">
        <v>710</v>
      </c>
      <c r="C7" s="204">
        <v>4.950492185537505</v>
      </c>
      <c r="D7" s="204">
        <v>0.777351438331218</v>
      </c>
    </row>
    <row r="8" spans="1:7" ht="21.75" customHeight="1" x14ac:dyDescent="0.25">
      <c r="A8" s="7" t="s">
        <v>5960</v>
      </c>
      <c r="B8" s="186" t="s">
        <v>710</v>
      </c>
      <c r="C8" s="204">
        <v>1.7491202115851952</v>
      </c>
      <c r="D8" s="204">
        <v>7.7893667788616385</v>
      </c>
    </row>
    <row r="9" spans="1:7" ht="21.75" customHeight="1" x14ac:dyDescent="0.25">
      <c r="A9" s="7" t="s">
        <v>5961</v>
      </c>
      <c r="B9" s="186" t="s">
        <v>710</v>
      </c>
      <c r="C9" s="204">
        <v>0.22963236243781995</v>
      </c>
      <c r="D9" s="204">
        <v>0.62655491847274947</v>
      </c>
    </row>
    <row r="10" spans="1:7" ht="21.75" customHeight="1" x14ac:dyDescent="0.25">
      <c r="A10" s="7" t="s">
        <v>5962</v>
      </c>
      <c r="B10" s="186" t="s">
        <v>710</v>
      </c>
      <c r="C10" s="204">
        <v>0.53542271058860347</v>
      </c>
      <c r="D10" s="204">
        <v>4.05491358700821</v>
      </c>
    </row>
    <row r="11" spans="1:7" ht="21.75" customHeight="1" x14ac:dyDescent="0.25">
      <c r="A11" s="7" t="s">
        <v>5963</v>
      </c>
      <c r="B11" s="186" t="s">
        <v>710</v>
      </c>
      <c r="C11" s="204" t="s">
        <v>710</v>
      </c>
      <c r="D11" s="204">
        <v>-1.7425277973773225E-2</v>
      </c>
    </row>
    <row r="12" spans="1:7" ht="21.75" customHeight="1" x14ac:dyDescent="0.25">
      <c r="A12" s="7" t="s">
        <v>5964</v>
      </c>
      <c r="B12" s="186" t="s">
        <v>710</v>
      </c>
      <c r="C12" s="204" t="s">
        <v>710</v>
      </c>
      <c r="D12" s="204" t="s">
        <v>710</v>
      </c>
    </row>
    <row r="13" spans="1:7" ht="21.75" customHeight="1" x14ac:dyDescent="0.25">
      <c r="A13" s="7" t="s">
        <v>5965</v>
      </c>
      <c r="B13" s="186" t="s">
        <v>710</v>
      </c>
      <c r="C13" s="204" t="s">
        <v>710</v>
      </c>
      <c r="D13" s="204" t="s">
        <v>710</v>
      </c>
    </row>
    <row r="14" spans="1:7" ht="21.75" customHeight="1" x14ac:dyDescent="0.25">
      <c r="A14" s="7" t="s">
        <v>5966</v>
      </c>
      <c r="B14" s="186" t="s">
        <v>710</v>
      </c>
      <c r="C14" s="204">
        <v>0.23714370144990071</v>
      </c>
      <c r="D14" s="204">
        <v>2.5396249835550031</v>
      </c>
    </row>
    <row r="15" spans="1:7" ht="21.75" customHeight="1" x14ac:dyDescent="0.25">
      <c r="A15" s="7" t="s">
        <v>5967</v>
      </c>
      <c r="B15" s="186" t="s">
        <v>710</v>
      </c>
      <c r="C15" s="204" t="s">
        <v>710</v>
      </c>
      <c r="D15" s="204" t="s">
        <v>710</v>
      </c>
    </row>
    <row r="16" spans="1:7" ht="21.75" customHeight="1" x14ac:dyDescent="0.25">
      <c r="A16" s="7" t="s">
        <v>5968</v>
      </c>
      <c r="B16" s="186" t="s">
        <v>710</v>
      </c>
      <c r="C16" s="204">
        <v>6.229890284973448E-2</v>
      </c>
      <c r="D16" s="204">
        <v>-0.20362648197538086</v>
      </c>
    </row>
    <row r="17" spans="1:4" ht="21.75" customHeight="1" x14ac:dyDescent="0.25">
      <c r="A17" s="7" t="s">
        <v>5969</v>
      </c>
      <c r="B17" s="186" t="s">
        <v>710</v>
      </c>
      <c r="C17" s="204">
        <v>-0.68612381646969023</v>
      </c>
      <c r="D17" s="204">
        <v>-5.2762302206177522E-4</v>
      </c>
    </row>
    <row r="18" spans="1:4" ht="21.75" customHeight="1" x14ac:dyDescent="0.25">
      <c r="A18" s="7" t="s">
        <v>5970</v>
      </c>
      <c r="B18" s="186" t="s">
        <v>710</v>
      </c>
      <c r="C18" s="204">
        <v>0.83059862284982944</v>
      </c>
      <c r="D18" s="204">
        <v>-1.3002293120624755E-2</v>
      </c>
    </row>
    <row r="19" spans="1:4" ht="21.75" customHeight="1" x14ac:dyDescent="0.25">
      <c r="A19" s="7" t="s">
        <v>5971</v>
      </c>
      <c r="B19" s="186" t="s">
        <v>710</v>
      </c>
      <c r="C19" s="204">
        <v>9.6562376457205588</v>
      </c>
      <c r="D19" s="204">
        <v>8.4506265200083508</v>
      </c>
    </row>
    <row r="20" spans="1:4" ht="21.75" customHeight="1" x14ac:dyDescent="0.25">
      <c r="A20" s="7" t="s">
        <v>5972</v>
      </c>
      <c r="B20" s="186" t="s">
        <v>710</v>
      </c>
      <c r="C20" s="204">
        <v>1.71759575976182E-2</v>
      </c>
      <c r="D20" s="204">
        <v>0.74282859475681717</v>
      </c>
    </row>
    <row r="21" spans="1:4" ht="21.75" customHeight="1" x14ac:dyDescent="0.25">
      <c r="A21" s="7" t="s">
        <v>5973</v>
      </c>
      <c r="B21" s="186" t="s">
        <v>710</v>
      </c>
      <c r="C21" s="204">
        <v>4.0044472037098409</v>
      </c>
      <c r="D21" s="204">
        <v>1.0351709408212282</v>
      </c>
    </row>
    <row r="22" spans="1:4" ht="21.75" customHeight="1" x14ac:dyDescent="0.25">
      <c r="A22" s="7" t="s">
        <v>5974</v>
      </c>
      <c r="B22" s="186" t="s">
        <v>710</v>
      </c>
      <c r="C22" s="204">
        <v>6.7573290304739422E-2</v>
      </c>
      <c r="D22" s="204" t="s">
        <v>710</v>
      </c>
    </row>
    <row r="23" spans="1:4" ht="21.75" customHeight="1" x14ac:dyDescent="0.25">
      <c r="A23" s="7" t="s">
        <v>5975</v>
      </c>
      <c r="B23" s="186" t="s">
        <v>710</v>
      </c>
      <c r="C23" s="204">
        <v>1.1743095831042434</v>
      </c>
      <c r="D23" s="204">
        <v>1.7452529991684389</v>
      </c>
    </row>
    <row r="24" spans="1:4" ht="21.75" customHeight="1" x14ac:dyDescent="0.25">
      <c r="A24" s="7" t="s">
        <v>5976</v>
      </c>
      <c r="B24" s="186" t="s">
        <v>710</v>
      </c>
      <c r="C24" s="204">
        <v>8.4660498099765391</v>
      </c>
      <c r="D24" s="204" t="s">
        <v>710</v>
      </c>
    </row>
    <row r="25" spans="1:4" ht="21.75" customHeight="1" x14ac:dyDescent="0.25">
      <c r="A25" s="7" t="s">
        <v>5977</v>
      </c>
      <c r="B25" s="186" t="s">
        <v>710</v>
      </c>
      <c r="C25" s="204">
        <v>6.5168299880916178</v>
      </c>
      <c r="D25" s="204">
        <v>0.94069852449549685</v>
      </c>
    </row>
    <row r="26" spans="1:4" ht="21.75" customHeight="1" x14ac:dyDescent="0.25">
      <c r="A26" s="7" t="s">
        <v>5978</v>
      </c>
      <c r="B26" s="186" t="s">
        <v>710</v>
      </c>
      <c r="C26" s="204">
        <v>1.7931993000564819</v>
      </c>
      <c r="D26" s="204">
        <v>0.40339400484926535</v>
      </c>
    </row>
    <row r="27" spans="1:4" ht="27.75" customHeight="1" x14ac:dyDescent="0.25">
      <c r="A27" s="7" t="s">
        <v>5979</v>
      </c>
      <c r="B27" s="186" t="s">
        <v>710</v>
      </c>
      <c r="C27" s="204">
        <v>1.0110834469393049</v>
      </c>
      <c r="D27" s="204">
        <v>0.34606943921741667</v>
      </c>
    </row>
    <row r="28" spans="1:4" ht="27.75" customHeight="1" x14ac:dyDescent="0.25">
      <c r="A28" s="7" t="s">
        <v>5980</v>
      </c>
      <c r="B28" s="186" t="s">
        <v>710</v>
      </c>
      <c r="C28" s="204">
        <v>3.8565199355526346E-2</v>
      </c>
      <c r="D28" s="204" t="s">
        <v>710</v>
      </c>
    </row>
    <row r="29" spans="1:4" ht="27.75" customHeight="1" x14ac:dyDescent="0.25">
      <c r="A29" s="7" t="s">
        <v>5981</v>
      </c>
      <c r="B29" s="186" t="s">
        <v>710</v>
      </c>
      <c r="C29" s="204" t="s">
        <v>710</v>
      </c>
      <c r="D29" s="204" t="s">
        <v>710</v>
      </c>
    </row>
    <row r="30" spans="1:4" ht="27.75" customHeight="1" x14ac:dyDescent="0.25">
      <c r="A30" s="7" t="s">
        <v>5982</v>
      </c>
      <c r="B30" s="186" t="s">
        <v>710</v>
      </c>
      <c r="C30" s="204">
        <v>0.22965546978874984</v>
      </c>
      <c r="D30" s="204">
        <v>0.6265963617613407</v>
      </c>
    </row>
    <row r="31" spans="1:4" ht="27.75" customHeight="1" x14ac:dyDescent="0.25">
      <c r="A31" s="7" t="s">
        <v>5983</v>
      </c>
      <c r="B31" s="186" t="s">
        <v>710</v>
      </c>
      <c r="C31" s="204">
        <v>2.7183317494279042</v>
      </c>
      <c r="D31" s="204">
        <v>5.626669350037275E-2</v>
      </c>
    </row>
    <row r="32" spans="1:4" ht="27.75" customHeight="1" x14ac:dyDescent="0.25">
      <c r="A32" s="7" t="s">
        <v>5984</v>
      </c>
      <c r="B32" s="186" t="s">
        <v>710</v>
      </c>
      <c r="C32" s="204">
        <v>8.999374761328359E-3</v>
      </c>
      <c r="D32" s="204">
        <v>1.2076916597686203</v>
      </c>
    </row>
    <row r="33" spans="1:4" ht="27.75" customHeight="1" x14ac:dyDescent="0.25">
      <c r="A33" s="7" t="s">
        <v>5985</v>
      </c>
      <c r="B33" s="186" t="s">
        <v>710</v>
      </c>
      <c r="C33" s="204">
        <v>5.3753787516649707</v>
      </c>
      <c r="D33" s="204" t="s">
        <v>710</v>
      </c>
    </row>
    <row r="34" spans="1:4" ht="27.75" customHeight="1" x14ac:dyDescent="0.25">
      <c r="A34" s="7" t="s">
        <v>5986</v>
      </c>
      <c r="B34" s="186" t="s">
        <v>710</v>
      </c>
      <c r="C34" s="204">
        <v>3.9091813852917481</v>
      </c>
      <c r="D34" s="204" t="s">
        <v>710</v>
      </c>
    </row>
    <row r="35" spans="1:4" ht="27.75" customHeight="1" x14ac:dyDescent="0.25">
      <c r="A35" s="7" t="s">
        <v>5987</v>
      </c>
      <c r="B35" s="186" t="s">
        <v>710</v>
      </c>
      <c r="C35" s="204">
        <v>-1.3442867984383944</v>
      </c>
      <c r="D35" s="204" t="s">
        <v>710</v>
      </c>
    </row>
    <row r="36" spans="1:4" ht="27.75" customHeight="1" x14ac:dyDescent="0.25">
      <c r="A36" s="7" t="s">
        <v>5988</v>
      </c>
      <c r="B36" s="186" t="s">
        <v>710</v>
      </c>
      <c r="C36" s="204" t="s">
        <v>710</v>
      </c>
      <c r="D36" s="204">
        <v>9.7408426027412709</v>
      </c>
    </row>
    <row r="37" spans="1:4" ht="27.75" customHeight="1" x14ac:dyDescent="0.25">
      <c r="A37" s="7" t="s">
        <v>5989</v>
      </c>
      <c r="B37" s="186" t="s">
        <v>710</v>
      </c>
      <c r="C37" s="204">
        <v>1.2927955159847784E-3</v>
      </c>
      <c r="D37" s="204">
        <v>32.424917345956459</v>
      </c>
    </row>
    <row r="38" spans="1:4" ht="27.75" customHeight="1" x14ac:dyDescent="0.25">
      <c r="A38" s="7" t="s">
        <v>5990</v>
      </c>
      <c r="B38" s="186" t="s">
        <v>710</v>
      </c>
      <c r="C38" s="204" t="s">
        <v>710</v>
      </c>
      <c r="D38" s="204">
        <v>0.93057508557809099</v>
      </c>
    </row>
    <row r="39" spans="1:4" ht="27.75" customHeight="1" x14ac:dyDescent="0.25">
      <c r="A39" s="7" t="s">
        <v>5991</v>
      </c>
      <c r="B39" s="186" t="s">
        <v>710</v>
      </c>
      <c r="C39" s="204">
        <v>6.129617451490766E-2</v>
      </c>
      <c r="D39" s="204">
        <v>9.4246888554924109</v>
      </c>
    </row>
    <row r="40" spans="1:4" ht="27.75" customHeight="1" x14ac:dyDescent="0.25">
      <c r="A40" s="7" t="s">
        <v>5992</v>
      </c>
      <c r="B40" s="186" t="s">
        <v>710</v>
      </c>
      <c r="C40" s="204">
        <v>7.4643743869313477</v>
      </c>
      <c r="D40" s="204">
        <v>6.3272998103599584E-2</v>
      </c>
    </row>
    <row r="41" spans="1:4" ht="27.75" customHeight="1" x14ac:dyDescent="0.25">
      <c r="A41" s="7" t="s">
        <v>5993</v>
      </c>
      <c r="B41" s="186" t="s">
        <v>710</v>
      </c>
      <c r="C41" s="204">
        <v>15.425798051249252</v>
      </c>
      <c r="D41" s="204">
        <v>0.58004074104277137</v>
      </c>
    </row>
    <row r="42" spans="1:4" ht="27.75" customHeight="1" x14ac:dyDescent="0.25">
      <c r="A42" s="7" t="s">
        <v>5994</v>
      </c>
      <c r="B42" s="186" t="s">
        <v>710</v>
      </c>
      <c r="C42" s="204">
        <v>5.9204849056114472</v>
      </c>
      <c r="D42" s="204">
        <v>0.11621442437703551</v>
      </c>
    </row>
    <row r="43" spans="1:4" ht="27.75" customHeight="1" x14ac:dyDescent="0.25">
      <c r="A43" s="7" t="s">
        <v>5995</v>
      </c>
      <c r="B43" s="186" t="s">
        <v>710</v>
      </c>
      <c r="C43" s="204">
        <v>7.4216694965792662</v>
      </c>
      <c r="D43" s="204">
        <v>0.40789255798183693</v>
      </c>
    </row>
    <row r="44" spans="1:4" ht="27.75" customHeight="1" x14ac:dyDescent="0.25">
      <c r="A44" s="7" t="s">
        <v>5996</v>
      </c>
      <c r="B44" s="186" t="s">
        <v>710</v>
      </c>
      <c r="C44" s="204">
        <v>11.430881216690834</v>
      </c>
      <c r="D44" s="204" t="s">
        <v>710</v>
      </c>
    </row>
    <row r="45" spans="1:4" ht="27.75" customHeight="1" x14ac:dyDescent="0.25">
      <c r="A45" s="7" t="s">
        <v>5997</v>
      </c>
      <c r="B45" s="186" t="s">
        <v>710</v>
      </c>
      <c r="C45" s="204">
        <v>10.450790737168235</v>
      </c>
      <c r="D45" s="204">
        <v>1.1407567080385679</v>
      </c>
    </row>
    <row r="46" spans="1:4" ht="27.75" customHeight="1" x14ac:dyDescent="0.25">
      <c r="A46" s="7" t="s">
        <v>5998</v>
      </c>
      <c r="B46" s="186" t="s">
        <v>710</v>
      </c>
      <c r="C46" s="204">
        <v>0.70984441127772979</v>
      </c>
      <c r="D46" s="204">
        <v>1.6944370598051464</v>
      </c>
    </row>
    <row r="47" spans="1:4" ht="27.75" customHeight="1" x14ac:dyDescent="0.25">
      <c r="A47" s="7" t="s">
        <v>5999</v>
      </c>
      <c r="B47" s="186" t="s">
        <v>710</v>
      </c>
      <c r="C47" s="204">
        <v>15.184927865204594</v>
      </c>
      <c r="D47" s="204">
        <v>8.0053118785716944</v>
      </c>
    </row>
    <row r="48" spans="1:4" ht="27.75" customHeight="1" x14ac:dyDescent="0.25">
      <c r="A48" s="7" t="s">
        <v>6000</v>
      </c>
      <c r="B48" s="186" t="s">
        <v>710</v>
      </c>
      <c r="C48" s="204">
        <v>0.11431435445581219</v>
      </c>
      <c r="D48" s="204">
        <v>-1.3184996713725328E-3</v>
      </c>
    </row>
    <row r="49" spans="1:4" ht="27.75" customHeight="1" x14ac:dyDescent="0.25">
      <c r="A49" s="7" t="s">
        <v>6001</v>
      </c>
      <c r="B49" s="186" t="s">
        <v>710</v>
      </c>
      <c r="C49" s="204">
        <v>0.4842840892319481</v>
      </c>
      <c r="D49" s="204">
        <v>0.22763365792039841</v>
      </c>
    </row>
    <row r="50" spans="1:4" ht="27.75" customHeight="1" x14ac:dyDescent="0.25">
      <c r="A50" s="7" t="s">
        <v>6002</v>
      </c>
      <c r="B50" s="186" t="s">
        <v>710</v>
      </c>
      <c r="C50" s="204">
        <v>0.49844490569976047</v>
      </c>
      <c r="D50" s="204">
        <v>0.22869672988613279</v>
      </c>
    </row>
    <row r="51" spans="1:4" ht="27.75" customHeight="1" x14ac:dyDescent="0.25">
      <c r="A51" s="7" t="s">
        <v>6003</v>
      </c>
      <c r="B51" s="186" t="s">
        <v>710</v>
      </c>
      <c r="C51" s="204">
        <v>1.0099695726715023</v>
      </c>
      <c r="D51" s="204">
        <v>0.34545049387674598</v>
      </c>
    </row>
    <row r="52" spans="1:4" ht="27.75" customHeight="1" x14ac:dyDescent="0.25">
      <c r="A52" s="7" t="s">
        <v>6004</v>
      </c>
      <c r="B52" s="186" t="s">
        <v>710</v>
      </c>
      <c r="C52" s="204">
        <v>1.0122467566961726</v>
      </c>
      <c r="D52" s="204">
        <v>0.39757575951752916</v>
      </c>
    </row>
    <row r="53" spans="1:4" ht="27.75" customHeight="1" x14ac:dyDescent="0.25">
      <c r="A53" s="7" t="s">
        <v>6005</v>
      </c>
      <c r="B53" s="186" t="s">
        <v>710</v>
      </c>
      <c r="C53" s="204">
        <v>1.011254302855934</v>
      </c>
      <c r="D53" s="204">
        <v>0.39726231792365624</v>
      </c>
    </row>
    <row r="54" spans="1:4" ht="27.75" customHeight="1" x14ac:dyDescent="0.25">
      <c r="A54" s="7" t="s">
        <v>6006</v>
      </c>
      <c r="B54" s="186" t="s">
        <v>710</v>
      </c>
      <c r="C54" s="204">
        <v>2.1663425094106463</v>
      </c>
      <c r="D54" s="204">
        <v>2.1950988766263562</v>
      </c>
    </row>
    <row r="55" spans="1:4" ht="27.75" customHeight="1" x14ac:dyDescent="0.25">
      <c r="A55" s="7" t="s">
        <v>6007</v>
      </c>
      <c r="B55" s="186" t="s">
        <v>710</v>
      </c>
      <c r="C55" s="204">
        <v>2.0475707237962344</v>
      </c>
      <c r="D55" s="204" t="s">
        <v>710</v>
      </c>
    </row>
    <row r="56" spans="1:4" ht="27.75" customHeight="1" x14ac:dyDescent="0.25">
      <c r="A56" s="7" t="s">
        <v>6008</v>
      </c>
      <c r="B56" s="186" t="s">
        <v>710</v>
      </c>
      <c r="C56" s="204">
        <v>21.275842983482235</v>
      </c>
      <c r="D56" s="204">
        <v>2.6945562733631441</v>
      </c>
    </row>
    <row r="57" spans="1:4" ht="27.75" customHeight="1" x14ac:dyDescent="0.25">
      <c r="A57" s="7" t="s">
        <v>6009</v>
      </c>
      <c r="B57" s="186" t="s">
        <v>710</v>
      </c>
      <c r="C57" s="204">
        <v>0.17882238954386304</v>
      </c>
      <c r="D57" s="204">
        <v>0.47594404690279773</v>
      </c>
    </row>
    <row r="58" spans="1:4" ht="27.75" customHeight="1" x14ac:dyDescent="0.25">
      <c r="A58" s="7" t="s">
        <v>6010</v>
      </c>
      <c r="B58" s="186" t="s">
        <v>710</v>
      </c>
      <c r="C58" s="204">
        <v>6.2527755667872276</v>
      </c>
      <c r="D58" s="204">
        <v>1.0843716327685071</v>
      </c>
    </row>
    <row r="59" spans="1:4" ht="27.75" customHeight="1" x14ac:dyDescent="0.25">
      <c r="A59" s="7" t="s">
        <v>6011</v>
      </c>
      <c r="B59" s="186" t="s">
        <v>710</v>
      </c>
      <c r="C59" s="204">
        <v>2.7084428324069068</v>
      </c>
      <c r="D59" s="204">
        <v>0.92601289464389702</v>
      </c>
    </row>
    <row r="60" spans="1:4" ht="27.75" customHeight="1" x14ac:dyDescent="0.25">
      <c r="A60" s="7" t="s">
        <v>6012</v>
      </c>
      <c r="B60" s="186" t="s">
        <v>710</v>
      </c>
      <c r="C60" s="204">
        <v>21.172832052948827</v>
      </c>
      <c r="D60" s="204">
        <v>2.6814335648421714</v>
      </c>
    </row>
    <row r="61" spans="1:4" ht="27.75" customHeight="1" x14ac:dyDescent="0.25">
      <c r="A61" s="7" t="s">
        <v>6013</v>
      </c>
      <c r="B61" s="186" t="s">
        <v>710</v>
      </c>
      <c r="C61" s="204">
        <v>8.5021091492164853</v>
      </c>
      <c r="D61" s="204">
        <v>8.3923758559489823</v>
      </c>
    </row>
    <row r="62" spans="1:4" ht="27.75" customHeight="1" x14ac:dyDescent="0.25">
      <c r="A62" s="7" t="s">
        <v>6014</v>
      </c>
      <c r="B62" s="186" t="s">
        <v>710</v>
      </c>
      <c r="C62" s="204">
        <v>4.8006670190205813</v>
      </c>
      <c r="D62" s="204">
        <v>0.285817224761588</v>
      </c>
    </row>
    <row r="63" spans="1:4" ht="27.75" customHeight="1" x14ac:dyDescent="0.25">
      <c r="A63" s="7" t="s">
        <v>6015</v>
      </c>
      <c r="B63" s="186" t="s">
        <v>710</v>
      </c>
      <c r="C63" s="204">
        <v>1.8552699234993959</v>
      </c>
      <c r="D63" s="204">
        <v>7.4813707668455605</v>
      </c>
    </row>
    <row r="64" spans="1:4" ht="27.75" customHeight="1" x14ac:dyDescent="0.25">
      <c r="A64" s="7" t="s">
        <v>6016</v>
      </c>
      <c r="B64" s="186" t="s">
        <v>710</v>
      </c>
      <c r="C64" s="204" t="s">
        <v>710</v>
      </c>
      <c r="D64" s="204" t="s">
        <v>710</v>
      </c>
    </row>
    <row r="65" spans="1:4" ht="27.75" customHeight="1" x14ac:dyDescent="0.25">
      <c r="A65" s="7" t="s">
        <v>6017</v>
      </c>
      <c r="B65" s="186" t="s">
        <v>710</v>
      </c>
      <c r="C65" s="204">
        <v>6.7740690075932974</v>
      </c>
      <c r="D65" s="204">
        <v>0.91072501260412086</v>
      </c>
    </row>
    <row r="66" spans="1:4" ht="27.75" customHeight="1" x14ac:dyDescent="0.25">
      <c r="A66" s="7" t="s">
        <v>6018</v>
      </c>
      <c r="B66" s="186" t="s">
        <v>710</v>
      </c>
      <c r="C66" s="204">
        <v>3.6241842718611874</v>
      </c>
      <c r="D66" s="204">
        <v>4.9142758567516411E-2</v>
      </c>
    </row>
    <row r="67" spans="1:4" ht="27.75" customHeight="1" x14ac:dyDescent="0.25">
      <c r="A67" s="7" t="s">
        <v>6019</v>
      </c>
      <c r="B67" s="186" t="s">
        <v>710</v>
      </c>
      <c r="C67" s="204">
        <v>4.1652086188649085</v>
      </c>
      <c r="D67" s="204">
        <v>0.9353778655711189</v>
      </c>
    </row>
    <row r="68" spans="1:4" ht="27.75" customHeight="1" x14ac:dyDescent="0.25">
      <c r="A68" s="7" t="s">
        <v>6020</v>
      </c>
      <c r="B68" s="186" t="s">
        <v>710</v>
      </c>
      <c r="C68" s="204">
        <v>1.93259009007017</v>
      </c>
      <c r="D68" s="204">
        <v>7.53365257029402</v>
      </c>
    </row>
    <row r="69" spans="1:4" ht="27.75" customHeight="1" x14ac:dyDescent="0.25">
      <c r="A69" s="7" t="s">
        <v>6021</v>
      </c>
      <c r="B69" s="186" t="s">
        <v>710</v>
      </c>
      <c r="C69" s="204">
        <v>12.329897816646172</v>
      </c>
      <c r="D69" s="204">
        <v>5.2440117806954449E-2</v>
      </c>
    </row>
    <row r="70" spans="1:4" ht="27.75" customHeight="1" x14ac:dyDescent="0.25">
      <c r="A70" s="7" t="s">
        <v>6022</v>
      </c>
      <c r="B70" s="186" t="s">
        <v>710</v>
      </c>
      <c r="C70" s="204">
        <v>0.52980350690802902</v>
      </c>
      <c r="D70" s="204">
        <v>4.0057738451450495</v>
      </c>
    </row>
    <row r="71" spans="1:4" ht="27.75" customHeight="1" x14ac:dyDescent="0.25">
      <c r="A71" s="7" t="s">
        <v>6023</v>
      </c>
      <c r="B71" s="186" t="s">
        <v>710</v>
      </c>
      <c r="C71" s="204">
        <v>10.315928038729252</v>
      </c>
      <c r="D71" s="204">
        <v>-2.2841671142418336E-3</v>
      </c>
    </row>
    <row r="72" spans="1:4" ht="27.75" customHeight="1" x14ac:dyDescent="0.25">
      <c r="A72" s="7" t="s">
        <v>6024</v>
      </c>
      <c r="B72" s="186" t="s">
        <v>710</v>
      </c>
      <c r="C72" s="204">
        <v>8.481409071446592</v>
      </c>
      <c r="D72" s="204">
        <v>1.3183069031713657</v>
      </c>
    </row>
    <row r="73" spans="1:4" ht="27.75" customHeight="1" x14ac:dyDescent="0.25">
      <c r="A73" s="7" t="s">
        <v>6025</v>
      </c>
      <c r="B73" s="186" t="s">
        <v>710</v>
      </c>
      <c r="C73" s="204">
        <v>0.94708558202890081</v>
      </c>
      <c r="D73" s="204">
        <v>3.094520102768239</v>
      </c>
    </row>
    <row r="74" spans="1:4" ht="27.75" customHeight="1" x14ac:dyDescent="0.25">
      <c r="A74" s="7" t="s">
        <v>6026</v>
      </c>
      <c r="B74" s="186" t="s">
        <v>710</v>
      </c>
      <c r="C74" s="204">
        <v>0.84112062952752742</v>
      </c>
      <c r="D74" s="204">
        <v>3.0899511601946696</v>
      </c>
    </row>
    <row r="75" spans="1:4" ht="27.75" customHeight="1" x14ac:dyDescent="0.25">
      <c r="A75" s="7" t="s">
        <v>6027</v>
      </c>
      <c r="B75" s="186" t="s">
        <v>710</v>
      </c>
      <c r="C75" s="204">
        <v>9.7046699962820249</v>
      </c>
      <c r="D75" s="204">
        <v>3.1424990954768353</v>
      </c>
    </row>
    <row r="76" spans="1:4" ht="27.75" customHeight="1" x14ac:dyDescent="0.25">
      <c r="A76" s="7" t="s">
        <v>6028</v>
      </c>
      <c r="B76" s="186" t="s">
        <v>710</v>
      </c>
      <c r="C76" s="204">
        <v>0.33987282852248918</v>
      </c>
      <c r="D76" s="204">
        <v>8.570025648747652E-2</v>
      </c>
    </row>
    <row r="77" spans="1:4" ht="27.75" customHeight="1" x14ac:dyDescent="0.25">
      <c r="A77" s="7" t="s">
        <v>6029</v>
      </c>
      <c r="B77" s="186" t="s">
        <v>710</v>
      </c>
      <c r="C77" s="204">
        <v>3.1135836860598753</v>
      </c>
      <c r="D77" s="204">
        <v>1.0523590168459378</v>
      </c>
    </row>
    <row r="78" spans="1:4" ht="27.75" customHeight="1" x14ac:dyDescent="0.25">
      <c r="A78" s="7" t="s">
        <v>6030</v>
      </c>
      <c r="B78" s="186" t="s">
        <v>710</v>
      </c>
      <c r="C78" s="204">
        <v>1.9367308905709504</v>
      </c>
      <c r="D78" s="204">
        <v>1.5235087503926215</v>
      </c>
    </row>
    <row r="79" spans="1:4" ht="27.75" customHeight="1" x14ac:dyDescent="0.25">
      <c r="A79" s="7" t="s">
        <v>6031</v>
      </c>
      <c r="B79" s="186" t="s">
        <v>710</v>
      </c>
      <c r="C79" s="204">
        <v>15.173604278097613</v>
      </c>
      <c r="D79" s="204">
        <v>7.656596478129682</v>
      </c>
    </row>
    <row r="80" spans="1:4" ht="27.75" customHeight="1" x14ac:dyDescent="0.25">
      <c r="A80" s="7" t="s">
        <v>6032</v>
      </c>
      <c r="B80" s="186" t="s">
        <v>710</v>
      </c>
      <c r="C80" s="204">
        <v>0.48500178581178827</v>
      </c>
      <c r="D80" s="204">
        <v>0.2279674921464066</v>
      </c>
    </row>
    <row r="81" spans="1:4" ht="27.75" customHeight="1" x14ac:dyDescent="0.25">
      <c r="A81" s="7" t="s">
        <v>6033</v>
      </c>
      <c r="B81" s="186" t="s">
        <v>710</v>
      </c>
      <c r="C81" s="204">
        <v>0.26462550083064423</v>
      </c>
      <c r="D81" s="204">
        <v>1.8447556264853544</v>
      </c>
    </row>
    <row r="82" spans="1:4" ht="27.75" customHeight="1" x14ac:dyDescent="0.25">
      <c r="A82" s="7" t="s">
        <v>6034</v>
      </c>
      <c r="B82" s="186" t="s">
        <v>710</v>
      </c>
      <c r="C82" s="204" t="s">
        <v>710</v>
      </c>
      <c r="D82" s="204" t="s">
        <v>710</v>
      </c>
    </row>
    <row r="83" spans="1:4" ht="27.75" customHeight="1" x14ac:dyDescent="0.25">
      <c r="A83" s="7" t="s">
        <v>6035</v>
      </c>
      <c r="B83" s="186" t="s">
        <v>710</v>
      </c>
      <c r="C83" s="204">
        <v>0.17871478281870606</v>
      </c>
      <c r="D83" s="204">
        <v>0.47568820423516162</v>
      </c>
    </row>
    <row r="84" spans="1:4" ht="27.75" customHeight="1" x14ac:dyDescent="0.25">
      <c r="A84" s="7" t="s">
        <v>6036</v>
      </c>
      <c r="B84" s="186" t="s">
        <v>710</v>
      </c>
      <c r="C84" s="204">
        <v>4.1384952416137466</v>
      </c>
      <c r="D84" s="204">
        <v>1.0459574118880293</v>
      </c>
    </row>
    <row r="85" spans="1:4" ht="27.75" customHeight="1" x14ac:dyDescent="0.25">
      <c r="A85" s="7" t="s">
        <v>6037</v>
      </c>
      <c r="B85" s="186" t="s">
        <v>710</v>
      </c>
      <c r="C85" s="204">
        <v>4.9780931435601987</v>
      </c>
      <c r="D85" s="204">
        <v>-1.4067108221039558E-2</v>
      </c>
    </row>
    <row r="86" spans="1:4" ht="27.75" customHeight="1" x14ac:dyDescent="0.25">
      <c r="A86" s="7" t="s">
        <v>6038</v>
      </c>
      <c r="B86" s="186" t="s">
        <v>710</v>
      </c>
      <c r="C86" s="204">
        <v>2.9919949431185033</v>
      </c>
      <c r="D86" s="204">
        <v>0.28878360336561082</v>
      </c>
    </row>
    <row r="87" spans="1:4" ht="27.75" customHeight="1" x14ac:dyDescent="0.25">
      <c r="A87" s="7" t="s">
        <v>6039</v>
      </c>
      <c r="B87" s="186" t="s">
        <v>710</v>
      </c>
      <c r="C87" s="204">
        <v>12.329897816646172</v>
      </c>
      <c r="D87" s="204">
        <v>5.2440117806954449E-2</v>
      </c>
    </row>
    <row r="88" spans="1:4" ht="27.75" customHeight="1" x14ac:dyDescent="0.25">
      <c r="A88" s="7" t="s">
        <v>6040</v>
      </c>
      <c r="B88" s="186" t="s">
        <v>710</v>
      </c>
      <c r="C88" s="204">
        <v>1.4563278607480978</v>
      </c>
      <c r="D88" s="204">
        <v>1.5706990111640946</v>
      </c>
    </row>
    <row r="89" spans="1:4" ht="27.75" customHeight="1" x14ac:dyDescent="0.25">
      <c r="A89" s="7" t="s">
        <v>6041</v>
      </c>
      <c r="B89" s="186" t="s">
        <v>710</v>
      </c>
      <c r="C89" s="204">
        <v>32.335222200434288</v>
      </c>
      <c r="D89" s="204">
        <v>7.6783869408458818</v>
      </c>
    </row>
    <row r="90" spans="1:4" ht="27.75" customHeight="1" x14ac:dyDescent="0.25">
      <c r="A90" s="7" t="s">
        <v>6042</v>
      </c>
      <c r="B90" s="186" t="s">
        <v>710</v>
      </c>
      <c r="C90" s="204">
        <v>4.9769526685912417</v>
      </c>
      <c r="D90" s="204">
        <v>-1.4063191217526952E-2</v>
      </c>
    </row>
    <row r="91" spans="1:4" ht="27.75" customHeight="1" x14ac:dyDescent="0.25">
      <c r="A91" s="7" t="s">
        <v>6043</v>
      </c>
      <c r="B91" s="186" t="s">
        <v>710</v>
      </c>
      <c r="C91" s="204" t="s">
        <v>710</v>
      </c>
      <c r="D91" s="204" t="s">
        <v>710</v>
      </c>
    </row>
    <row r="92" spans="1:4" ht="27.75" customHeight="1" x14ac:dyDescent="0.25">
      <c r="A92" s="7" t="s">
        <v>6044</v>
      </c>
      <c r="B92" s="186" t="s">
        <v>710</v>
      </c>
      <c r="C92" s="204">
        <v>-2.2880046063725348E-3</v>
      </c>
      <c r="D92" s="204" t="s">
        <v>710</v>
      </c>
    </row>
    <row r="93" spans="1:4" ht="27.75" customHeight="1" x14ac:dyDescent="0.25">
      <c r="A93" s="7" t="s">
        <v>6045</v>
      </c>
      <c r="B93" s="186" t="s">
        <v>710</v>
      </c>
      <c r="C93" s="204">
        <v>0.3356498081072351</v>
      </c>
      <c r="D93" s="204">
        <v>8.4559905529216869E-2</v>
      </c>
    </row>
    <row r="94" spans="1:4" ht="27.75" customHeight="1" x14ac:dyDescent="0.25">
      <c r="A94" s="7" t="s">
        <v>6046</v>
      </c>
      <c r="B94" s="186" t="s">
        <v>710</v>
      </c>
      <c r="C94" s="204">
        <v>0.68003906793655722</v>
      </c>
      <c r="D94" s="204">
        <v>2.1694468794736732</v>
      </c>
    </row>
    <row r="95" spans="1:4" ht="27.75" customHeight="1" x14ac:dyDescent="0.25">
      <c r="A95" s="7" t="s">
        <v>6047</v>
      </c>
      <c r="B95" s="186" t="s">
        <v>710</v>
      </c>
      <c r="C95" s="204" t="s">
        <v>710</v>
      </c>
      <c r="D95" s="204" t="s">
        <v>710</v>
      </c>
    </row>
    <row r="96" spans="1:4" ht="27.75" customHeight="1" x14ac:dyDescent="0.25">
      <c r="A96" s="7" t="s">
        <v>6048</v>
      </c>
      <c r="B96" s="186" t="s">
        <v>710</v>
      </c>
      <c r="C96" s="204">
        <v>2.7995787639067973E-2</v>
      </c>
      <c r="D96" s="204">
        <v>-5.6805863514353616E-4</v>
      </c>
    </row>
    <row r="97" spans="1:4" ht="27.75" customHeight="1" x14ac:dyDescent="0.25">
      <c r="A97" s="7" t="s">
        <v>6049</v>
      </c>
      <c r="B97" s="186" t="s">
        <v>710</v>
      </c>
      <c r="C97" s="204">
        <v>8.3652686577747007E-2</v>
      </c>
      <c r="D97" s="204">
        <v>7.6420183104645121</v>
      </c>
    </row>
    <row r="98" spans="1:4" ht="27.75" customHeight="1" x14ac:dyDescent="0.25">
      <c r="A98" s="7" t="s">
        <v>6050</v>
      </c>
      <c r="B98" s="186" t="s">
        <v>710</v>
      </c>
      <c r="C98" s="204">
        <v>0.31662921749598522</v>
      </c>
      <c r="D98" s="204">
        <v>1.8477017656771266</v>
      </c>
    </row>
    <row r="99" spans="1:4" ht="27.75" customHeight="1" x14ac:dyDescent="0.25">
      <c r="A99" s="7" t="s">
        <v>6051</v>
      </c>
      <c r="B99" s="186" t="s">
        <v>710</v>
      </c>
      <c r="C99" s="204" t="s">
        <v>710</v>
      </c>
      <c r="D99" s="204" t="s">
        <v>710</v>
      </c>
    </row>
    <row r="100" spans="1:4" ht="27.75" customHeight="1" x14ac:dyDescent="0.25">
      <c r="A100" s="7" t="s">
        <v>6052</v>
      </c>
      <c r="B100" s="186" t="s">
        <v>710</v>
      </c>
      <c r="C100" s="204">
        <v>-1.6120231818867936</v>
      </c>
      <c r="D100" s="204">
        <v>0.42008733052120717</v>
      </c>
    </row>
    <row r="101" spans="1:4" ht="27.75" customHeight="1" x14ac:dyDescent="0.25">
      <c r="A101" s="7" t="s">
        <v>6053</v>
      </c>
      <c r="B101" s="186" t="s">
        <v>710</v>
      </c>
      <c r="C101" s="204">
        <v>-0.61843835756565535</v>
      </c>
      <c r="D101" s="204" t="s">
        <v>710</v>
      </c>
    </row>
    <row r="102" spans="1:4" ht="27.75" customHeight="1" x14ac:dyDescent="0.25">
      <c r="A102" s="7" t="s">
        <v>6054</v>
      </c>
      <c r="B102" s="186" t="s">
        <v>710</v>
      </c>
      <c r="C102" s="204">
        <v>40.268361118981652</v>
      </c>
      <c r="D102" s="204">
        <v>1.1946869872297643</v>
      </c>
    </row>
    <row r="103" spans="1:4" ht="27.75" customHeight="1" x14ac:dyDescent="0.25">
      <c r="A103" s="7" t="s">
        <v>6055</v>
      </c>
      <c r="B103" s="186" t="s">
        <v>710</v>
      </c>
      <c r="C103" s="204">
        <v>0.29881198898507844</v>
      </c>
      <c r="D103" s="204">
        <v>1.8471257031465083</v>
      </c>
    </row>
    <row r="104" spans="1:4" ht="27.75" customHeight="1" x14ac:dyDescent="0.25">
      <c r="A104" s="7" t="s">
        <v>6056</v>
      </c>
      <c r="B104" s="186" t="s">
        <v>710</v>
      </c>
      <c r="C104" s="204">
        <v>0.73882250444594033</v>
      </c>
      <c r="D104" s="204" t="s">
        <v>710</v>
      </c>
    </row>
    <row r="105" spans="1:4" ht="27.75" customHeight="1" x14ac:dyDescent="0.25">
      <c r="A105" s="7" t="s">
        <v>6057</v>
      </c>
      <c r="B105" s="186" t="s">
        <v>710</v>
      </c>
      <c r="C105" s="204" t="s">
        <v>710</v>
      </c>
      <c r="D105" s="204" t="s">
        <v>710</v>
      </c>
    </row>
    <row r="106" spans="1:4" ht="27.75" customHeight="1" x14ac:dyDescent="0.25">
      <c r="A106" s="7" t="s">
        <v>6058</v>
      </c>
      <c r="B106" s="186" t="s">
        <v>710</v>
      </c>
      <c r="C106" s="204">
        <v>7.2790031184054955</v>
      </c>
      <c r="D106" s="204">
        <v>0.91969114619379388</v>
      </c>
    </row>
    <row r="107" spans="1:4" ht="27.75" customHeight="1" x14ac:dyDescent="0.25">
      <c r="A107" s="7" t="s">
        <v>6059</v>
      </c>
      <c r="B107" s="186" t="s">
        <v>710</v>
      </c>
      <c r="C107" s="204">
        <v>6.3836811988571746E-2</v>
      </c>
      <c r="D107" s="204">
        <v>0.76283385801205328</v>
      </c>
    </row>
    <row r="108" spans="1:4" ht="27.75" customHeight="1" x14ac:dyDescent="0.25">
      <c r="A108" s="7" t="s">
        <v>6060</v>
      </c>
      <c r="B108" s="186" t="s">
        <v>710</v>
      </c>
      <c r="C108" s="204">
        <v>15.425593450468092</v>
      </c>
      <c r="D108" s="204">
        <v>0.58000875946732022</v>
      </c>
    </row>
    <row r="109" spans="1:4" ht="27.75" customHeight="1" x14ac:dyDescent="0.25">
      <c r="A109" s="7" t="s">
        <v>6061</v>
      </c>
      <c r="B109" s="186" t="s">
        <v>710</v>
      </c>
      <c r="C109" s="204">
        <v>23.340187841821098</v>
      </c>
      <c r="D109" s="204">
        <v>1.1537215409669954</v>
      </c>
    </row>
    <row r="110" spans="1:4" ht="27.75" customHeight="1" x14ac:dyDescent="0.25">
      <c r="A110" s="7" t="s">
        <v>6062</v>
      </c>
      <c r="B110" s="186" t="s">
        <v>710</v>
      </c>
      <c r="C110" s="204">
        <v>1.1802420080601961</v>
      </c>
      <c r="D110" s="204">
        <v>1.8758527471622397</v>
      </c>
    </row>
    <row r="111" spans="1:4" ht="27.75" customHeight="1" x14ac:dyDescent="0.25">
      <c r="A111" s="7" t="s">
        <v>6063</v>
      </c>
      <c r="B111" s="186" t="s">
        <v>710</v>
      </c>
      <c r="C111" s="204">
        <v>60.29925595808465</v>
      </c>
      <c r="D111" s="204">
        <v>1.234518682999538</v>
      </c>
    </row>
    <row r="112" spans="1:4" ht="27.75" customHeight="1" x14ac:dyDescent="0.25">
      <c r="A112" s="7" t="s">
        <v>6064</v>
      </c>
      <c r="B112" s="186" t="s">
        <v>710</v>
      </c>
      <c r="C112" s="204">
        <v>5.3503439712459606</v>
      </c>
      <c r="D112" s="204">
        <v>1.7610147323378094</v>
      </c>
    </row>
    <row r="113" spans="1:4" ht="27.75" customHeight="1" x14ac:dyDescent="0.25">
      <c r="A113" s="7" t="s">
        <v>6065</v>
      </c>
      <c r="B113" s="186" t="s">
        <v>710</v>
      </c>
      <c r="C113" s="204">
        <v>0.97317353903243586</v>
      </c>
      <c r="D113" s="204">
        <v>0.28076853514555827</v>
      </c>
    </row>
    <row r="114" spans="1:4" ht="27.75" customHeight="1" x14ac:dyDescent="0.25">
      <c r="A114" s="7" t="s">
        <v>6066</v>
      </c>
      <c r="B114" s="186" t="s">
        <v>710</v>
      </c>
      <c r="C114" s="204">
        <v>8.2624683318179812</v>
      </c>
      <c r="D114" s="204">
        <v>5.9041595773596072</v>
      </c>
    </row>
    <row r="115" spans="1:4" ht="27.75" customHeight="1" x14ac:dyDescent="0.25">
      <c r="A115" s="7" t="s">
        <v>6067</v>
      </c>
      <c r="B115" s="186" t="s">
        <v>710</v>
      </c>
      <c r="C115" s="204">
        <v>1.935621470180986</v>
      </c>
      <c r="D115" s="204">
        <v>5.7925535032378746E-2</v>
      </c>
    </row>
    <row r="116" spans="1:4" ht="27.75" customHeight="1" x14ac:dyDescent="0.25">
      <c r="A116" s="7" t="s">
        <v>6068</v>
      </c>
      <c r="B116" s="186" t="s">
        <v>710</v>
      </c>
      <c r="C116" s="204">
        <v>0.42744994504707179</v>
      </c>
      <c r="D116" s="204">
        <v>0.28858878811001504</v>
      </c>
    </row>
    <row r="117" spans="1:4" ht="27.75" customHeight="1" x14ac:dyDescent="0.25">
      <c r="A117" s="7" t="s">
        <v>6069</v>
      </c>
      <c r="B117" s="186" t="s">
        <v>710</v>
      </c>
      <c r="C117" s="204">
        <v>0.30172452574653952</v>
      </c>
      <c r="D117" s="204">
        <v>8.559090389505046E-2</v>
      </c>
    </row>
    <row r="118" spans="1:4" ht="27.75" customHeight="1" x14ac:dyDescent="0.25">
      <c r="A118" s="7" t="s">
        <v>6070</v>
      </c>
      <c r="B118" s="186" t="s">
        <v>710</v>
      </c>
      <c r="C118" s="204">
        <v>9.861707310058249E-3</v>
      </c>
      <c r="D118" s="204" t="s">
        <v>710</v>
      </c>
    </row>
    <row r="119" spans="1:4" ht="27.75" customHeight="1" x14ac:dyDescent="0.25">
      <c r="A119" s="7" t="s">
        <v>6071</v>
      </c>
      <c r="B119" s="186" t="s">
        <v>710</v>
      </c>
      <c r="C119" s="204">
        <v>1.5718983130538815</v>
      </c>
      <c r="D119" s="204">
        <v>0.86570047546331097</v>
      </c>
    </row>
    <row r="120" spans="1:4" ht="27.75" customHeight="1" x14ac:dyDescent="0.25">
      <c r="A120" s="7" t="s">
        <v>6072</v>
      </c>
      <c r="B120" s="186" t="s">
        <v>710</v>
      </c>
      <c r="C120" s="204">
        <v>2.7320854484637507</v>
      </c>
      <c r="D120" s="204">
        <v>0.88369334429721513</v>
      </c>
    </row>
    <row r="121" spans="1:4" ht="27.75" customHeight="1" x14ac:dyDescent="0.25">
      <c r="A121" s="7" t="s">
        <v>6073</v>
      </c>
      <c r="B121" s="186" t="s">
        <v>710</v>
      </c>
      <c r="C121" s="204">
        <v>0.66985670947561538</v>
      </c>
      <c r="D121" s="204">
        <v>5.2978684138296783</v>
      </c>
    </row>
    <row r="122" spans="1:4" ht="27.75" customHeight="1" x14ac:dyDescent="0.25">
      <c r="A122" s="7" t="s">
        <v>6074</v>
      </c>
      <c r="B122" s="186" t="s">
        <v>710</v>
      </c>
      <c r="C122" s="204">
        <v>3.1956479834649492</v>
      </c>
      <c r="D122" s="204">
        <v>-9.4921155534523738E-2</v>
      </c>
    </row>
    <row r="123" spans="1:4" ht="27.75" customHeight="1" x14ac:dyDescent="0.25">
      <c r="A123" s="7" t="s">
        <v>6075</v>
      </c>
      <c r="B123" s="186" t="s">
        <v>710</v>
      </c>
      <c r="C123" s="204">
        <v>2.1396695799878027</v>
      </c>
      <c r="D123" s="204">
        <v>7.5175332501861183</v>
      </c>
    </row>
    <row r="124" spans="1:4" ht="27.75" customHeight="1" x14ac:dyDescent="0.25">
      <c r="A124" s="7" t="s">
        <v>6076</v>
      </c>
      <c r="B124" s="186" t="s">
        <v>710</v>
      </c>
      <c r="C124" s="204">
        <v>0.23580641685780121</v>
      </c>
      <c r="D124" s="204">
        <v>0.62591421187141971</v>
      </c>
    </row>
    <row r="125" spans="1:4" ht="27.75" customHeight="1" x14ac:dyDescent="0.25">
      <c r="A125" s="7" t="s">
        <v>6077</v>
      </c>
      <c r="B125" s="186" t="s">
        <v>710</v>
      </c>
      <c r="C125" s="204">
        <v>3.4637818903821551</v>
      </c>
      <c r="D125" s="204">
        <v>7.176930091626148</v>
      </c>
    </row>
    <row r="126" spans="1:4" ht="27.75" customHeight="1" x14ac:dyDescent="0.25">
      <c r="A126" s="7" t="s">
        <v>6078</v>
      </c>
      <c r="B126" s="186" t="s">
        <v>710</v>
      </c>
      <c r="C126" s="204">
        <v>1.3400375728589382</v>
      </c>
      <c r="D126" s="204">
        <v>0.40711757561259798</v>
      </c>
    </row>
    <row r="127" spans="1:4" ht="27.75" customHeight="1" x14ac:dyDescent="0.25">
      <c r="A127" s="7" t="s">
        <v>6079</v>
      </c>
      <c r="B127" s="186" t="s">
        <v>710</v>
      </c>
      <c r="C127" s="204">
        <v>1.6457942572921309E-3</v>
      </c>
      <c r="D127" s="204">
        <v>-3.0105650714436232E-4</v>
      </c>
    </row>
    <row r="128" spans="1:4" ht="27.75" customHeight="1" x14ac:dyDescent="0.25">
      <c r="A128" s="7" t="s">
        <v>6080</v>
      </c>
      <c r="B128" s="186" t="s">
        <v>710</v>
      </c>
      <c r="C128" s="204">
        <v>8.6910543276074087E-2</v>
      </c>
      <c r="D128" s="204">
        <v>7.8654252583420563</v>
      </c>
    </row>
    <row r="129" spans="1:4" ht="27.75" customHeight="1" x14ac:dyDescent="0.25">
      <c r="A129" s="7" t="s">
        <v>6081</v>
      </c>
      <c r="B129" s="186" t="s">
        <v>710</v>
      </c>
      <c r="C129" s="204">
        <v>3.6897845284404679E-2</v>
      </c>
      <c r="D129" s="204" t="s">
        <v>710</v>
      </c>
    </row>
    <row r="130" spans="1:4" ht="27.75" customHeight="1" x14ac:dyDescent="0.25">
      <c r="A130" s="7" t="s">
        <v>6082</v>
      </c>
      <c r="B130" s="186" t="s">
        <v>710</v>
      </c>
      <c r="C130" s="204" t="s">
        <v>710</v>
      </c>
      <c r="D130" s="204" t="s">
        <v>710</v>
      </c>
    </row>
    <row r="131" spans="1:4" ht="27.75" customHeight="1" x14ac:dyDescent="0.25">
      <c r="A131" s="7" t="s">
        <v>6083</v>
      </c>
      <c r="B131" s="186" t="s">
        <v>710</v>
      </c>
      <c r="C131" s="204">
        <v>3.1140252454931185</v>
      </c>
      <c r="D131" s="204">
        <v>11.94500891826174</v>
      </c>
    </row>
    <row r="132" spans="1:4" ht="27.75" customHeight="1" x14ac:dyDescent="0.25">
      <c r="A132" s="7" t="s">
        <v>6084</v>
      </c>
      <c r="B132" s="186" t="s">
        <v>710</v>
      </c>
      <c r="C132" s="204" t="s">
        <v>710</v>
      </c>
      <c r="D132" s="204" t="s">
        <v>710</v>
      </c>
    </row>
    <row r="133" spans="1:4" ht="27.75" customHeight="1" x14ac:dyDescent="0.25">
      <c r="A133" s="7" t="s">
        <v>6085</v>
      </c>
      <c r="B133" s="186" t="s">
        <v>710</v>
      </c>
      <c r="C133" s="204" t="s">
        <v>710</v>
      </c>
      <c r="D133" s="204" t="s">
        <v>710</v>
      </c>
    </row>
    <row r="134" spans="1:4" ht="27.75" customHeight="1" x14ac:dyDescent="0.25">
      <c r="A134" s="7" t="s">
        <v>6086</v>
      </c>
      <c r="B134" s="186" t="s">
        <v>710</v>
      </c>
      <c r="C134" s="204">
        <v>1.0247572462952836</v>
      </c>
      <c r="D134" s="204">
        <v>0.2982754980574745</v>
      </c>
    </row>
    <row r="135" spans="1:4" ht="27.75" customHeight="1" x14ac:dyDescent="0.25">
      <c r="A135" s="7" t="s">
        <v>6087</v>
      </c>
      <c r="B135" s="186" t="s">
        <v>710</v>
      </c>
      <c r="C135" s="204">
        <v>0.68712367327899937</v>
      </c>
      <c r="D135" s="204">
        <v>0.28005628523025639</v>
      </c>
    </row>
    <row r="136" spans="1:4" ht="27.75" customHeight="1" x14ac:dyDescent="0.25">
      <c r="A136" s="7" t="s">
        <v>6088</v>
      </c>
      <c r="B136" s="186" t="s">
        <v>710</v>
      </c>
      <c r="C136" s="204">
        <v>3.6242322258845561</v>
      </c>
      <c r="D136" s="204">
        <v>4.9142758567516411E-2</v>
      </c>
    </row>
    <row r="137" spans="1:4" ht="27.75" customHeight="1" x14ac:dyDescent="0.25">
      <c r="A137" s="7" t="s">
        <v>6089</v>
      </c>
      <c r="B137" s="186" t="s">
        <v>710</v>
      </c>
      <c r="C137" s="204">
        <v>1.6972057653495287</v>
      </c>
      <c r="D137" s="204">
        <v>0.36116555858404797</v>
      </c>
    </row>
    <row r="138" spans="1:4" ht="27.75" customHeight="1" x14ac:dyDescent="0.25">
      <c r="A138" s="7" t="s">
        <v>6090</v>
      </c>
      <c r="B138" s="186" t="s">
        <v>710</v>
      </c>
      <c r="C138" s="204" t="s">
        <v>710</v>
      </c>
      <c r="D138" s="204">
        <v>-1.7412968736032965E-2</v>
      </c>
    </row>
    <row r="139" spans="1:4" ht="27.75" customHeight="1" x14ac:dyDescent="0.25">
      <c r="A139" s="7" t="s">
        <v>6091</v>
      </c>
      <c r="B139" s="186" t="s">
        <v>710</v>
      </c>
      <c r="C139" s="204">
        <v>1.9337442455183813</v>
      </c>
      <c r="D139" s="204">
        <v>5.7863761784012285E-2</v>
      </c>
    </row>
    <row r="140" spans="1:4" ht="27.75" customHeight="1" x14ac:dyDescent="0.25">
      <c r="A140" s="7" t="s">
        <v>6092</v>
      </c>
      <c r="B140" s="186" t="s">
        <v>710</v>
      </c>
      <c r="C140" s="204">
        <v>2.9057530614857279</v>
      </c>
      <c r="D140" s="204">
        <v>0.89747563900530025</v>
      </c>
    </row>
    <row r="141" spans="1:4" ht="27.75" customHeight="1" x14ac:dyDescent="0.25">
      <c r="A141" s="7" t="s">
        <v>6093</v>
      </c>
      <c r="B141" s="186" t="s">
        <v>710</v>
      </c>
      <c r="C141" s="204">
        <v>3.6838256222885793E-2</v>
      </c>
      <c r="D141" s="204">
        <v>1.9235792870993605E-2</v>
      </c>
    </row>
    <row r="142" spans="1:4" ht="27.75" customHeight="1" x14ac:dyDescent="0.25">
      <c r="A142" s="7" t="s">
        <v>6094</v>
      </c>
      <c r="B142" s="186" t="s">
        <v>710</v>
      </c>
      <c r="C142" s="204" t="s">
        <v>710</v>
      </c>
      <c r="D142" s="204" t="s">
        <v>710</v>
      </c>
    </row>
    <row r="143" spans="1:4" ht="27.75" customHeight="1" x14ac:dyDescent="0.25">
      <c r="A143" s="7" t="s">
        <v>6095</v>
      </c>
      <c r="B143" s="186" t="s">
        <v>710</v>
      </c>
      <c r="C143" s="204">
        <v>1.8463572439298943</v>
      </c>
      <c r="D143" s="204">
        <v>1.7895351173043547E-3</v>
      </c>
    </row>
    <row r="144" spans="1:4" ht="27.75" customHeight="1" x14ac:dyDescent="0.25">
      <c r="A144" s="7" t="s">
        <v>6096</v>
      </c>
      <c r="B144" s="186" t="s">
        <v>710</v>
      </c>
      <c r="C144" s="204">
        <v>6.5735445719014871</v>
      </c>
      <c r="D144" s="204">
        <v>0.14137973195603332</v>
      </c>
    </row>
    <row r="145" spans="1:4" ht="27.75" customHeight="1" x14ac:dyDescent="0.25">
      <c r="A145" s="7" t="s">
        <v>6097</v>
      </c>
      <c r="B145" s="186" t="s">
        <v>710</v>
      </c>
      <c r="C145" s="204">
        <v>15.559486760743203</v>
      </c>
      <c r="D145" s="204">
        <v>1.6596399250565033</v>
      </c>
    </row>
    <row r="146" spans="1:4" ht="27.75" customHeight="1" x14ac:dyDescent="0.25">
      <c r="A146" s="7" t="s">
        <v>6098</v>
      </c>
      <c r="B146" s="186" t="s">
        <v>710</v>
      </c>
      <c r="C146" s="204">
        <v>3.5298080485881691</v>
      </c>
      <c r="D146" s="204" t="s">
        <v>710</v>
      </c>
    </row>
    <row r="147" spans="1:4" ht="27.75" customHeight="1" x14ac:dyDescent="0.25">
      <c r="A147" s="7" t="s">
        <v>6099</v>
      </c>
      <c r="B147" s="186" t="s">
        <v>710</v>
      </c>
      <c r="C147" s="204">
        <v>16.925780864926917</v>
      </c>
      <c r="D147" s="204">
        <v>1.3953145316795534</v>
      </c>
    </row>
    <row r="148" spans="1:4" ht="27.75" customHeight="1" x14ac:dyDescent="0.25">
      <c r="A148" s="7" t="s">
        <v>6100</v>
      </c>
      <c r="B148" s="186" t="s">
        <v>710</v>
      </c>
      <c r="C148" s="204">
        <v>4.3766656745657908</v>
      </c>
      <c r="D148" s="204">
        <v>7.9515287394680136</v>
      </c>
    </row>
    <row r="149" spans="1:4" ht="27.75" customHeight="1" x14ac:dyDescent="0.25">
      <c r="A149" s="7" t="s">
        <v>6101</v>
      </c>
      <c r="B149" s="186" t="s">
        <v>710</v>
      </c>
      <c r="C149" s="204">
        <v>0.82791990847364172</v>
      </c>
      <c r="D149" s="204">
        <v>-0.15786395825406743</v>
      </c>
    </row>
    <row r="150" spans="1:4" ht="27.75" customHeight="1" x14ac:dyDescent="0.25">
      <c r="A150" s="7" t="s">
        <v>6102</v>
      </c>
      <c r="B150" s="186" t="s">
        <v>710</v>
      </c>
      <c r="C150" s="204">
        <v>15.184994344589018</v>
      </c>
      <c r="D150" s="204">
        <v>8.0053118785716944</v>
      </c>
    </row>
    <row r="151" spans="1:4" ht="27.75" customHeight="1" x14ac:dyDescent="0.25">
      <c r="A151" s="7" t="s">
        <v>6103</v>
      </c>
      <c r="B151" s="186" t="s">
        <v>710</v>
      </c>
      <c r="C151" s="204">
        <v>3.500471113161939</v>
      </c>
      <c r="D151" s="204">
        <v>0.63950691081104727</v>
      </c>
    </row>
    <row r="152" spans="1:4" ht="27.75" customHeight="1" x14ac:dyDescent="0.25">
      <c r="A152" s="7" t="s">
        <v>6104</v>
      </c>
      <c r="B152" s="186" t="s">
        <v>710</v>
      </c>
      <c r="C152" s="204">
        <v>6.3613562657333395E-2</v>
      </c>
      <c r="D152" s="204">
        <v>0.76058675247525354</v>
      </c>
    </row>
    <row r="153" spans="1:4" ht="27.75" customHeight="1" x14ac:dyDescent="0.25">
      <c r="A153" s="7" t="s">
        <v>6105</v>
      </c>
      <c r="B153" s="186" t="s">
        <v>710</v>
      </c>
      <c r="C153" s="204">
        <v>6.0709839185576049E-2</v>
      </c>
      <c r="D153" s="204">
        <v>-1.7445507780371572E-2</v>
      </c>
    </row>
    <row r="154" spans="1:4" ht="27.75" customHeight="1" x14ac:dyDescent="0.25">
      <c r="A154" s="7" t="s">
        <v>6106</v>
      </c>
      <c r="B154" s="186" t="s">
        <v>710</v>
      </c>
      <c r="C154" s="204">
        <v>10.436750533263352</v>
      </c>
      <c r="D154" s="204">
        <v>1.1406310250705529</v>
      </c>
    </row>
    <row r="155" spans="1:4" ht="27.75" customHeight="1" x14ac:dyDescent="0.25">
      <c r="A155" s="7" t="s">
        <v>6107</v>
      </c>
      <c r="B155" s="186" t="s">
        <v>710</v>
      </c>
      <c r="C155" s="204">
        <v>0.51045576108741031</v>
      </c>
      <c r="D155" s="204">
        <v>0.63338868075310217</v>
      </c>
    </row>
    <row r="156" spans="1:4" ht="27.75" customHeight="1" x14ac:dyDescent="0.25">
      <c r="A156" s="7" t="s">
        <v>6108</v>
      </c>
      <c r="B156" s="186" t="s">
        <v>710</v>
      </c>
      <c r="C156" s="204">
        <v>1.003859339146038</v>
      </c>
      <c r="D156" s="204">
        <v>0.4767354259159618</v>
      </c>
    </row>
    <row r="157" spans="1:4" ht="27.75" customHeight="1" x14ac:dyDescent="0.25">
      <c r="A157" s="7" t="s">
        <v>6109</v>
      </c>
      <c r="B157" s="186" t="s">
        <v>710</v>
      </c>
      <c r="C157" s="204">
        <v>0.94823408549368859</v>
      </c>
      <c r="D157" s="204">
        <v>0.63388653901607039</v>
      </c>
    </row>
    <row r="158" spans="1:4" ht="27.75" customHeight="1" x14ac:dyDescent="0.25">
      <c r="A158" s="7" t="s">
        <v>6110</v>
      </c>
      <c r="B158" s="186" t="s">
        <v>710</v>
      </c>
      <c r="C158" s="204">
        <v>1.1025925818618036</v>
      </c>
      <c r="D158" s="204">
        <v>0.63482067889780658</v>
      </c>
    </row>
    <row r="159" spans="1:4" ht="27.75" customHeight="1" x14ac:dyDescent="0.25">
      <c r="A159" s="7" t="s">
        <v>6111</v>
      </c>
      <c r="B159" s="186" t="s">
        <v>710</v>
      </c>
      <c r="C159" s="204">
        <v>-1.9580859179030061</v>
      </c>
      <c r="D159" s="204">
        <v>7.8163148860601854</v>
      </c>
    </row>
    <row r="160" spans="1:4" ht="27.75" customHeight="1" x14ac:dyDescent="0.25">
      <c r="A160" s="7" t="s">
        <v>6112</v>
      </c>
      <c r="B160" s="186" t="s">
        <v>710</v>
      </c>
      <c r="C160" s="204">
        <v>3.3051015604514502</v>
      </c>
      <c r="D160" s="204">
        <v>-9.5935916543361671E-2</v>
      </c>
    </row>
    <row r="161" spans="1:4" ht="27.75" customHeight="1" x14ac:dyDescent="0.25">
      <c r="A161" s="7" t="s">
        <v>6113</v>
      </c>
      <c r="B161" s="186" t="s">
        <v>710</v>
      </c>
      <c r="C161" s="204">
        <v>2.7657124609664243</v>
      </c>
      <c r="D161" s="204">
        <v>0.95025024379246836</v>
      </c>
    </row>
    <row r="162" spans="1:4" ht="27.75" customHeight="1" x14ac:dyDescent="0.25">
      <c r="A162" s="7" t="s">
        <v>6114</v>
      </c>
      <c r="B162" s="186" t="s">
        <v>710</v>
      </c>
      <c r="C162" s="204">
        <v>7.3971463366385732</v>
      </c>
      <c r="D162" s="204">
        <v>6.2366896814875644E-2</v>
      </c>
    </row>
    <row r="163" spans="1:4" ht="27.75" customHeight="1" x14ac:dyDescent="0.25">
      <c r="A163" s="7" t="s">
        <v>6115</v>
      </c>
      <c r="B163" s="186" t="s">
        <v>710</v>
      </c>
      <c r="C163" s="204">
        <v>8.4977647588157215</v>
      </c>
      <c r="D163" s="204">
        <v>0.18828803174613085</v>
      </c>
    </row>
    <row r="164" spans="1:4" ht="27.75" customHeight="1" x14ac:dyDescent="0.25">
      <c r="A164" s="7" t="s">
        <v>6116</v>
      </c>
      <c r="B164" s="186" t="s">
        <v>710</v>
      </c>
      <c r="C164" s="204">
        <v>4.6099165975113303</v>
      </c>
      <c r="D164" s="204">
        <v>0.10244168807693577</v>
      </c>
    </row>
    <row r="165" spans="1:4" ht="27.75" customHeight="1" x14ac:dyDescent="0.25">
      <c r="A165" s="7" t="s">
        <v>6117</v>
      </c>
      <c r="B165" s="186" t="s">
        <v>710</v>
      </c>
      <c r="C165" s="204">
        <v>3.1834484755885413</v>
      </c>
      <c r="D165" s="204">
        <v>-9.4281204744453243E-2</v>
      </c>
    </row>
    <row r="166" spans="1:4" ht="27.75" customHeight="1" x14ac:dyDescent="0.25">
      <c r="A166" s="7" t="s">
        <v>6118</v>
      </c>
      <c r="B166" s="186" t="s">
        <v>710</v>
      </c>
      <c r="C166" s="204">
        <v>2.7181461955879591</v>
      </c>
      <c r="D166" s="204">
        <v>5.6272866765920616E-2</v>
      </c>
    </row>
    <row r="167" spans="1:4" ht="27.75" customHeight="1" x14ac:dyDescent="0.25">
      <c r="A167" s="7" t="s">
        <v>6119</v>
      </c>
      <c r="B167" s="186" t="s">
        <v>710</v>
      </c>
      <c r="C167" s="204">
        <v>4.0261331984315394</v>
      </c>
      <c r="D167" s="204">
        <v>1.7347352069768174</v>
      </c>
    </row>
    <row r="168" spans="1:4" ht="27.75" customHeight="1" x14ac:dyDescent="0.25">
      <c r="A168" s="7" t="s">
        <v>6120</v>
      </c>
      <c r="B168" s="186" t="s">
        <v>710</v>
      </c>
      <c r="C168" s="204">
        <v>0.458668175787667</v>
      </c>
      <c r="D168" s="204">
        <v>0.27855597057505821</v>
      </c>
    </row>
    <row r="169" spans="1:4" ht="27.75" customHeight="1" x14ac:dyDescent="0.25">
      <c r="A169" s="7" t="s">
        <v>6121</v>
      </c>
      <c r="B169" s="186" t="s">
        <v>710</v>
      </c>
      <c r="C169" s="204">
        <v>14.647811529642777</v>
      </c>
      <c r="D169" s="204">
        <v>1.4058262585811583</v>
      </c>
    </row>
    <row r="170" spans="1:4" ht="27.75" customHeight="1" x14ac:dyDescent="0.25">
      <c r="A170" s="7" t="s">
        <v>6122</v>
      </c>
      <c r="B170" s="186" t="s">
        <v>710</v>
      </c>
      <c r="C170" s="204">
        <v>2.6144532101024294</v>
      </c>
      <c r="D170" s="204">
        <v>1.6128646095502279</v>
      </c>
    </row>
    <row r="171" spans="1:4" ht="27.75" customHeight="1" x14ac:dyDescent="0.25">
      <c r="A171" s="7" t="s">
        <v>6123</v>
      </c>
      <c r="B171" s="186" t="s">
        <v>710</v>
      </c>
      <c r="C171" s="204">
        <v>0.51044134030750521</v>
      </c>
      <c r="D171" s="204">
        <v>0.6333575958246227</v>
      </c>
    </row>
    <row r="172" spans="1:4" ht="27.75" customHeight="1" x14ac:dyDescent="0.25">
      <c r="A172" s="7" t="s">
        <v>6124</v>
      </c>
      <c r="B172" s="186" t="s">
        <v>710</v>
      </c>
      <c r="C172" s="204">
        <v>30.274239350283541</v>
      </c>
      <c r="D172" s="204">
        <v>1.7398062281156581</v>
      </c>
    </row>
    <row r="173" spans="1:4" ht="27.75" customHeight="1" x14ac:dyDescent="0.25">
      <c r="A173" s="7" t="s">
        <v>6125</v>
      </c>
      <c r="B173" s="186" t="s">
        <v>710</v>
      </c>
      <c r="C173" s="204">
        <v>5.4332095830391021</v>
      </c>
      <c r="D173" s="204">
        <v>0.12192758266481854</v>
      </c>
    </row>
    <row r="174" spans="1:4" ht="27.75" customHeight="1" x14ac:dyDescent="0.25">
      <c r="A174" s="7" t="s">
        <v>6126</v>
      </c>
      <c r="B174" s="186" t="s">
        <v>710</v>
      </c>
      <c r="C174" s="204">
        <v>18.626814620284186</v>
      </c>
      <c r="D174" s="204">
        <v>6.7717617228597635E-2</v>
      </c>
    </row>
    <row r="175" spans="1:4" ht="27.75" customHeight="1" x14ac:dyDescent="0.25">
      <c r="A175" s="7" t="s">
        <v>6127</v>
      </c>
      <c r="B175" s="186" t="s">
        <v>710</v>
      </c>
      <c r="C175" s="204">
        <v>2.9973028067429746</v>
      </c>
      <c r="D175" s="204">
        <v>0.15142073030154624</v>
      </c>
    </row>
    <row r="176" spans="1:4" ht="27.75" customHeight="1" x14ac:dyDescent="0.25">
      <c r="A176" s="7" t="s">
        <v>6128</v>
      </c>
      <c r="B176" s="186" t="s">
        <v>710</v>
      </c>
      <c r="C176" s="204">
        <v>0.44059022109314966</v>
      </c>
      <c r="D176" s="204">
        <v>0.27857240500761887</v>
      </c>
    </row>
    <row r="177" spans="1:4" ht="27.75" customHeight="1" x14ac:dyDescent="0.25">
      <c r="A177" s="7" t="s">
        <v>6129</v>
      </c>
      <c r="B177" s="186" t="s">
        <v>710</v>
      </c>
      <c r="C177" s="204">
        <v>3.0953391712342206</v>
      </c>
      <c r="D177" s="204">
        <v>0.89792021447234005</v>
      </c>
    </row>
    <row r="178" spans="1:4" ht="27.75" customHeight="1" x14ac:dyDescent="0.25">
      <c r="A178" s="7" t="s">
        <v>6130</v>
      </c>
      <c r="B178" s="186" t="s">
        <v>710</v>
      </c>
      <c r="C178" s="204" t="s">
        <v>710</v>
      </c>
      <c r="D178" s="204" t="s">
        <v>710</v>
      </c>
    </row>
    <row r="179" spans="1:4" ht="27.75" customHeight="1" x14ac:dyDescent="0.25">
      <c r="A179" s="7" t="s">
        <v>6131</v>
      </c>
      <c r="B179" s="186" t="s">
        <v>710</v>
      </c>
      <c r="C179" s="204">
        <v>8.0634178229790514</v>
      </c>
      <c r="D179" s="204">
        <v>1.5907600429530433</v>
      </c>
    </row>
    <row r="180" spans="1:4" ht="27.75" customHeight="1" x14ac:dyDescent="0.25">
      <c r="A180" s="7" t="s">
        <v>6132</v>
      </c>
      <c r="B180" s="186" t="s">
        <v>710</v>
      </c>
      <c r="C180" s="204">
        <v>9.2255482944296325</v>
      </c>
      <c r="D180" s="204">
        <v>1.5440317400704053</v>
      </c>
    </row>
    <row r="181" spans="1:4" ht="27.75" customHeight="1" x14ac:dyDescent="0.25">
      <c r="A181" s="7" t="s">
        <v>6133</v>
      </c>
      <c r="B181" s="186" t="s">
        <v>710</v>
      </c>
      <c r="C181" s="204">
        <v>23.518594991201194</v>
      </c>
      <c r="D181" s="204">
        <v>1.4774602707524958</v>
      </c>
    </row>
    <row r="182" spans="1:4" ht="27.75" customHeight="1" x14ac:dyDescent="0.25">
      <c r="A182" s="7" t="s">
        <v>6134</v>
      </c>
      <c r="B182" s="186" t="s">
        <v>710</v>
      </c>
      <c r="C182" s="204">
        <v>2.2807302036470816</v>
      </c>
      <c r="D182" s="204">
        <v>1.5537912311359257</v>
      </c>
    </row>
    <row r="183" spans="1:4" ht="27.75" customHeight="1" x14ac:dyDescent="0.25">
      <c r="A183" s="7" t="s">
        <v>6135</v>
      </c>
      <c r="B183" s="186" t="s">
        <v>710</v>
      </c>
      <c r="C183" s="204">
        <v>2.0317003495644355</v>
      </c>
      <c r="D183" s="204">
        <v>5.907675411924199</v>
      </c>
    </row>
    <row r="184" spans="1:4" ht="27.75" customHeight="1" x14ac:dyDescent="0.25">
      <c r="A184" s="7" t="s">
        <v>6136</v>
      </c>
      <c r="B184" s="186" t="s">
        <v>710</v>
      </c>
      <c r="C184" s="204">
        <v>-0.36655037335530333</v>
      </c>
      <c r="D184" s="204">
        <v>-2.6351210671649698E-2</v>
      </c>
    </row>
    <row r="185" spans="1:4" ht="27.75" customHeight="1" x14ac:dyDescent="0.25">
      <c r="A185" s="7" t="s">
        <v>6137</v>
      </c>
      <c r="B185" s="186" t="s">
        <v>710</v>
      </c>
      <c r="C185" s="204">
        <v>13.76436889011625</v>
      </c>
      <c r="D185" s="204">
        <v>1.38349813961798</v>
      </c>
    </row>
    <row r="186" spans="1:4" ht="27.75" customHeight="1" x14ac:dyDescent="0.25">
      <c r="A186" s="7" t="s">
        <v>6138</v>
      </c>
      <c r="B186" s="186" t="s">
        <v>710</v>
      </c>
      <c r="C186" s="204">
        <v>5.0461290028742933</v>
      </c>
      <c r="D186" s="204">
        <v>7.60576013996008</v>
      </c>
    </row>
    <row r="187" spans="1:4" ht="27.75" customHeight="1" x14ac:dyDescent="0.25">
      <c r="A187" s="7" t="s">
        <v>6139</v>
      </c>
      <c r="B187" s="186" t="s">
        <v>710</v>
      </c>
      <c r="C187" s="204">
        <v>7.9245418229451792</v>
      </c>
      <c r="D187" s="204">
        <v>12.249021562397941</v>
      </c>
    </row>
    <row r="188" spans="1:4" ht="27.75" customHeight="1" x14ac:dyDescent="0.25">
      <c r="A188" s="7" t="s">
        <v>6140</v>
      </c>
      <c r="B188" s="186" t="s">
        <v>710</v>
      </c>
      <c r="C188" s="204">
        <v>-0.99115052688670524</v>
      </c>
      <c r="D188" s="204">
        <v>7.8247166990513755</v>
      </c>
    </row>
    <row r="189" spans="1:4" ht="27.75" customHeight="1" x14ac:dyDescent="0.25">
      <c r="A189" s="7" t="s">
        <v>6141</v>
      </c>
      <c r="B189" s="186" t="s">
        <v>710</v>
      </c>
      <c r="C189" s="204">
        <v>16.039927798214936</v>
      </c>
      <c r="D189" s="204">
        <v>1.3780305641758155</v>
      </c>
    </row>
    <row r="190" spans="1:4" ht="27.75" customHeight="1" x14ac:dyDescent="0.25">
      <c r="A190" s="7" t="s">
        <v>6142</v>
      </c>
      <c r="B190" s="186" t="s">
        <v>710</v>
      </c>
      <c r="C190" s="204">
        <v>2.7839850943884961</v>
      </c>
      <c r="D190" s="204">
        <v>0.92152047380999436</v>
      </c>
    </row>
    <row r="191" spans="1:4" ht="27.75" customHeight="1" x14ac:dyDescent="0.25">
      <c r="A191" s="7" t="s">
        <v>6143</v>
      </c>
      <c r="B191" s="186" t="s">
        <v>710</v>
      </c>
      <c r="C191" s="204">
        <v>22.703133166530559</v>
      </c>
      <c r="D191" s="204">
        <v>1.1489408812680404</v>
      </c>
    </row>
    <row r="192" spans="1:4" ht="27.75" customHeight="1" x14ac:dyDescent="0.25">
      <c r="A192" s="7" t="s">
        <v>6144</v>
      </c>
      <c r="B192" s="186" t="s">
        <v>710</v>
      </c>
      <c r="C192" s="204">
        <v>23.355516351374053</v>
      </c>
      <c r="D192" s="204">
        <v>1.1538012407302725</v>
      </c>
    </row>
    <row r="193" spans="1:4" ht="27.75" customHeight="1" x14ac:dyDescent="0.25">
      <c r="A193" s="7" t="s">
        <v>6145</v>
      </c>
      <c r="B193" s="186" t="s">
        <v>710</v>
      </c>
      <c r="C193" s="204">
        <v>0.26478804388645633</v>
      </c>
      <c r="D193" s="204">
        <v>1.8454953844926041</v>
      </c>
    </row>
    <row r="194" spans="1:4" ht="27.75" customHeight="1" x14ac:dyDescent="0.25">
      <c r="A194" s="7" t="s">
        <v>6146</v>
      </c>
      <c r="B194" s="186" t="s">
        <v>710</v>
      </c>
      <c r="C194" s="204">
        <v>0.1857887698209415</v>
      </c>
      <c r="D194" s="204">
        <v>0.76069869370481569</v>
      </c>
    </row>
    <row r="195" spans="1:4" ht="27.75" customHeight="1" x14ac:dyDescent="0.25">
      <c r="A195" s="7" t="s">
        <v>6147</v>
      </c>
      <c r="B195" s="186" t="s">
        <v>710</v>
      </c>
      <c r="C195" s="204">
        <v>21.662877394782218</v>
      </c>
      <c r="D195" s="204">
        <v>2.7503615678628548</v>
      </c>
    </row>
    <row r="196" spans="1:4" ht="27.75" customHeight="1" x14ac:dyDescent="0.25">
      <c r="A196" s="7" t="s">
        <v>6148</v>
      </c>
      <c r="B196" s="186" t="s">
        <v>710</v>
      </c>
      <c r="C196" s="204">
        <v>12.523597833516256</v>
      </c>
      <c r="D196" s="204">
        <v>0.57849923634081224</v>
      </c>
    </row>
    <row r="197" spans="1:4" ht="27.75" customHeight="1" x14ac:dyDescent="0.25">
      <c r="A197" s="7" t="s">
        <v>6149</v>
      </c>
      <c r="B197" s="186" t="s">
        <v>710</v>
      </c>
      <c r="C197" s="204">
        <v>5.2774559934553595</v>
      </c>
      <c r="D197" s="204">
        <v>9.8791532056270559E-2</v>
      </c>
    </row>
    <row r="198" spans="1:4" ht="27.75" customHeight="1" x14ac:dyDescent="0.25">
      <c r="A198" s="7" t="s">
        <v>6150</v>
      </c>
      <c r="B198" s="186" t="s">
        <v>710</v>
      </c>
      <c r="C198" s="204">
        <v>7.5468107959583666</v>
      </c>
      <c r="D198" s="204">
        <v>0.56515291299240111</v>
      </c>
    </row>
    <row r="199" spans="1:4" ht="27.75" customHeight="1" x14ac:dyDescent="0.25">
      <c r="A199" s="7" t="s">
        <v>6151</v>
      </c>
      <c r="B199" s="186" t="s">
        <v>710</v>
      </c>
      <c r="C199" s="204">
        <v>6.3604348736367555E-2</v>
      </c>
      <c r="D199" s="204">
        <v>0.7605101959912689</v>
      </c>
    </row>
    <row r="200" spans="1:4" ht="27.75" customHeight="1" x14ac:dyDescent="0.25">
      <c r="A200" s="7" t="s">
        <v>6152</v>
      </c>
      <c r="B200" s="186" t="s">
        <v>710</v>
      </c>
      <c r="C200" s="204">
        <v>2.118736169570679</v>
      </c>
      <c r="D200" s="204" t="s">
        <v>710</v>
      </c>
    </row>
    <row r="201" spans="1:4" ht="27.75" customHeight="1" x14ac:dyDescent="0.25">
      <c r="A201" s="7" t="s">
        <v>6153</v>
      </c>
      <c r="B201" s="186" t="s">
        <v>710</v>
      </c>
      <c r="C201" s="204">
        <v>0.63373036340240541</v>
      </c>
      <c r="D201" s="204">
        <v>0.92146092593693441</v>
      </c>
    </row>
    <row r="202" spans="1:4" ht="27.75" customHeight="1" x14ac:dyDescent="0.25">
      <c r="A202" s="7" t="s">
        <v>6154</v>
      </c>
      <c r="B202" s="186" t="s">
        <v>710</v>
      </c>
      <c r="C202" s="204">
        <v>0.75750470242871437</v>
      </c>
      <c r="D202" s="204">
        <v>0.92267490448128087</v>
      </c>
    </row>
    <row r="203" spans="1:4" ht="27.75" customHeight="1" x14ac:dyDescent="0.25">
      <c r="A203" s="7" t="s">
        <v>6155</v>
      </c>
      <c r="B203" s="186" t="s">
        <v>710</v>
      </c>
      <c r="C203" s="204">
        <v>1.3473373746454806</v>
      </c>
      <c r="D203" s="204">
        <v>7.4937459931098322</v>
      </c>
    </row>
    <row r="204" spans="1:4" ht="27.75" customHeight="1" x14ac:dyDescent="0.25">
      <c r="A204" s="7" t="s">
        <v>6156</v>
      </c>
      <c r="B204" s="186" t="s">
        <v>710</v>
      </c>
      <c r="C204" s="204">
        <v>4.8007289176450563</v>
      </c>
      <c r="D204" s="204">
        <v>0.28582579070436936</v>
      </c>
    </row>
    <row r="205" spans="1:4" ht="27.75" customHeight="1" x14ac:dyDescent="0.25">
      <c r="A205" s="7" t="s">
        <v>6157</v>
      </c>
      <c r="B205" s="186" t="s">
        <v>710</v>
      </c>
      <c r="C205" s="204">
        <v>7.2448750343855286</v>
      </c>
      <c r="D205" s="204">
        <v>6.0544575410404568E-2</v>
      </c>
    </row>
    <row r="206" spans="1:4" ht="27.75" customHeight="1" x14ac:dyDescent="0.25">
      <c r="A206" s="7" t="s">
        <v>6158</v>
      </c>
      <c r="B206" s="186" t="s">
        <v>710</v>
      </c>
      <c r="C206" s="204">
        <v>0.42162279978777339</v>
      </c>
      <c r="D206" s="204">
        <v>0.27834158361466882</v>
      </c>
    </row>
    <row r="207" spans="1:4" ht="27.75" customHeight="1" x14ac:dyDescent="0.25">
      <c r="A207" s="7" t="s">
        <v>6159</v>
      </c>
      <c r="B207" s="186" t="s">
        <v>710</v>
      </c>
      <c r="C207" s="204">
        <v>1.9932935920122112</v>
      </c>
      <c r="D207" s="204" t="s">
        <v>710</v>
      </c>
    </row>
    <row r="208" spans="1:4" ht="27.75" customHeight="1" x14ac:dyDescent="0.25">
      <c r="A208" s="7" t="s">
        <v>6160</v>
      </c>
      <c r="B208" s="186" t="s">
        <v>710</v>
      </c>
      <c r="C208" s="204">
        <v>15.535467414549036</v>
      </c>
      <c r="D208" s="204">
        <v>0.57990919667682428</v>
      </c>
    </row>
    <row r="209" spans="1:4" ht="27.75" customHeight="1" x14ac:dyDescent="0.25">
      <c r="A209" s="7" t="s">
        <v>6161</v>
      </c>
      <c r="B209" s="186" t="s">
        <v>710</v>
      </c>
      <c r="C209" s="204">
        <v>6.1457856419235526</v>
      </c>
      <c r="D209" s="204">
        <v>1.7777250109559835</v>
      </c>
    </row>
    <row r="210" spans="1:4" ht="27.75" customHeight="1" x14ac:dyDescent="0.25">
      <c r="A210" s="7" t="s">
        <v>6162</v>
      </c>
      <c r="B210" s="186" t="s">
        <v>710</v>
      </c>
      <c r="C210" s="204">
        <v>1.9061960874217576</v>
      </c>
      <c r="D210" s="204">
        <v>1.3068314316124447</v>
      </c>
    </row>
    <row r="211" spans="1:4" ht="27.75" customHeight="1" x14ac:dyDescent="0.25">
      <c r="A211" s="7" t="s">
        <v>6163</v>
      </c>
      <c r="B211" s="186" t="s">
        <v>710</v>
      </c>
      <c r="C211" s="204">
        <v>1.0502994103078167</v>
      </c>
      <c r="D211" s="204">
        <v>1.7067511173709711</v>
      </c>
    </row>
    <row r="212" spans="1:4" ht="27.75" customHeight="1" x14ac:dyDescent="0.25">
      <c r="A212" s="7" t="s">
        <v>6164</v>
      </c>
      <c r="B212" s="186" t="s">
        <v>710</v>
      </c>
      <c r="C212" s="204">
        <v>3.1636849491481485</v>
      </c>
      <c r="D212" s="204">
        <v>-9.356291906793561E-2</v>
      </c>
    </row>
    <row r="213" spans="1:4" ht="27.75" customHeight="1" x14ac:dyDescent="0.25">
      <c r="A213" s="7" t="s">
        <v>6165</v>
      </c>
      <c r="B213" s="186" t="s">
        <v>710</v>
      </c>
      <c r="C213" s="204">
        <v>1.2299924587561229E-2</v>
      </c>
      <c r="D213" s="204">
        <v>0.28602750248225323</v>
      </c>
    </row>
    <row r="214" spans="1:4" ht="27.75" customHeight="1" x14ac:dyDescent="0.25">
      <c r="A214" s="7" t="s">
        <v>6166</v>
      </c>
      <c r="B214" s="186" t="s">
        <v>710</v>
      </c>
      <c r="C214" s="204">
        <v>2.7189152433243446</v>
      </c>
      <c r="D214" s="204">
        <v>5.6295881746377271E-2</v>
      </c>
    </row>
    <row r="215" spans="1:4" ht="27.75" customHeight="1" x14ac:dyDescent="0.25">
      <c r="A215" s="7" t="s">
        <v>6167</v>
      </c>
      <c r="B215" s="186" t="s">
        <v>710</v>
      </c>
      <c r="C215" s="204">
        <v>3.3845767276212957</v>
      </c>
      <c r="D215" s="204">
        <v>0.77051577011925287</v>
      </c>
    </row>
    <row r="216" spans="1:4" ht="27.75" customHeight="1" x14ac:dyDescent="0.25">
      <c r="A216" s="7" t="s">
        <v>6168</v>
      </c>
      <c r="B216" s="186" t="s">
        <v>710</v>
      </c>
      <c r="C216" s="204">
        <v>-2.8362988913557032</v>
      </c>
      <c r="D216" s="204">
        <v>0.42037728151286841</v>
      </c>
    </row>
    <row r="217" spans="1:4" ht="27.75" customHeight="1" x14ac:dyDescent="0.25">
      <c r="A217" s="7" t="s">
        <v>6169</v>
      </c>
      <c r="B217" s="186" t="s">
        <v>710</v>
      </c>
      <c r="C217" s="204">
        <v>0.16435211063946492</v>
      </c>
      <c r="D217" s="204">
        <v>0.9176720037298367</v>
      </c>
    </row>
    <row r="218" spans="1:4" ht="27.75" customHeight="1" x14ac:dyDescent="0.25">
      <c r="A218" s="7" t="s">
        <v>6170</v>
      </c>
      <c r="B218" s="186" t="s">
        <v>710</v>
      </c>
      <c r="C218" s="204">
        <v>-1.3442867984383944</v>
      </c>
      <c r="D218" s="204" t="s">
        <v>710</v>
      </c>
    </row>
    <row r="219" spans="1:4" ht="27.75" customHeight="1" x14ac:dyDescent="0.25">
      <c r="A219" s="7" t="s">
        <v>6171</v>
      </c>
      <c r="B219" s="186" t="s">
        <v>710</v>
      </c>
      <c r="C219" s="204">
        <v>2.7183873340775464</v>
      </c>
      <c r="D219" s="204">
        <v>5.6266714804253624E-2</v>
      </c>
    </row>
    <row r="220" spans="1:4" ht="27.75" customHeight="1" x14ac:dyDescent="0.25">
      <c r="A220" s="7" t="s">
        <v>6172</v>
      </c>
      <c r="B220" s="186" t="s">
        <v>710</v>
      </c>
      <c r="C220" s="204">
        <v>8.6839522563490892</v>
      </c>
      <c r="D220" s="204">
        <v>0.19905922970925011</v>
      </c>
    </row>
    <row r="221" spans="1:4" ht="27.75" customHeight="1" x14ac:dyDescent="0.25">
      <c r="A221" s="7" t="s">
        <v>6173</v>
      </c>
      <c r="B221" s="186" t="s">
        <v>710</v>
      </c>
      <c r="C221" s="204">
        <v>4.4314015047234214</v>
      </c>
      <c r="D221" s="204">
        <v>0.28483813463137797</v>
      </c>
    </row>
    <row r="222" spans="1:4" ht="27.75" customHeight="1" x14ac:dyDescent="0.25">
      <c r="A222" s="7" t="s">
        <v>6174</v>
      </c>
      <c r="B222" s="186" t="s">
        <v>710</v>
      </c>
      <c r="C222" s="204">
        <v>3.451903266402685</v>
      </c>
      <c r="D222" s="204">
        <v>0.93577337859107945</v>
      </c>
    </row>
    <row r="223" spans="1:4" ht="27.75" customHeight="1" x14ac:dyDescent="0.25">
      <c r="A223" s="7" t="s">
        <v>6175</v>
      </c>
      <c r="B223" s="186" t="s">
        <v>710</v>
      </c>
      <c r="C223" s="204">
        <v>0.65738295612415676</v>
      </c>
      <c r="D223" s="204">
        <v>7.6987489367872204</v>
      </c>
    </row>
    <row r="224" spans="1:4" ht="27.75" customHeight="1" x14ac:dyDescent="0.25">
      <c r="A224" s="7" t="s">
        <v>6176</v>
      </c>
      <c r="B224" s="186" t="s">
        <v>710</v>
      </c>
      <c r="C224" s="204">
        <v>3.1510299097229448</v>
      </c>
      <c r="D224" s="204">
        <v>0.92127493186630005</v>
      </c>
    </row>
    <row r="225" spans="1:4" ht="27.75" customHeight="1" x14ac:dyDescent="0.25">
      <c r="A225" s="7" t="s">
        <v>6177</v>
      </c>
      <c r="B225" s="186" t="s">
        <v>710</v>
      </c>
      <c r="C225" s="204">
        <v>1.3919444570195425</v>
      </c>
      <c r="D225" s="204">
        <v>3.1142523750069659</v>
      </c>
    </row>
    <row r="226" spans="1:4" ht="27.75" customHeight="1" x14ac:dyDescent="0.25">
      <c r="A226" s="7" t="s">
        <v>6178</v>
      </c>
      <c r="B226" s="186" t="s">
        <v>710</v>
      </c>
      <c r="C226" s="204">
        <v>1.3210094179027227</v>
      </c>
      <c r="D226" s="204">
        <v>3.1152286699932774</v>
      </c>
    </row>
    <row r="227" spans="1:4" ht="27.75" customHeight="1" x14ac:dyDescent="0.25">
      <c r="A227" s="7" t="s">
        <v>6179</v>
      </c>
      <c r="B227" s="186" t="s">
        <v>710</v>
      </c>
      <c r="C227" s="204">
        <v>-0.36655052047921116</v>
      </c>
      <c r="D227" s="204">
        <v>-2.6351210671649698E-2</v>
      </c>
    </row>
    <row r="228" spans="1:4" ht="27.75" customHeight="1" x14ac:dyDescent="0.25">
      <c r="A228" s="7" t="s">
        <v>6180</v>
      </c>
      <c r="B228" s="186" t="s">
        <v>710</v>
      </c>
      <c r="C228" s="204">
        <v>7.4064477247298095</v>
      </c>
      <c r="D228" s="204">
        <v>1.3073043800245741</v>
      </c>
    </row>
    <row r="229" spans="1:4" ht="27.75" customHeight="1" x14ac:dyDescent="0.25">
      <c r="A229" s="7" t="s">
        <v>6181</v>
      </c>
      <c r="B229" s="186" t="s">
        <v>710</v>
      </c>
      <c r="C229" s="204">
        <v>16.316608518033469</v>
      </c>
      <c r="D229" s="204">
        <v>0.56982072195730482</v>
      </c>
    </row>
    <row r="230" spans="1:4" ht="27.75" customHeight="1" x14ac:dyDescent="0.25">
      <c r="A230" s="7" t="s">
        <v>6182</v>
      </c>
      <c r="B230" s="186" t="s">
        <v>710</v>
      </c>
      <c r="C230" s="204">
        <v>15.858372250229225</v>
      </c>
      <c r="D230" s="204">
        <v>0.58004930144771882</v>
      </c>
    </row>
    <row r="231" spans="1:4" ht="27.75" customHeight="1" x14ac:dyDescent="0.25">
      <c r="A231" s="7" t="s">
        <v>6183</v>
      </c>
      <c r="B231" s="186" t="s">
        <v>710</v>
      </c>
      <c r="C231" s="204">
        <v>4.7700976650352516</v>
      </c>
      <c r="D231" s="204">
        <v>0.64270437887303533</v>
      </c>
    </row>
    <row r="232" spans="1:4" ht="27.75" customHeight="1" x14ac:dyDescent="0.25">
      <c r="A232" s="7" t="s">
        <v>6184</v>
      </c>
      <c r="B232" s="186" t="s">
        <v>710</v>
      </c>
      <c r="C232" s="204">
        <v>11.773219210506747</v>
      </c>
      <c r="D232" s="204">
        <v>1.1460033350532952</v>
      </c>
    </row>
    <row r="233" spans="1:4" ht="27.75" customHeight="1" x14ac:dyDescent="0.25">
      <c r="A233" s="7" t="s">
        <v>6185</v>
      </c>
      <c r="B233" s="186" t="s">
        <v>710</v>
      </c>
      <c r="C233" s="204">
        <v>4.3144644641900696</v>
      </c>
      <c r="D233" s="204">
        <v>1.713266738605888</v>
      </c>
    </row>
    <row r="234" spans="1:4" ht="27.75" customHeight="1" x14ac:dyDescent="0.25">
      <c r="A234" s="7" t="s">
        <v>6186</v>
      </c>
      <c r="B234" s="186" t="s">
        <v>710</v>
      </c>
      <c r="C234" s="204">
        <v>3.771621375104099</v>
      </c>
      <c r="D234" s="204" t="s">
        <v>710</v>
      </c>
    </row>
    <row r="235" spans="1:4" ht="27.75" customHeight="1" x14ac:dyDescent="0.25">
      <c r="A235" s="7" t="s">
        <v>6187</v>
      </c>
      <c r="B235" s="186" t="s">
        <v>710</v>
      </c>
      <c r="C235" s="204">
        <v>2.0506537404779097</v>
      </c>
      <c r="D235" s="204">
        <v>0.34501743135925411</v>
      </c>
    </row>
    <row r="236" spans="1:4" ht="27.75" customHeight="1" x14ac:dyDescent="0.25">
      <c r="A236" s="7" t="s">
        <v>6188</v>
      </c>
      <c r="B236" s="186" t="s">
        <v>710</v>
      </c>
      <c r="C236" s="204">
        <v>12.290416023448184</v>
      </c>
      <c r="D236" s="204" t="s">
        <v>710</v>
      </c>
    </row>
    <row r="237" spans="1:4" ht="27.75" customHeight="1" x14ac:dyDescent="0.25">
      <c r="A237" s="7" t="s">
        <v>6189</v>
      </c>
      <c r="B237" s="186" t="s">
        <v>710</v>
      </c>
      <c r="C237" s="204">
        <v>2.7181461955879591</v>
      </c>
      <c r="D237" s="204">
        <v>5.6272866765920616E-2</v>
      </c>
    </row>
    <row r="238" spans="1:4" ht="27.75" customHeight="1" x14ac:dyDescent="0.25">
      <c r="A238" s="7" t="s">
        <v>6190</v>
      </c>
      <c r="B238" s="186" t="s">
        <v>710</v>
      </c>
      <c r="C238" s="204">
        <v>1.4732148353198011</v>
      </c>
      <c r="D238" s="204">
        <v>-6.3514067005067251E-3</v>
      </c>
    </row>
    <row r="239" spans="1:4" ht="27.75" customHeight="1" x14ac:dyDescent="0.25">
      <c r="A239" s="7" t="s">
        <v>6191</v>
      </c>
      <c r="B239" s="186" t="s">
        <v>710</v>
      </c>
      <c r="C239" s="204">
        <v>2.3856013108388914</v>
      </c>
      <c r="D239" s="204">
        <v>-9.8162175777979227E-3</v>
      </c>
    </row>
    <row r="240" spans="1:4" ht="27.75" customHeight="1" x14ac:dyDescent="0.25">
      <c r="A240" s="7" t="s">
        <v>6192</v>
      </c>
      <c r="B240" s="186" t="s">
        <v>710</v>
      </c>
      <c r="C240" s="204">
        <v>5.193304649711334</v>
      </c>
      <c r="D240" s="204" t="s">
        <v>710</v>
      </c>
    </row>
    <row r="241" spans="1:4" ht="27.75" customHeight="1" x14ac:dyDescent="0.25">
      <c r="A241" s="7" t="s">
        <v>6193</v>
      </c>
      <c r="B241" s="186" t="s">
        <v>710</v>
      </c>
      <c r="C241" s="204">
        <v>5.1738522699589584</v>
      </c>
      <c r="D241" s="204" t="s">
        <v>710</v>
      </c>
    </row>
    <row r="242" spans="1:4" ht="27.75" customHeight="1" x14ac:dyDescent="0.25">
      <c r="A242" s="7" t="s">
        <v>6194</v>
      </c>
      <c r="B242" s="186" t="s">
        <v>710</v>
      </c>
      <c r="C242" s="204">
        <v>0.21008435299040287</v>
      </c>
      <c r="D242" s="204">
        <v>0.77401431589084424</v>
      </c>
    </row>
    <row r="243" spans="1:4" ht="27.75" customHeight="1" x14ac:dyDescent="0.25">
      <c r="A243" s="7" t="s">
        <v>6195</v>
      </c>
      <c r="B243" s="186" t="s">
        <v>710</v>
      </c>
      <c r="C243" s="204">
        <v>9.8915044504886822</v>
      </c>
      <c r="D243" s="204">
        <v>5.9018772975466707</v>
      </c>
    </row>
    <row r="244" spans="1:4" ht="27.75" customHeight="1" x14ac:dyDescent="0.25">
      <c r="A244" s="7" t="s">
        <v>6196</v>
      </c>
      <c r="B244" s="186" t="s">
        <v>710</v>
      </c>
      <c r="C244" s="204">
        <v>0.42604103322902687</v>
      </c>
      <c r="D244" s="204">
        <v>0.28754645868730883</v>
      </c>
    </row>
    <row r="245" spans="1:4" ht="27.75" customHeight="1" x14ac:dyDescent="0.25">
      <c r="A245" s="7" t="s">
        <v>6197</v>
      </c>
      <c r="B245" s="186" t="s">
        <v>710</v>
      </c>
      <c r="C245" s="204">
        <v>0.70980063532218107</v>
      </c>
      <c r="D245" s="204">
        <v>1.694414590276675</v>
      </c>
    </row>
    <row r="246" spans="1:4" ht="27.75" customHeight="1" x14ac:dyDescent="0.25">
      <c r="A246" s="7" t="s">
        <v>6198</v>
      </c>
      <c r="B246" s="186" t="s">
        <v>710</v>
      </c>
      <c r="C246" s="204">
        <v>8.7340258312349466</v>
      </c>
      <c r="D246" s="204">
        <v>1.0093099297795136</v>
      </c>
    </row>
    <row r="247" spans="1:4" ht="27.75" customHeight="1" x14ac:dyDescent="0.25">
      <c r="A247" s="7" t="s">
        <v>6199</v>
      </c>
      <c r="B247" s="186" t="s">
        <v>710</v>
      </c>
      <c r="C247" s="204">
        <v>3.8288806975419578</v>
      </c>
      <c r="D247" s="204">
        <v>5.3923217839149631</v>
      </c>
    </row>
    <row r="248" spans="1:4" ht="27.75" customHeight="1" x14ac:dyDescent="0.25">
      <c r="A248" s="7" t="s">
        <v>6200</v>
      </c>
      <c r="B248" s="186" t="s">
        <v>710</v>
      </c>
      <c r="C248" s="204">
        <v>1.4562760072149228</v>
      </c>
      <c r="D248" s="204">
        <v>1.5706622985302727</v>
      </c>
    </row>
    <row r="249" spans="1:4" ht="27.75" customHeight="1" x14ac:dyDescent="0.25">
      <c r="A249" s="7" t="s">
        <v>6201</v>
      </c>
      <c r="B249" s="186" t="s">
        <v>710</v>
      </c>
      <c r="C249" s="204">
        <v>8.1036218541268514</v>
      </c>
      <c r="D249" s="204">
        <v>0.95539348799235324</v>
      </c>
    </row>
    <row r="250" spans="1:4" ht="27.75" customHeight="1" x14ac:dyDescent="0.25">
      <c r="A250" s="7" t="s">
        <v>6202</v>
      </c>
      <c r="B250" s="186" t="s">
        <v>710</v>
      </c>
      <c r="C250" s="204">
        <v>2.5199226107704713</v>
      </c>
      <c r="D250" s="204">
        <v>0.99050245667796788</v>
      </c>
    </row>
    <row r="251" spans="1:4" ht="27.75" customHeight="1" x14ac:dyDescent="0.25">
      <c r="A251" s="7" t="s">
        <v>6203</v>
      </c>
      <c r="B251" s="186" t="s">
        <v>710</v>
      </c>
      <c r="C251" s="204">
        <v>4.0028788154575006</v>
      </c>
      <c r="D251" s="204">
        <v>0.93143442671105259</v>
      </c>
    </row>
    <row r="252" spans="1:4" ht="27.75" customHeight="1" x14ac:dyDescent="0.25">
      <c r="A252" s="7" t="s">
        <v>6204</v>
      </c>
      <c r="B252" s="186" t="s">
        <v>710</v>
      </c>
      <c r="C252" s="204">
        <v>5.8194262774520569</v>
      </c>
      <c r="D252" s="204">
        <v>8.0629105622307602</v>
      </c>
    </row>
    <row r="253" spans="1:4" ht="27.75" customHeight="1" x14ac:dyDescent="0.25">
      <c r="A253" s="7" t="s">
        <v>6205</v>
      </c>
      <c r="B253" s="186" t="s">
        <v>710</v>
      </c>
      <c r="C253" s="204">
        <v>4.6410692955922492</v>
      </c>
      <c r="D253" s="204">
        <v>0.64235915432834123</v>
      </c>
    </row>
    <row r="254" spans="1:4" ht="27.75" customHeight="1" x14ac:dyDescent="0.25">
      <c r="A254" s="7" t="s">
        <v>6206</v>
      </c>
      <c r="B254" s="186" t="s">
        <v>710</v>
      </c>
      <c r="C254" s="204">
        <v>2.7946837927070436</v>
      </c>
      <c r="D254" s="204">
        <v>0.97773865454465669</v>
      </c>
    </row>
    <row r="255" spans="1:4" ht="27.75" customHeight="1" x14ac:dyDescent="0.25">
      <c r="A255" s="7" t="s">
        <v>6207</v>
      </c>
      <c r="B255" s="186" t="s">
        <v>710</v>
      </c>
      <c r="C255" s="204">
        <v>9.9552158626363045</v>
      </c>
      <c r="D255" s="204">
        <v>0.99167481859919404</v>
      </c>
    </row>
    <row r="256" spans="1:4" ht="27.75" customHeight="1" x14ac:dyDescent="0.25">
      <c r="A256" s="7" t="s">
        <v>6208</v>
      </c>
      <c r="B256" s="186" t="s">
        <v>710</v>
      </c>
      <c r="C256" s="204">
        <v>0.66934035570312056</v>
      </c>
      <c r="D256" s="204" t="s">
        <v>710</v>
      </c>
    </row>
    <row r="257" spans="1:4" ht="27.75" customHeight="1" x14ac:dyDescent="0.25">
      <c r="A257" s="7" t="s">
        <v>6209</v>
      </c>
      <c r="B257" s="186" t="s">
        <v>710</v>
      </c>
      <c r="C257" s="204">
        <v>-1.1508704964834058</v>
      </c>
      <c r="D257" s="204" t="s">
        <v>710</v>
      </c>
    </row>
    <row r="258" spans="1:4" ht="27.75" customHeight="1" x14ac:dyDescent="0.25">
      <c r="A258" s="7" t="s">
        <v>6210</v>
      </c>
      <c r="B258" s="186" t="s">
        <v>710</v>
      </c>
      <c r="C258" s="204">
        <v>1.71759575976182E-2</v>
      </c>
      <c r="D258" s="204">
        <v>0.74282859475681717</v>
      </c>
    </row>
    <row r="259" spans="1:4" ht="27.75" customHeight="1" x14ac:dyDescent="0.25">
      <c r="A259" s="7" t="s">
        <v>6211</v>
      </c>
      <c r="B259" s="186" t="s">
        <v>710</v>
      </c>
      <c r="C259" s="204" t="s">
        <v>710</v>
      </c>
      <c r="D259" s="204" t="s">
        <v>710</v>
      </c>
    </row>
    <row r="260" spans="1:4" ht="27.75" customHeight="1" x14ac:dyDescent="0.25">
      <c r="A260" s="7" t="s">
        <v>6212</v>
      </c>
      <c r="B260" s="186" t="s">
        <v>710</v>
      </c>
      <c r="C260" s="204">
        <v>1.4562001570909786</v>
      </c>
      <c r="D260" s="204">
        <v>1.5706990111640946</v>
      </c>
    </row>
    <row r="261" spans="1:4" ht="27.75" customHeight="1" x14ac:dyDescent="0.25">
      <c r="A261" s="7" t="s">
        <v>6213</v>
      </c>
      <c r="B261" s="186" t="s">
        <v>710</v>
      </c>
      <c r="C261" s="204">
        <v>-1.7603967759316228</v>
      </c>
      <c r="D261" s="204">
        <v>0.72478399995965515</v>
      </c>
    </row>
    <row r="262" spans="1:4" ht="27.75" customHeight="1" x14ac:dyDescent="0.25">
      <c r="A262" s="7" t="s">
        <v>6214</v>
      </c>
      <c r="B262" s="186" t="s">
        <v>710</v>
      </c>
      <c r="C262" s="204">
        <v>-1.7609724044516266</v>
      </c>
      <c r="D262" s="204">
        <v>0.72540723691416997</v>
      </c>
    </row>
    <row r="263" spans="1:4" ht="27.75" customHeight="1" x14ac:dyDescent="0.25">
      <c r="A263" s="7" t="s">
        <v>6215</v>
      </c>
      <c r="B263" s="186" t="s">
        <v>710</v>
      </c>
      <c r="C263" s="204">
        <v>6.0584579782845127</v>
      </c>
      <c r="D263" s="204">
        <v>1.7252147694985047</v>
      </c>
    </row>
    <row r="264" spans="1:4" ht="27.75" customHeight="1" x14ac:dyDescent="0.25">
      <c r="A264" s="7" t="s">
        <v>6216</v>
      </c>
      <c r="B264" s="186" t="s">
        <v>710</v>
      </c>
      <c r="C264" s="204">
        <v>1.9094399389949177</v>
      </c>
      <c r="D264" s="204">
        <v>1.3091307036617239</v>
      </c>
    </row>
    <row r="265" spans="1:4" ht="27.75" customHeight="1" x14ac:dyDescent="0.25">
      <c r="A265" s="7" t="s">
        <v>6217</v>
      </c>
      <c r="B265" s="186" t="s">
        <v>710</v>
      </c>
      <c r="C265" s="204" t="s">
        <v>710</v>
      </c>
      <c r="D265" s="204">
        <v>0.44522865645226428</v>
      </c>
    </row>
    <row r="266" spans="1:4" ht="27.75" customHeight="1" x14ac:dyDescent="0.25">
      <c r="A266" s="7" t="s">
        <v>6218</v>
      </c>
      <c r="B266" s="186" t="s">
        <v>710</v>
      </c>
      <c r="C266" s="204">
        <v>10.271326717028153</v>
      </c>
      <c r="D266" s="204">
        <v>1.3877808684187669</v>
      </c>
    </row>
    <row r="267" spans="1:4" ht="27.75" customHeight="1" x14ac:dyDescent="0.25">
      <c r="A267" s="7" t="s">
        <v>6219</v>
      </c>
      <c r="B267" s="186" t="s">
        <v>710</v>
      </c>
      <c r="C267" s="204">
        <v>0.25906317014254909</v>
      </c>
      <c r="D267" s="204">
        <v>4.8452107989876074</v>
      </c>
    </row>
    <row r="268" spans="1:4" ht="27.75" customHeight="1" x14ac:dyDescent="0.25">
      <c r="A268" s="7" t="s">
        <v>6220</v>
      </c>
      <c r="B268" s="186" t="s">
        <v>710</v>
      </c>
      <c r="C268" s="204">
        <v>0.17217764017935505</v>
      </c>
      <c r="D268" s="204">
        <v>1.1480619820701552</v>
      </c>
    </row>
    <row r="269" spans="1:4" ht="27.75" customHeight="1" x14ac:dyDescent="0.25">
      <c r="A269" s="7" t="s">
        <v>6221</v>
      </c>
      <c r="B269" s="186" t="s">
        <v>710</v>
      </c>
      <c r="C269" s="204">
        <v>0.35897698291449487</v>
      </c>
      <c r="D269" s="204">
        <v>3.7025945171076335</v>
      </c>
    </row>
    <row r="270" spans="1:4" ht="27.75" customHeight="1" x14ac:dyDescent="0.25">
      <c r="A270" s="7" t="s">
        <v>6222</v>
      </c>
      <c r="B270" s="186" t="s">
        <v>710</v>
      </c>
      <c r="C270" s="204">
        <v>9.2882668614184417E-3</v>
      </c>
      <c r="D270" s="204">
        <v>3.110187671090515</v>
      </c>
    </row>
    <row r="271" spans="1:4" ht="27.75" customHeight="1" x14ac:dyDescent="0.25">
      <c r="A271" s="7" t="s">
        <v>6223</v>
      </c>
      <c r="B271" s="186" t="s">
        <v>710</v>
      </c>
      <c r="C271" s="204">
        <v>0.2421196792873232</v>
      </c>
      <c r="D271" s="204">
        <v>1.2732774819043275</v>
      </c>
    </row>
    <row r="272" spans="1:4" ht="27.75" customHeight="1" x14ac:dyDescent="0.25">
      <c r="A272" s="7" t="s">
        <v>6224</v>
      </c>
      <c r="B272" s="186" t="s">
        <v>710</v>
      </c>
      <c r="C272" s="204">
        <v>0.92661636829264904</v>
      </c>
      <c r="D272" s="204">
        <v>5.6113042264266557</v>
      </c>
    </row>
    <row r="273" spans="1:4" ht="27.75" customHeight="1" x14ac:dyDescent="0.25">
      <c r="A273" s="7" t="s">
        <v>6225</v>
      </c>
      <c r="B273" s="186" t="s">
        <v>710</v>
      </c>
      <c r="C273" s="204">
        <v>0.81886409072726585</v>
      </c>
      <c r="D273" s="204">
        <v>4.6400821349111787</v>
      </c>
    </row>
    <row r="274" spans="1:4" ht="27.75" customHeight="1" x14ac:dyDescent="0.25">
      <c r="A274" s="7" t="s">
        <v>6226</v>
      </c>
      <c r="B274" s="186" t="s">
        <v>710</v>
      </c>
      <c r="C274" s="204">
        <v>8.5799356078850017E-2</v>
      </c>
      <c r="D274" s="204">
        <v>3.7493894907051253</v>
      </c>
    </row>
    <row r="275" spans="1:4" ht="27.75" customHeight="1" x14ac:dyDescent="0.25">
      <c r="A275" s="7" t="s">
        <v>6227</v>
      </c>
      <c r="B275" s="186" t="s">
        <v>710</v>
      </c>
      <c r="C275" s="204">
        <v>0.18356518021142978</v>
      </c>
      <c r="D275" s="204">
        <v>13.894816967493314</v>
      </c>
    </row>
    <row r="276" spans="1:4" ht="27.75" customHeight="1" x14ac:dyDescent="0.25">
      <c r="A276" s="7" t="s">
        <v>6228</v>
      </c>
      <c r="B276" s="186" t="s">
        <v>6217</v>
      </c>
      <c r="C276" s="204" t="s">
        <v>710</v>
      </c>
      <c r="D276" s="204">
        <v>0.44520001102741935</v>
      </c>
    </row>
    <row r="277" spans="1:4" ht="27.75" customHeight="1" x14ac:dyDescent="0.25">
      <c r="A277" s="7" t="s">
        <v>6229</v>
      </c>
      <c r="B277" s="186" t="s">
        <v>710</v>
      </c>
      <c r="C277" s="204">
        <v>0.17471797810644338</v>
      </c>
      <c r="D277" s="204">
        <v>0.66343634632915083</v>
      </c>
    </row>
    <row r="278" spans="1:4" ht="27.75" customHeight="1" x14ac:dyDescent="0.25">
      <c r="A278" s="7" t="s">
        <v>6230</v>
      </c>
      <c r="B278" s="186" t="s">
        <v>710</v>
      </c>
      <c r="C278" s="204">
        <v>0.23999163022581466</v>
      </c>
      <c r="D278" s="204">
        <v>8.2931896346108189</v>
      </c>
    </row>
    <row r="279" spans="1:4" ht="27.75" customHeight="1" x14ac:dyDescent="0.25">
      <c r="A279" s="7" t="s">
        <v>6231</v>
      </c>
      <c r="B279" s="186" t="s">
        <v>710</v>
      </c>
      <c r="C279" s="204">
        <v>7.2227475373290093E-2</v>
      </c>
      <c r="D279" s="204">
        <v>2.269957856720243</v>
      </c>
    </row>
    <row r="280" spans="1:4" ht="27.75" customHeight="1" x14ac:dyDescent="0.25">
      <c r="A280" s="7" t="s">
        <v>6232</v>
      </c>
      <c r="B280" s="186" t="s">
        <v>710</v>
      </c>
      <c r="C280" s="204">
        <v>0.44984861432900719</v>
      </c>
      <c r="D280" s="204">
        <v>22.386547545731844</v>
      </c>
    </row>
    <row r="281" spans="1:4" ht="27.75" customHeight="1" x14ac:dyDescent="0.25">
      <c r="A281" s="7" t="s">
        <v>6233</v>
      </c>
      <c r="B281" s="186" t="s">
        <v>710</v>
      </c>
      <c r="C281" s="204">
        <v>0.76978283222579846</v>
      </c>
      <c r="D281" s="204">
        <v>11.169100354061555</v>
      </c>
    </row>
    <row r="282" spans="1:4" ht="27.75" customHeight="1" x14ac:dyDescent="0.25">
      <c r="A282" s="7" t="s">
        <v>6234</v>
      </c>
      <c r="B282" s="186" t="s">
        <v>710</v>
      </c>
      <c r="C282" s="204">
        <v>0.20445905658253635</v>
      </c>
      <c r="D282" s="204">
        <v>1.133305553466851</v>
      </c>
    </row>
    <row r="283" spans="1:4" ht="27.75" customHeight="1" x14ac:dyDescent="0.25">
      <c r="A283" s="7" t="s">
        <v>6235</v>
      </c>
      <c r="B283" s="186" t="s">
        <v>710</v>
      </c>
      <c r="C283" s="204">
        <v>1.0818343330193141</v>
      </c>
      <c r="D283" s="204">
        <v>2.9039851551906817</v>
      </c>
    </row>
    <row r="284" spans="1:4" ht="27.75" customHeight="1" x14ac:dyDescent="0.25">
      <c r="A284" s="7" t="s">
        <v>6236</v>
      </c>
      <c r="B284" s="186" t="s">
        <v>710</v>
      </c>
      <c r="C284" s="204">
        <v>2.1142205282469644</v>
      </c>
      <c r="D284" s="204">
        <v>2.7641491295274307</v>
      </c>
    </row>
    <row r="285" spans="1:4" ht="27.75" customHeight="1" x14ac:dyDescent="0.25">
      <c r="A285" s="7" t="s">
        <v>6237</v>
      </c>
      <c r="B285" s="186" t="s">
        <v>710</v>
      </c>
      <c r="C285" s="204">
        <v>0.10231908915880482</v>
      </c>
      <c r="D285" s="204">
        <v>0.85640802269914806</v>
      </c>
    </row>
    <row r="286" spans="1:4" ht="27.75" customHeight="1" x14ac:dyDescent="0.25">
      <c r="A286" s="7" t="s">
        <v>6238</v>
      </c>
      <c r="B286" s="186" t="s">
        <v>710</v>
      </c>
      <c r="C286" s="204">
        <v>0.20849543665757519</v>
      </c>
      <c r="D286" s="204">
        <v>5.5783573421555115</v>
      </c>
    </row>
    <row r="287" spans="1:4" ht="27.75" customHeight="1" x14ac:dyDescent="0.25">
      <c r="A287" s="7" t="s">
        <v>6239</v>
      </c>
      <c r="B287" s="186" t="s">
        <v>710</v>
      </c>
      <c r="C287" s="204" t="s">
        <v>710</v>
      </c>
      <c r="D287" s="204">
        <v>1.2629524035840816</v>
      </c>
    </row>
    <row r="288" spans="1:4" ht="27.75" customHeight="1" x14ac:dyDescent="0.25">
      <c r="A288" s="7" t="s">
        <v>6240</v>
      </c>
      <c r="B288" s="186" t="s">
        <v>710</v>
      </c>
      <c r="C288" s="204">
        <v>2.4390816094371925</v>
      </c>
      <c r="D288" s="204">
        <v>13.525832923382428</v>
      </c>
    </row>
    <row r="289" spans="1:4" ht="27.75" customHeight="1" x14ac:dyDescent="0.25">
      <c r="A289" s="7" t="s">
        <v>6241</v>
      </c>
      <c r="B289" s="186" t="s">
        <v>710</v>
      </c>
      <c r="C289" s="204">
        <v>0.4734930712309629</v>
      </c>
      <c r="D289" s="204">
        <v>11.965582635479878</v>
      </c>
    </row>
    <row r="290" spans="1:4" ht="27.75" customHeight="1" x14ac:dyDescent="0.25">
      <c r="A290" s="7" t="s">
        <v>6242</v>
      </c>
      <c r="B290" s="186" t="s">
        <v>710</v>
      </c>
      <c r="C290" s="204">
        <v>1.1032815492627446</v>
      </c>
      <c r="D290" s="204">
        <v>8.0971233935458535</v>
      </c>
    </row>
    <row r="291" spans="1:4" ht="27.75" customHeight="1" x14ac:dyDescent="0.25">
      <c r="A291" s="7" t="s">
        <v>6243</v>
      </c>
      <c r="B291" s="186" t="s">
        <v>710</v>
      </c>
      <c r="C291" s="204">
        <v>4.6407829546862914E-3</v>
      </c>
      <c r="D291" s="204">
        <v>3.2094598501755462</v>
      </c>
    </row>
    <row r="292" spans="1:4" ht="27.75" customHeight="1" x14ac:dyDescent="0.25">
      <c r="A292" s="7" t="s">
        <v>6244</v>
      </c>
      <c r="B292" s="186" t="s">
        <v>710</v>
      </c>
      <c r="C292" s="204">
        <v>4.5708710826862475</v>
      </c>
      <c r="D292" s="204">
        <v>2.6934594418246922</v>
      </c>
    </row>
    <row r="293" spans="1:4" ht="27.75" customHeight="1" x14ac:dyDescent="0.25">
      <c r="A293" s="7" t="s">
        <v>6245</v>
      </c>
      <c r="B293" s="186" t="s">
        <v>710</v>
      </c>
      <c r="C293" s="204">
        <v>0.72573428636767867</v>
      </c>
      <c r="D293" s="204">
        <v>11.946660306986734</v>
      </c>
    </row>
    <row r="294" spans="1:4" ht="27.75" customHeight="1" x14ac:dyDescent="0.25">
      <c r="A294" s="7" t="s">
        <v>6246</v>
      </c>
      <c r="B294" s="186" t="s">
        <v>710</v>
      </c>
      <c r="C294" s="204">
        <v>3.9458905472296455</v>
      </c>
      <c r="D294" s="204">
        <v>6.4746194098393151</v>
      </c>
    </row>
    <row r="295" spans="1:4" ht="27.75" customHeight="1" x14ac:dyDescent="0.25">
      <c r="A295" s="7" t="s">
        <v>6247</v>
      </c>
      <c r="B295" s="186" t="s">
        <v>710</v>
      </c>
      <c r="C295" s="204">
        <v>0.41976680064201805</v>
      </c>
      <c r="D295" s="204">
        <v>14.882458734061125</v>
      </c>
    </row>
    <row r="296" spans="1:4" ht="27.75" customHeight="1" x14ac:dyDescent="0.25">
      <c r="A296" s="7" t="s">
        <v>6248</v>
      </c>
      <c r="B296" s="186" t="s">
        <v>710</v>
      </c>
      <c r="C296" s="204">
        <v>0.73390951688546435</v>
      </c>
      <c r="D296" s="204">
        <v>9.5775301743266787</v>
      </c>
    </row>
    <row r="297" spans="1:4" ht="27.75" customHeight="1" x14ac:dyDescent="0.25">
      <c r="A297" s="7" t="s">
        <v>6249</v>
      </c>
      <c r="B297" s="186" t="s">
        <v>710</v>
      </c>
      <c r="C297" s="204">
        <v>0.20173899074205298</v>
      </c>
      <c r="D297" s="204" t="s">
        <v>710</v>
      </c>
    </row>
    <row r="298" spans="1:4" ht="27.75" customHeight="1" x14ac:dyDescent="0.25">
      <c r="A298" s="7" t="s">
        <v>6250</v>
      </c>
      <c r="B298" s="186" t="s">
        <v>710</v>
      </c>
      <c r="C298" s="204">
        <v>0.20173899074205298</v>
      </c>
      <c r="D298" s="204" t="s">
        <v>710</v>
      </c>
    </row>
    <row r="299" spans="1:4" ht="27.75" customHeight="1" x14ac:dyDescent="0.25">
      <c r="A299" s="7" t="s">
        <v>6251</v>
      </c>
      <c r="B299" s="186" t="s">
        <v>710</v>
      </c>
      <c r="C299" s="204">
        <v>0.74059347318531066</v>
      </c>
      <c r="D299" s="204">
        <v>3.0805592591468143</v>
      </c>
    </row>
    <row r="300" spans="1:4" ht="27.75" customHeight="1" x14ac:dyDescent="0.25">
      <c r="A300" s="7" t="s">
        <v>6252</v>
      </c>
      <c r="B300" s="186" t="s">
        <v>710</v>
      </c>
      <c r="C300" s="204">
        <v>0.43867054495533137</v>
      </c>
      <c r="D300" s="204">
        <v>3.4351963735342137</v>
      </c>
    </row>
    <row r="301" spans="1:4" ht="27.75" customHeight="1" x14ac:dyDescent="0.25">
      <c r="A301" s="7" t="s">
        <v>6253</v>
      </c>
      <c r="B301" s="186" t="s">
        <v>710</v>
      </c>
      <c r="C301" s="204">
        <v>0.73419428907737982</v>
      </c>
      <c r="D301" s="204">
        <v>11.971532155996194</v>
      </c>
    </row>
    <row r="302" spans="1:4" ht="27.75" customHeight="1" x14ac:dyDescent="0.25">
      <c r="A302" s="7" t="s">
        <v>6254</v>
      </c>
      <c r="B302" s="186" t="s">
        <v>710</v>
      </c>
      <c r="C302" s="204">
        <v>0.1706339651619973</v>
      </c>
      <c r="D302" s="204">
        <v>12.7912211599907</v>
      </c>
    </row>
    <row r="303" spans="1:4" ht="27.75" customHeight="1" x14ac:dyDescent="0.25">
      <c r="A303" s="7" t="s">
        <v>5801</v>
      </c>
      <c r="B303" s="186" t="s">
        <v>710</v>
      </c>
      <c r="C303" s="204">
        <v>0.88896072773723256</v>
      </c>
      <c r="D303" s="204">
        <v>8.7017889147851104</v>
      </c>
    </row>
    <row r="304" spans="1:4" ht="27.75" customHeight="1" x14ac:dyDescent="0.25">
      <c r="A304" s="7" t="s">
        <v>6255</v>
      </c>
      <c r="B304" s="186" t="s">
        <v>710</v>
      </c>
      <c r="C304" s="204">
        <v>0.58188196690546379</v>
      </c>
      <c r="D304" s="204">
        <v>5.5644719826265483</v>
      </c>
    </row>
    <row r="305" spans="1:4" ht="27.75" customHeight="1" x14ac:dyDescent="0.25">
      <c r="A305" s="7" t="s">
        <v>6256</v>
      </c>
      <c r="B305" s="186" t="s">
        <v>710</v>
      </c>
      <c r="C305" s="204">
        <v>0.58188196690546379</v>
      </c>
      <c r="D305" s="204">
        <v>5.5644719826265483</v>
      </c>
    </row>
    <row r="306" spans="1:4" ht="27.75" customHeight="1" x14ac:dyDescent="0.25">
      <c r="A306" s="7" t="s">
        <v>6257</v>
      </c>
      <c r="B306" s="186" t="s">
        <v>710</v>
      </c>
      <c r="C306" s="204">
        <v>0.36378189437198494</v>
      </c>
      <c r="D306" s="204">
        <v>18.861114847303909</v>
      </c>
    </row>
    <row r="307" spans="1:4" ht="27.75" customHeight="1" x14ac:dyDescent="0.25">
      <c r="A307" s="7" t="s">
        <v>6258</v>
      </c>
      <c r="B307" s="186" t="s">
        <v>710</v>
      </c>
      <c r="C307" s="204">
        <v>1.4317896441198977E-2</v>
      </c>
      <c r="D307" s="204">
        <v>0.65816949905479694</v>
      </c>
    </row>
    <row r="308" spans="1:4" ht="27.75" customHeight="1" x14ac:dyDescent="0.25">
      <c r="A308" s="7" t="s">
        <v>6259</v>
      </c>
      <c r="B308" s="186" t="s">
        <v>710</v>
      </c>
      <c r="C308" s="204">
        <v>1.4692554798407336</v>
      </c>
      <c r="D308" s="204">
        <v>5.0942009709301068</v>
      </c>
    </row>
    <row r="309" spans="1:4" ht="27.75" customHeight="1" x14ac:dyDescent="0.25">
      <c r="A309" s="7" t="s">
        <v>6260</v>
      </c>
      <c r="B309" s="186" t="s">
        <v>710</v>
      </c>
      <c r="C309" s="204">
        <v>0.16811281797381702</v>
      </c>
      <c r="D309" s="204">
        <v>2.3286686242798669</v>
      </c>
    </row>
    <row r="310" spans="1:4" ht="27.75" customHeight="1" x14ac:dyDescent="0.25">
      <c r="A310" s="7" t="s">
        <v>6261</v>
      </c>
      <c r="B310" s="186" t="s">
        <v>710</v>
      </c>
      <c r="C310" s="204">
        <v>1.489050531051535E-2</v>
      </c>
      <c r="D310" s="204">
        <v>2.4213850839397395</v>
      </c>
    </row>
    <row r="311" spans="1:4" ht="27.75" customHeight="1" x14ac:dyDescent="0.25">
      <c r="A311" s="7" t="s">
        <v>6262</v>
      </c>
      <c r="B311" s="186" t="s">
        <v>710</v>
      </c>
      <c r="C311" s="204">
        <v>0.55588497290714922</v>
      </c>
      <c r="D311" s="204">
        <v>7.6493913163670832</v>
      </c>
    </row>
    <row r="312" spans="1:4" ht="27.75" customHeight="1" x14ac:dyDescent="0.25">
      <c r="A312" s="7" t="s">
        <v>6263</v>
      </c>
      <c r="B312" s="186" t="s">
        <v>710</v>
      </c>
      <c r="C312" s="204">
        <v>7.1997730920724812E-2</v>
      </c>
      <c r="D312" s="204">
        <v>7.8623740996031382</v>
      </c>
    </row>
    <row r="313" spans="1:4" ht="27.75" customHeight="1" x14ac:dyDescent="0.25">
      <c r="A313" s="7" t="s">
        <v>6264</v>
      </c>
      <c r="B313" s="186" t="s">
        <v>710</v>
      </c>
      <c r="C313" s="204">
        <v>0.32965128044077696</v>
      </c>
      <c r="D313" s="204">
        <v>10.640300192913962</v>
      </c>
    </row>
    <row r="314" spans="1:4" ht="27.75" customHeight="1" x14ac:dyDescent="0.25">
      <c r="A314" s="7" t="s">
        <v>6265</v>
      </c>
      <c r="B314" s="186" t="s">
        <v>710</v>
      </c>
      <c r="C314" s="204">
        <v>0.49291203224768582</v>
      </c>
      <c r="D314" s="204">
        <v>9.8936536440511258</v>
      </c>
    </row>
    <row r="315" spans="1:4" ht="27.75" customHeight="1" x14ac:dyDescent="0.25">
      <c r="A315" s="7" t="s">
        <v>6266</v>
      </c>
      <c r="B315" s="186" t="s">
        <v>710</v>
      </c>
      <c r="C315" s="204">
        <v>2.1381746674131965</v>
      </c>
      <c r="D315" s="204">
        <v>8.5064654939178705</v>
      </c>
    </row>
    <row r="316" spans="1:4" ht="27.75" customHeight="1" x14ac:dyDescent="0.25">
      <c r="A316" s="7" t="s">
        <v>6267</v>
      </c>
      <c r="B316" s="186" t="s">
        <v>710</v>
      </c>
      <c r="C316" s="204">
        <v>0.71655727432738126</v>
      </c>
      <c r="D316" s="204">
        <v>13.217397071568515</v>
      </c>
    </row>
    <row r="317" spans="1:4" ht="27.75" customHeight="1" x14ac:dyDescent="0.25">
      <c r="A317" s="7" t="s">
        <v>6268</v>
      </c>
      <c r="B317" s="186" t="s">
        <v>710</v>
      </c>
      <c r="C317" s="204">
        <v>3.8111456318697856</v>
      </c>
      <c r="D317" s="204">
        <v>14.611236487263001</v>
      </c>
    </row>
    <row r="318" spans="1:4" ht="27.75" customHeight="1" x14ac:dyDescent="0.25">
      <c r="A318" s="7" t="s">
        <v>6269</v>
      </c>
      <c r="B318" s="186" t="s">
        <v>710</v>
      </c>
      <c r="C318" s="204">
        <v>1.8865349261175617</v>
      </c>
      <c r="D318" s="204">
        <v>8.1521536735154854</v>
      </c>
    </row>
    <row r="319" spans="1:4" ht="27.75" customHeight="1" x14ac:dyDescent="0.25">
      <c r="A319" s="7" t="s">
        <v>6270</v>
      </c>
      <c r="B319" s="186" t="s">
        <v>710</v>
      </c>
      <c r="C319" s="204">
        <v>0.73784353503723243</v>
      </c>
      <c r="D319" s="204">
        <v>8.0206422233178714</v>
      </c>
    </row>
    <row r="320" spans="1:4" ht="27.75" customHeight="1" x14ac:dyDescent="0.25">
      <c r="A320" s="7" t="s">
        <v>6271</v>
      </c>
      <c r="B320" s="186" t="s">
        <v>710</v>
      </c>
      <c r="C320" s="204">
        <v>2.076047467504618E-2</v>
      </c>
      <c r="D320" s="204">
        <v>8.3309689415173835</v>
      </c>
    </row>
    <row r="321" spans="1:4" ht="27.75" customHeight="1" x14ac:dyDescent="0.25">
      <c r="A321" s="7" t="s">
        <v>6272</v>
      </c>
      <c r="B321" s="186" t="s">
        <v>710</v>
      </c>
      <c r="C321" s="204">
        <v>0.21295093843296078</v>
      </c>
      <c r="D321" s="204">
        <v>2.2472803746843759</v>
      </c>
    </row>
    <row r="322" spans="1:4" ht="27.75" customHeight="1" x14ac:dyDescent="0.25">
      <c r="A322" s="7" t="s">
        <v>6273</v>
      </c>
      <c r="B322" s="186" t="s">
        <v>710</v>
      </c>
      <c r="C322" s="204">
        <v>4.1567767945924325</v>
      </c>
      <c r="D322" s="204">
        <v>2.8144187292784308</v>
      </c>
    </row>
    <row r="323" spans="1:4" ht="27.75" customHeight="1" x14ac:dyDescent="0.25">
      <c r="A323" s="7" t="s">
        <v>6274</v>
      </c>
      <c r="B323" s="186" t="s">
        <v>710</v>
      </c>
      <c r="C323" s="204">
        <v>4.5191050651087375E-2</v>
      </c>
      <c r="D323" s="204">
        <v>4.2440969136449835</v>
      </c>
    </row>
    <row r="324" spans="1:4" ht="27.75" customHeight="1" x14ac:dyDescent="0.25">
      <c r="A324" s="7" t="s">
        <v>6275</v>
      </c>
      <c r="B324" s="186" t="s">
        <v>710</v>
      </c>
      <c r="C324" s="204">
        <v>3.3905889285080746</v>
      </c>
      <c r="D324" s="204">
        <v>14.108109349677497</v>
      </c>
    </row>
    <row r="325" spans="1:4" ht="27.75" customHeight="1" x14ac:dyDescent="0.25">
      <c r="A325" s="7" t="s">
        <v>6276</v>
      </c>
      <c r="B325" s="186" t="s">
        <v>710</v>
      </c>
      <c r="C325" s="204">
        <v>0.5695611991986741</v>
      </c>
      <c r="D325" s="204">
        <v>5.0007134831665763</v>
      </c>
    </row>
    <row r="326" spans="1:4" ht="27.75" customHeight="1" x14ac:dyDescent="0.25">
      <c r="A326" s="7" t="s">
        <v>6277</v>
      </c>
      <c r="B326" s="186" t="s">
        <v>710</v>
      </c>
      <c r="C326" s="204">
        <v>1.3123043335724407</v>
      </c>
      <c r="D326" s="204">
        <v>5.0344938853010621</v>
      </c>
    </row>
    <row r="327" spans="1:4" ht="27.75" customHeight="1" x14ac:dyDescent="0.25">
      <c r="A327" s="7" t="s">
        <v>6278</v>
      </c>
      <c r="B327" s="186" t="s">
        <v>710</v>
      </c>
      <c r="C327" s="204">
        <v>0.39565178789024796</v>
      </c>
      <c r="D327" s="204">
        <v>7.1305011547964545</v>
      </c>
    </row>
    <row r="328" spans="1:4" ht="27.75" customHeight="1" x14ac:dyDescent="0.25">
      <c r="A328" s="7" t="s">
        <v>6279</v>
      </c>
      <c r="B328" s="186" t="s">
        <v>710</v>
      </c>
      <c r="C328" s="204">
        <v>0.8892970623609272</v>
      </c>
      <c r="D328" s="204">
        <v>7.3363656299086397</v>
      </c>
    </row>
    <row r="329" spans="1:4" ht="27.75" customHeight="1" x14ac:dyDescent="0.25">
      <c r="A329" s="7" t="s">
        <v>6280</v>
      </c>
      <c r="B329" s="186" t="s">
        <v>710</v>
      </c>
      <c r="C329" s="204">
        <v>1.8671519695911551</v>
      </c>
      <c r="D329" s="204">
        <v>12.078687147786985</v>
      </c>
    </row>
    <row r="330" spans="1:4" ht="27.75" customHeight="1" x14ac:dyDescent="0.25">
      <c r="A330" s="7" t="s">
        <v>6281</v>
      </c>
      <c r="B330" s="186" t="s">
        <v>710</v>
      </c>
      <c r="C330" s="204">
        <v>0.29783253947848798</v>
      </c>
      <c r="D330" s="204">
        <v>-2.1691073625189246</v>
      </c>
    </row>
    <row r="331" spans="1:4" ht="27.75" customHeight="1" x14ac:dyDescent="0.25">
      <c r="A331" s="7" t="s">
        <v>6282</v>
      </c>
      <c r="B331" s="186" t="s">
        <v>710</v>
      </c>
      <c r="C331" s="204">
        <v>1.2347345237928944</v>
      </c>
      <c r="D331" s="204">
        <v>7.1352431749884495</v>
      </c>
    </row>
    <row r="332" spans="1:4" ht="27.75" customHeight="1" x14ac:dyDescent="0.25">
      <c r="A332" s="7" t="s">
        <v>6283</v>
      </c>
      <c r="B332" s="186" t="s">
        <v>710</v>
      </c>
      <c r="C332" s="204">
        <v>1.9253428287909249</v>
      </c>
      <c r="D332" s="204">
        <v>6.7622192497706175</v>
      </c>
    </row>
    <row r="333" spans="1:4" ht="27.75" customHeight="1" x14ac:dyDescent="0.25">
      <c r="A333" s="7" t="s">
        <v>6284</v>
      </c>
      <c r="B333" s="186" t="s">
        <v>710</v>
      </c>
      <c r="C333" s="204">
        <v>0.14338467430526158</v>
      </c>
      <c r="D333" s="204">
        <v>2.8404539530334669</v>
      </c>
    </row>
    <row r="334" spans="1:4" ht="27.75" customHeight="1" x14ac:dyDescent="0.25">
      <c r="A334" s="7" t="s">
        <v>6285</v>
      </c>
      <c r="B334" s="186" t="s">
        <v>710</v>
      </c>
      <c r="C334" s="204">
        <v>4.0667811554461899</v>
      </c>
      <c r="D334" s="204">
        <v>2.8097382112009206</v>
      </c>
    </row>
    <row r="335" spans="1:4" ht="27.75" customHeight="1" x14ac:dyDescent="0.25">
      <c r="A335" s="7" t="s">
        <v>6286</v>
      </c>
      <c r="B335" s="186" t="s">
        <v>710</v>
      </c>
      <c r="C335" s="204">
        <v>3.3830687124845951E-2</v>
      </c>
      <c r="D335" s="204">
        <v>25.396640263269369</v>
      </c>
    </row>
    <row r="336" spans="1:4" ht="27.75" customHeight="1" x14ac:dyDescent="0.25">
      <c r="A336" s="7" t="s">
        <v>6287</v>
      </c>
      <c r="B336" s="186" t="s">
        <v>710</v>
      </c>
      <c r="C336" s="204">
        <v>0.91448467638476438</v>
      </c>
      <c r="D336" s="204">
        <v>5.4236720954166975</v>
      </c>
    </row>
    <row r="337" spans="1:4" ht="27.75" customHeight="1" x14ac:dyDescent="0.25">
      <c r="A337" s="7" t="s">
        <v>6288</v>
      </c>
      <c r="B337" s="186" t="s">
        <v>710</v>
      </c>
      <c r="C337" s="204">
        <v>9.4376174790464021E-2</v>
      </c>
      <c r="D337" s="204">
        <v>11.575946853117966</v>
      </c>
    </row>
    <row r="338" spans="1:4" ht="27.75" customHeight="1" x14ac:dyDescent="0.25">
      <c r="A338" s="7" t="s">
        <v>6289</v>
      </c>
      <c r="B338" s="186" t="s">
        <v>710</v>
      </c>
      <c r="C338" s="204">
        <v>0.66751971199428417</v>
      </c>
      <c r="D338" s="204">
        <v>12.52870079784824</v>
      </c>
    </row>
    <row r="339" spans="1:4" ht="27.75" customHeight="1" x14ac:dyDescent="0.25">
      <c r="A339" s="7" t="s">
        <v>6290</v>
      </c>
      <c r="B339" s="186" t="s">
        <v>710</v>
      </c>
      <c r="C339" s="204">
        <v>0.66751971199428417</v>
      </c>
      <c r="D339" s="204">
        <v>12.52870079784824</v>
      </c>
    </row>
    <row r="340" spans="1:4" ht="27.75" customHeight="1" x14ac:dyDescent="0.25">
      <c r="A340" s="7" t="s">
        <v>6291</v>
      </c>
      <c r="B340" s="186" t="s">
        <v>710</v>
      </c>
      <c r="C340" s="204">
        <v>0.33776139280226986</v>
      </c>
      <c r="D340" s="204">
        <v>7.9921332924718707</v>
      </c>
    </row>
    <row r="341" spans="1:4" ht="27.75" customHeight="1" x14ac:dyDescent="0.25">
      <c r="A341" s="7" t="s">
        <v>6292</v>
      </c>
      <c r="B341" s="186" t="s">
        <v>710</v>
      </c>
      <c r="C341" s="204">
        <v>7.9112817934458915E-2</v>
      </c>
      <c r="D341" s="204">
        <v>7.2737751481835957</v>
      </c>
    </row>
    <row r="342" spans="1:4" ht="27.75" customHeight="1" x14ac:dyDescent="0.25">
      <c r="A342" s="7" t="s">
        <v>6293</v>
      </c>
      <c r="B342" s="186" t="s">
        <v>710</v>
      </c>
      <c r="C342" s="204">
        <v>-0.51918842077566851</v>
      </c>
      <c r="D342" s="204">
        <v>20.958025353829644</v>
      </c>
    </row>
    <row r="343" spans="1:4" ht="27.75" customHeight="1" x14ac:dyDescent="0.25">
      <c r="A343" s="7" t="s">
        <v>6294</v>
      </c>
      <c r="B343" s="186" t="s">
        <v>710</v>
      </c>
      <c r="C343" s="204">
        <v>0.18042749232528651</v>
      </c>
      <c r="D343" s="204">
        <v>15.463777183609347</v>
      </c>
    </row>
    <row r="344" spans="1:4" ht="27.75" customHeight="1" x14ac:dyDescent="0.25">
      <c r="A344" s="7" t="s">
        <v>6295</v>
      </c>
      <c r="B344" s="186" t="s">
        <v>710</v>
      </c>
      <c r="C344" s="204">
        <v>0.68852017178799219</v>
      </c>
      <c r="D344" s="204">
        <v>1.4333576047144789</v>
      </c>
    </row>
    <row r="345" spans="1:4" ht="27.75" customHeight="1" x14ac:dyDescent="0.25">
      <c r="A345" s="7" t="s">
        <v>6296</v>
      </c>
      <c r="B345" s="186" t="s">
        <v>710</v>
      </c>
      <c r="C345" s="204">
        <v>0.40933104766177114</v>
      </c>
      <c r="D345" s="204">
        <v>9.9691550886887033</v>
      </c>
    </row>
    <row r="346" spans="1:4" ht="27.75" customHeight="1" x14ac:dyDescent="0.25">
      <c r="A346" s="7" t="s">
        <v>6297</v>
      </c>
      <c r="B346" s="186" t="s">
        <v>710</v>
      </c>
      <c r="C346" s="204">
        <v>0.1810702037172465</v>
      </c>
      <c r="D346" s="204">
        <v>12.422133324998379</v>
      </c>
    </row>
    <row r="347" spans="1:4" ht="27.75" customHeight="1" x14ac:dyDescent="0.25">
      <c r="A347" s="7" t="s">
        <v>6298</v>
      </c>
      <c r="B347" s="186" t="s">
        <v>710</v>
      </c>
      <c r="C347" s="204">
        <v>5.289956055948012E-2</v>
      </c>
      <c r="D347" s="204">
        <v>2.2180698004753081</v>
      </c>
    </row>
    <row r="348" spans="1:4" ht="27.75" customHeight="1" x14ac:dyDescent="0.25">
      <c r="A348" s="7" t="s">
        <v>6299</v>
      </c>
      <c r="B348" s="186" t="s">
        <v>710</v>
      </c>
      <c r="C348" s="204">
        <v>9.975633076112092E-2</v>
      </c>
      <c r="D348" s="204">
        <v>0.82963233090703759</v>
      </c>
    </row>
    <row r="349" spans="1:4" ht="27.75" customHeight="1" x14ac:dyDescent="0.25">
      <c r="A349" s="7" t="s">
        <v>6300</v>
      </c>
      <c r="B349" s="186" t="s">
        <v>710</v>
      </c>
      <c r="C349" s="204">
        <v>0.13492166602858247</v>
      </c>
      <c r="D349" s="204">
        <v>25.089666480037184</v>
      </c>
    </row>
    <row r="350" spans="1:4" ht="27.75" customHeight="1" x14ac:dyDescent="0.25">
      <c r="A350" s="7" t="s">
        <v>6301</v>
      </c>
      <c r="B350" s="186" t="s">
        <v>710</v>
      </c>
      <c r="C350" s="204">
        <v>2.1041843323689822</v>
      </c>
      <c r="D350" s="204">
        <v>20.627552730619517</v>
      </c>
    </row>
    <row r="351" spans="1:4" ht="27.75" customHeight="1" x14ac:dyDescent="0.25">
      <c r="A351" s="7" t="s">
        <v>6302</v>
      </c>
      <c r="B351" s="186" t="s">
        <v>710</v>
      </c>
      <c r="C351" s="204">
        <v>0.49345145181118916</v>
      </c>
      <c r="D351" s="204">
        <v>19.470435583139398</v>
      </c>
    </row>
    <row r="352" spans="1:4" ht="27.75" customHeight="1" x14ac:dyDescent="0.25">
      <c r="A352" s="7" t="s">
        <v>6303</v>
      </c>
      <c r="B352" s="186" t="s">
        <v>710</v>
      </c>
      <c r="C352" s="204">
        <v>1.5295764631010127</v>
      </c>
      <c r="D352" s="204">
        <v>11.531670439235578</v>
      </c>
    </row>
    <row r="353" spans="1:4" ht="27.75" customHeight="1" x14ac:dyDescent="0.25">
      <c r="A353" s="7" t="s">
        <v>6304</v>
      </c>
      <c r="B353" s="186" t="s">
        <v>710</v>
      </c>
      <c r="C353" s="204">
        <v>2.0060967318181735</v>
      </c>
      <c r="D353" s="204">
        <v>11.751284793151354</v>
      </c>
    </row>
    <row r="354" spans="1:4" ht="27.75" customHeight="1" x14ac:dyDescent="0.25">
      <c r="A354" s="7" t="s">
        <v>6305</v>
      </c>
      <c r="B354" s="186" t="s">
        <v>710</v>
      </c>
      <c r="C354" s="204">
        <v>0.34716528116618334</v>
      </c>
      <c r="D354" s="204">
        <v>3.3564720506757522</v>
      </c>
    </row>
    <row r="355" spans="1:4" ht="27.75" customHeight="1" x14ac:dyDescent="0.25">
      <c r="A355" s="7" t="s">
        <v>6306</v>
      </c>
      <c r="B355" s="186" t="s">
        <v>710</v>
      </c>
      <c r="C355" s="204">
        <v>0.2206800475527142</v>
      </c>
      <c r="D355" s="204">
        <v>0.43176764653187555</v>
      </c>
    </row>
    <row r="356" spans="1:4" ht="27.75" customHeight="1" x14ac:dyDescent="0.25">
      <c r="A356" s="7" t="s">
        <v>6307</v>
      </c>
      <c r="B356" s="186" t="s">
        <v>710</v>
      </c>
      <c r="C356" s="204">
        <v>0.13131348223590303</v>
      </c>
      <c r="D356" s="204">
        <v>19.599875656996673</v>
      </c>
    </row>
    <row r="357" spans="1:4" ht="27.75" customHeight="1" x14ac:dyDescent="0.25">
      <c r="A357" s="7" t="s">
        <v>6308</v>
      </c>
      <c r="B357" s="186" t="s">
        <v>710</v>
      </c>
      <c r="C357" s="204">
        <v>0.16336567705775093</v>
      </c>
      <c r="D357" s="204">
        <v>6.059051731509606</v>
      </c>
    </row>
    <row r="358" spans="1:4" ht="27.75" customHeight="1" x14ac:dyDescent="0.25">
      <c r="A358" s="7" t="s">
        <v>6309</v>
      </c>
      <c r="B358" s="186" t="s">
        <v>710</v>
      </c>
      <c r="C358" s="204">
        <v>0.21154698065050123</v>
      </c>
      <c r="D358" s="204">
        <v>5.9648293697289292</v>
      </c>
    </row>
    <row r="359" spans="1:4" ht="27.75" customHeight="1" x14ac:dyDescent="0.25">
      <c r="A359" s="7" t="s">
        <v>6310</v>
      </c>
      <c r="B359" s="186" t="s">
        <v>710</v>
      </c>
      <c r="C359" s="204">
        <v>0.49191462895394433</v>
      </c>
      <c r="D359" s="204">
        <v>6.0477699000703158</v>
      </c>
    </row>
    <row r="360" spans="1:4" ht="27.75" customHeight="1" x14ac:dyDescent="0.25">
      <c r="A360" s="7" t="s">
        <v>6311</v>
      </c>
      <c r="B360" s="186" t="s">
        <v>710</v>
      </c>
      <c r="C360" s="204">
        <v>1.9928013720916846</v>
      </c>
      <c r="D360" s="204">
        <v>12.906299270796438</v>
      </c>
    </row>
    <row r="361" spans="1:4" ht="27.75" customHeight="1" x14ac:dyDescent="0.25">
      <c r="A361" s="7" t="s">
        <v>6312</v>
      </c>
      <c r="B361" s="186" t="s">
        <v>710</v>
      </c>
      <c r="C361" s="204">
        <v>3.1025736095240259</v>
      </c>
      <c r="D361" s="204">
        <v>7.8882561219472009</v>
      </c>
    </row>
    <row r="362" spans="1:4" ht="27.75" customHeight="1" x14ac:dyDescent="0.25">
      <c r="A362" s="7" t="s">
        <v>6313</v>
      </c>
      <c r="B362" s="186" t="s">
        <v>710</v>
      </c>
      <c r="C362" s="204">
        <v>0.44811168904810827</v>
      </c>
      <c r="D362" s="204">
        <v>18.394750768519678</v>
      </c>
    </row>
    <row r="363" spans="1:4" ht="27.75" customHeight="1" x14ac:dyDescent="0.25">
      <c r="A363" s="7" t="s">
        <v>6314</v>
      </c>
      <c r="B363" s="186" t="s">
        <v>710</v>
      </c>
      <c r="C363" s="204">
        <v>0.58482446495831941</v>
      </c>
      <c r="D363" s="204">
        <v>5.5679325064578773</v>
      </c>
    </row>
    <row r="364" spans="1:4" ht="27.75" customHeight="1" x14ac:dyDescent="0.25">
      <c r="A364" s="7" t="s">
        <v>6315</v>
      </c>
      <c r="B364" s="186" t="s">
        <v>710</v>
      </c>
      <c r="C364" s="204">
        <v>1.6465787795750584</v>
      </c>
      <c r="D364" s="204">
        <v>0.75458545500680063</v>
      </c>
    </row>
    <row r="365" spans="1:4" ht="27.75" customHeight="1" x14ac:dyDescent="0.25">
      <c r="A365" s="7" t="s">
        <v>6316</v>
      </c>
      <c r="B365" s="186" t="s">
        <v>710</v>
      </c>
      <c r="C365" s="204">
        <v>1.7560342590180675</v>
      </c>
      <c r="D365" s="204">
        <v>-2.4786756510948336</v>
      </c>
    </row>
    <row r="366" spans="1:4" ht="27.75" customHeight="1" x14ac:dyDescent="0.25">
      <c r="A366" s="7" t="s">
        <v>6317</v>
      </c>
      <c r="B366" s="186" t="s">
        <v>710</v>
      </c>
      <c r="C366" s="204">
        <v>0.12548678512415332</v>
      </c>
      <c r="D366" s="204">
        <v>5.7325900333065931</v>
      </c>
    </row>
    <row r="367" spans="1:4" ht="27.75" customHeight="1" x14ac:dyDescent="0.25">
      <c r="A367" s="7" t="s">
        <v>6318</v>
      </c>
      <c r="B367" s="186" t="s">
        <v>710</v>
      </c>
      <c r="C367" s="204">
        <v>3.2390371649634896E-2</v>
      </c>
      <c r="D367" s="204">
        <v>3.6298236257702747</v>
      </c>
    </row>
    <row r="368" spans="1:4" ht="27.75" customHeight="1" x14ac:dyDescent="0.25">
      <c r="A368" s="7" t="s">
        <v>6319</v>
      </c>
      <c r="B368" s="186" t="s">
        <v>710</v>
      </c>
      <c r="C368" s="204">
        <v>0.22858575724704502</v>
      </c>
      <c r="D368" s="204">
        <v>9.0948759497523302</v>
      </c>
    </row>
    <row r="369" spans="1:4" ht="27.75" customHeight="1" x14ac:dyDescent="0.25">
      <c r="A369" s="7" t="s">
        <v>6320</v>
      </c>
      <c r="B369" s="186" t="s">
        <v>710</v>
      </c>
      <c r="C369" s="204">
        <v>0.20150175996069644</v>
      </c>
      <c r="D369" s="204">
        <v>5.9301705239877283</v>
      </c>
    </row>
    <row r="370" spans="1:4" ht="27.75" customHeight="1" x14ac:dyDescent="0.25">
      <c r="A370" s="7" t="s">
        <v>6321</v>
      </c>
      <c r="B370" s="186" t="s">
        <v>710</v>
      </c>
      <c r="C370" s="204">
        <v>7.5800684067664104E-2</v>
      </c>
      <c r="D370" s="204">
        <v>20.566059996663174</v>
      </c>
    </row>
    <row r="371" spans="1:4" ht="27.75" customHeight="1" x14ac:dyDescent="0.25">
      <c r="A371" s="7" t="s">
        <v>6322</v>
      </c>
      <c r="B371" s="186" t="s">
        <v>710</v>
      </c>
      <c r="C371" s="204">
        <v>0.34384637105862581</v>
      </c>
      <c r="D371" s="204">
        <v>9.2568912268214927</v>
      </c>
    </row>
    <row r="372" spans="1:4" ht="27.75" customHeight="1" x14ac:dyDescent="0.25">
      <c r="A372" s="7" t="s">
        <v>6323</v>
      </c>
      <c r="B372" s="186" t="s">
        <v>710</v>
      </c>
      <c r="C372" s="204">
        <v>9.2864575158328286E-2</v>
      </c>
      <c r="D372" s="204">
        <v>0.69284638417062949</v>
      </c>
    </row>
    <row r="373" spans="1:4" ht="27.75" customHeight="1" x14ac:dyDescent="0.25">
      <c r="A373" s="7" t="s">
        <v>6324</v>
      </c>
      <c r="B373" s="186" t="s">
        <v>710</v>
      </c>
      <c r="C373" s="204">
        <v>4.3533567679106335</v>
      </c>
      <c r="D373" s="204">
        <v>17.294033232111609</v>
      </c>
    </row>
    <row r="374" spans="1:4" ht="27.75" customHeight="1" x14ac:dyDescent="0.25">
      <c r="A374" s="7" t="s">
        <v>6325</v>
      </c>
      <c r="B374" s="186" t="s">
        <v>710</v>
      </c>
      <c r="C374" s="204">
        <v>1.0915160498017904</v>
      </c>
      <c r="D374" s="204">
        <v>1.1463155242926912</v>
      </c>
    </row>
    <row r="375" spans="1:4" ht="27.75" customHeight="1" x14ac:dyDescent="0.25">
      <c r="A375" s="7" t="s">
        <v>6326</v>
      </c>
      <c r="B375" s="186" t="s">
        <v>710</v>
      </c>
      <c r="C375" s="204">
        <v>0.76839185063269122</v>
      </c>
      <c r="D375" s="204">
        <v>13.038020445920925</v>
      </c>
    </row>
    <row r="376" spans="1:4" ht="27.75" customHeight="1" x14ac:dyDescent="0.25">
      <c r="A376" s="7" t="s">
        <v>6327</v>
      </c>
      <c r="B376" s="186" t="s">
        <v>710</v>
      </c>
      <c r="C376" s="204">
        <v>0.45118953106816445</v>
      </c>
      <c r="D376" s="204">
        <v>2.4799678553659636</v>
      </c>
    </row>
    <row r="377" spans="1:4" ht="27.75" customHeight="1" x14ac:dyDescent="0.25">
      <c r="A377" s="7" t="s">
        <v>6328</v>
      </c>
      <c r="B377" s="186" t="s">
        <v>710</v>
      </c>
      <c r="C377" s="204">
        <v>2.0010971668547382</v>
      </c>
      <c r="D377" s="204">
        <v>2.9150098423308641</v>
      </c>
    </row>
    <row r="378" spans="1:4" ht="27.75" customHeight="1" x14ac:dyDescent="0.25">
      <c r="A378" s="7" t="s">
        <v>6329</v>
      </c>
      <c r="B378" s="186" t="s">
        <v>710</v>
      </c>
      <c r="C378" s="204">
        <v>0.50799642046603066</v>
      </c>
      <c r="D378" s="204">
        <v>3.4941812682046547</v>
      </c>
    </row>
    <row r="379" spans="1:4" ht="27.75" customHeight="1" x14ac:dyDescent="0.25">
      <c r="A379" s="7" t="s">
        <v>6330</v>
      </c>
      <c r="B379" s="186" t="s">
        <v>710</v>
      </c>
      <c r="C379" s="204">
        <v>2.7659572517890241</v>
      </c>
      <c r="D379" s="204">
        <v>27.69742913645997</v>
      </c>
    </row>
    <row r="380" spans="1:4" ht="27.75" customHeight="1" x14ac:dyDescent="0.25">
      <c r="A380" s="7" t="s">
        <v>6331</v>
      </c>
      <c r="B380" s="186" t="s">
        <v>710</v>
      </c>
      <c r="C380" s="204">
        <v>4.7017105526608177E-2</v>
      </c>
      <c r="D380" s="204">
        <v>2.7554720570572324</v>
      </c>
    </row>
    <row r="381" spans="1:4" ht="27.75" customHeight="1" x14ac:dyDescent="0.25">
      <c r="A381" s="7" t="s">
        <v>6332</v>
      </c>
      <c r="B381" s="186" t="s">
        <v>710</v>
      </c>
      <c r="C381" s="204">
        <v>0.54684610338231054</v>
      </c>
      <c r="D381" s="204">
        <v>7.6255768346729127</v>
      </c>
    </row>
    <row r="382" spans="1:4" ht="27.75" customHeight="1" x14ac:dyDescent="0.25">
      <c r="A382" s="7" t="s">
        <v>6333</v>
      </c>
      <c r="B382" s="186" t="s">
        <v>710</v>
      </c>
      <c r="C382" s="204">
        <v>0.17679466328792653</v>
      </c>
      <c r="D382" s="204">
        <v>-6.5093863026931181E-2</v>
      </c>
    </row>
    <row r="383" spans="1:4" ht="27.75" customHeight="1" x14ac:dyDescent="0.25">
      <c r="A383" s="7" t="s">
        <v>6334</v>
      </c>
      <c r="B383" s="186" t="s">
        <v>710</v>
      </c>
      <c r="C383" s="204">
        <v>2.8565051439585804E-3</v>
      </c>
      <c r="D383" s="204">
        <v>6.2659360614793966</v>
      </c>
    </row>
    <row r="384" spans="1:4" ht="27.75" customHeight="1" x14ac:dyDescent="0.25">
      <c r="A384" s="7" t="s">
        <v>6335</v>
      </c>
      <c r="B384" s="186" t="s">
        <v>710</v>
      </c>
      <c r="C384" s="204">
        <v>6.4939503438077167E-2</v>
      </c>
      <c r="D384" s="204">
        <v>1.4609637223206031</v>
      </c>
    </row>
    <row r="385" spans="1:4" ht="27.75" customHeight="1" x14ac:dyDescent="0.25">
      <c r="A385" s="7" t="s">
        <v>6336</v>
      </c>
      <c r="B385" s="186" t="s">
        <v>710</v>
      </c>
      <c r="C385" s="204">
        <v>0.14871537303769625</v>
      </c>
      <c r="D385" s="204">
        <v>31.155144736996682</v>
      </c>
    </row>
    <row r="386" spans="1:4" ht="27.75" customHeight="1" x14ac:dyDescent="0.25">
      <c r="A386" s="7" t="s">
        <v>6337</v>
      </c>
      <c r="B386" s="186" t="s">
        <v>710</v>
      </c>
      <c r="C386" s="204">
        <v>0.14704009521235387</v>
      </c>
      <c r="D386" s="204">
        <v>19.104311503328574</v>
      </c>
    </row>
    <row r="387" spans="1:4" ht="27.75" customHeight="1" x14ac:dyDescent="0.25">
      <c r="A387" s="7" t="s">
        <v>6338</v>
      </c>
      <c r="B387" s="186" t="s">
        <v>710</v>
      </c>
      <c r="C387" s="204">
        <v>5.8386130569813233</v>
      </c>
      <c r="D387" s="204">
        <v>11.531758106076131</v>
      </c>
    </row>
    <row r="388" spans="1:4" ht="27.75" customHeight="1" x14ac:dyDescent="0.25">
      <c r="A388" s="7" t="s">
        <v>6339</v>
      </c>
      <c r="B388" s="186" t="s">
        <v>710</v>
      </c>
      <c r="C388" s="204">
        <v>6.1910379808007354</v>
      </c>
      <c r="D388" s="204">
        <v>5.8965512412906644</v>
      </c>
    </row>
    <row r="389" spans="1:4" ht="27.75" customHeight="1" x14ac:dyDescent="0.25">
      <c r="A389" s="7" t="s">
        <v>6340</v>
      </c>
      <c r="B389" s="186" t="s">
        <v>710</v>
      </c>
      <c r="C389" s="204">
        <v>6.4233942349970624E-2</v>
      </c>
      <c r="D389" s="204">
        <v>6.0135789627411613</v>
      </c>
    </row>
    <row r="390" spans="1:4" ht="27.75" customHeight="1" x14ac:dyDescent="0.25">
      <c r="A390" s="7" t="s">
        <v>6341</v>
      </c>
      <c r="B390" s="186" t="s">
        <v>710</v>
      </c>
      <c r="C390" s="204">
        <v>0.84175354760652299</v>
      </c>
      <c r="D390" s="204">
        <v>8.6206929014467075</v>
      </c>
    </row>
    <row r="391" spans="1:4" ht="27.75" customHeight="1" x14ac:dyDescent="0.25">
      <c r="A391" s="7" t="s">
        <v>6342</v>
      </c>
      <c r="B391" s="186" t="s">
        <v>710</v>
      </c>
      <c r="C391" s="204">
        <v>0.58568360300213596</v>
      </c>
      <c r="D391" s="204">
        <v>11.826597372388521</v>
      </c>
    </row>
    <row r="392" spans="1:4" ht="27.75" customHeight="1" x14ac:dyDescent="0.25">
      <c r="A392" s="7" t="s">
        <v>6343</v>
      </c>
      <c r="B392" s="186" t="s">
        <v>710</v>
      </c>
      <c r="C392" s="204">
        <v>2.0723632076334808</v>
      </c>
      <c r="D392" s="204">
        <v>13.961824780190071</v>
      </c>
    </row>
    <row r="393" spans="1:4" ht="27.75" customHeight="1" x14ac:dyDescent="0.25">
      <c r="A393" s="7" t="s">
        <v>6344</v>
      </c>
      <c r="B393" s="186" t="s">
        <v>710</v>
      </c>
      <c r="C393" s="204" t="s">
        <v>710</v>
      </c>
      <c r="D393" s="204">
        <v>10.869673345414103</v>
      </c>
    </row>
    <row r="394" spans="1:4" ht="27.75" customHeight="1" x14ac:dyDescent="0.25">
      <c r="A394" s="7" t="s">
        <v>6345</v>
      </c>
      <c r="B394" s="186" t="s">
        <v>710</v>
      </c>
      <c r="C394" s="204">
        <v>8.6030320752198242E-2</v>
      </c>
      <c r="D394" s="204">
        <v>3.9011402671041089</v>
      </c>
    </row>
    <row r="395" spans="1:4" ht="27.75" customHeight="1" x14ac:dyDescent="0.25">
      <c r="A395" s="7" t="s">
        <v>6346</v>
      </c>
      <c r="B395" s="186" t="s">
        <v>710</v>
      </c>
      <c r="C395" s="204">
        <v>0.16165117173298474</v>
      </c>
      <c r="D395" s="204">
        <v>1.4974726146947768</v>
      </c>
    </row>
    <row r="396" spans="1:4" ht="27.75" customHeight="1" x14ac:dyDescent="0.25">
      <c r="A396" s="7" t="s">
        <v>6347</v>
      </c>
      <c r="B396" s="186" t="s">
        <v>710</v>
      </c>
      <c r="C396" s="204">
        <v>8.0744730681497883E-3</v>
      </c>
      <c r="D396" s="204">
        <v>0.60629653029449981</v>
      </c>
    </row>
    <row r="397" spans="1:4" ht="27.75" customHeight="1" x14ac:dyDescent="0.25">
      <c r="A397" s="7" t="s">
        <v>6348</v>
      </c>
      <c r="B397" s="186" t="s">
        <v>710</v>
      </c>
      <c r="C397" s="204">
        <v>0.81391034065562962</v>
      </c>
      <c r="D397" s="204">
        <v>3.4612286841620463</v>
      </c>
    </row>
    <row r="398" spans="1:4" ht="27.75" customHeight="1" x14ac:dyDescent="0.25">
      <c r="A398" s="7" t="s">
        <v>6349</v>
      </c>
      <c r="B398" s="186" t="s">
        <v>710</v>
      </c>
      <c r="C398" s="204">
        <v>0.27726421270878177</v>
      </c>
      <c r="D398" s="204">
        <v>3.1684925477766934</v>
      </c>
    </row>
    <row r="399" spans="1:4" ht="27.75" customHeight="1" x14ac:dyDescent="0.25">
      <c r="A399" s="7" t="s">
        <v>6350</v>
      </c>
      <c r="B399" s="186" t="s">
        <v>710</v>
      </c>
      <c r="C399" s="204">
        <v>1.9845826079584672</v>
      </c>
      <c r="D399" s="204">
        <v>16.149618951496269</v>
      </c>
    </row>
    <row r="400" spans="1:4" ht="27.75" customHeight="1" x14ac:dyDescent="0.25">
      <c r="A400" s="7" t="s">
        <v>6351</v>
      </c>
      <c r="B400" s="186" t="s">
        <v>710</v>
      </c>
      <c r="C400" s="204">
        <v>1.0461739568781565</v>
      </c>
      <c r="D400" s="204">
        <v>15.004245157855181</v>
      </c>
    </row>
    <row r="401" spans="1:4" ht="27.75" customHeight="1" x14ac:dyDescent="0.25">
      <c r="A401" s="7" t="s">
        <v>6352</v>
      </c>
      <c r="B401" s="186" t="s">
        <v>710</v>
      </c>
      <c r="C401" s="204">
        <v>0.29314034786874288</v>
      </c>
      <c r="D401" s="204">
        <v>23.199664659458961</v>
      </c>
    </row>
    <row r="402" spans="1:4" ht="27.75" customHeight="1" x14ac:dyDescent="0.25">
      <c r="A402" s="7" t="s">
        <v>6353</v>
      </c>
      <c r="B402" s="186" t="s">
        <v>710</v>
      </c>
      <c r="C402" s="204">
        <v>0.24966260477765256</v>
      </c>
      <c r="D402" s="204">
        <v>1.2529637820517752</v>
      </c>
    </row>
    <row r="403" spans="1:4" ht="27.75" customHeight="1" x14ac:dyDescent="0.25">
      <c r="A403" s="7" t="s">
        <v>6354</v>
      </c>
      <c r="B403" s="186" t="s">
        <v>710</v>
      </c>
      <c r="C403" s="204">
        <v>1.7154695176306506E-3</v>
      </c>
      <c r="D403" s="204">
        <v>29.148085075696546</v>
      </c>
    </row>
    <row r="404" spans="1:4" ht="27.75" customHeight="1" x14ac:dyDescent="0.25">
      <c r="A404" s="7" t="s">
        <v>6355</v>
      </c>
      <c r="B404" s="186" t="s">
        <v>710</v>
      </c>
      <c r="C404" s="204">
        <v>1.7459588343713124</v>
      </c>
      <c r="D404" s="204">
        <v>5.3133713283304598</v>
      </c>
    </row>
    <row r="405" spans="1:4" ht="27.75" customHeight="1" x14ac:dyDescent="0.25">
      <c r="A405" s="7" t="s">
        <v>6356</v>
      </c>
      <c r="B405" s="186" t="s">
        <v>710</v>
      </c>
      <c r="C405" s="204">
        <v>2.7215662312480169</v>
      </c>
      <c r="D405" s="204">
        <v>5.3365159265638367</v>
      </c>
    </row>
    <row r="406" spans="1:4" ht="27.75" customHeight="1" x14ac:dyDescent="0.25">
      <c r="A406" s="7" t="s">
        <v>6357</v>
      </c>
      <c r="B406" s="186" t="s">
        <v>710</v>
      </c>
      <c r="C406" s="204">
        <v>3.1324118674806577E-2</v>
      </c>
      <c r="D406" s="204">
        <v>3.2431932878810055</v>
      </c>
    </row>
    <row r="407" spans="1:4" ht="27.75" customHeight="1" x14ac:dyDescent="0.25">
      <c r="A407" s="7" t="s">
        <v>6358</v>
      </c>
      <c r="B407" s="186" t="s">
        <v>710</v>
      </c>
      <c r="C407" s="204">
        <v>0.38192559686870431</v>
      </c>
      <c r="D407" s="204">
        <v>4.6224229858071926</v>
      </c>
    </row>
    <row r="408" spans="1:4" ht="27.75" customHeight="1" x14ac:dyDescent="0.25">
      <c r="A408" s="7" t="s">
        <v>6359</v>
      </c>
      <c r="B408" s="186" t="s">
        <v>710</v>
      </c>
      <c r="C408" s="204">
        <v>2.214576277280647</v>
      </c>
      <c r="D408" s="204">
        <v>23.296909839627499</v>
      </c>
    </row>
    <row r="409" spans="1:4" ht="27.75" customHeight="1" x14ac:dyDescent="0.25">
      <c r="A409" s="7" t="s">
        <v>6360</v>
      </c>
      <c r="B409" s="186" t="s">
        <v>710</v>
      </c>
      <c r="C409" s="204">
        <v>0.19701904253471547</v>
      </c>
      <c r="D409" s="204">
        <v>3.9306214153900583</v>
      </c>
    </row>
    <row r="410" spans="1:4" ht="27.75" customHeight="1" x14ac:dyDescent="0.25">
      <c r="A410" s="7" t="s">
        <v>6361</v>
      </c>
      <c r="B410" s="186" t="s">
        <v>710</v>
      </c>
      <c r="C410" s="204">
        <v>1.6568321522661824</v>
      </c>
      <c r="D410" s="204">
        <v>9.7786767296113304</v>
      </c>
    </row>
    <row r="411" spans="1:4" ht="27.75" customHeight="1" x14ac:dyDescent="0.25">
      <c r="A411" s="7" t="s">
        <v>6362</v>
      </c>
      <c r="B411" s="186" t="s">
        <v>710</v>
      </c>
      <c r="C411" s="204">
        <v>0.47261883772885149</v>
      </c>
      <c r="D411" s="204">
        <v>12.337110820977596</v>
      </c>
    </row>
    <row r="412" spans="1:4" ht="27.75" customHeight="1" x14ac:dyDescent="0.25">
      <c r="A412" s="7" t="s">
        <v>6363</v>
      </c>
      <c r="B412" s="186" t="s">
        <v>710</v>
      </c>
      <c r="C412" s="204">
        <v>3.0077878272145213</v>
      </c>
      <c r="D412" s="204">
        <v>40.684966028710704</v>
      </c>
    </row>
    <row r="413" spans="1:4" ht="27.75" customHeight="1" x14ac:dyDescent="0.25">
      <c r="A413" s="7" t="s">
        <v>6364</v>
      </c>
      <c r="B413" s="186" t="s">
        <v>710</v>
      </c>
      <c r="C413" s="204">
        <v>0.78925469457513142</v>
      </c>
      <c r="D413" s="204">
        <v>9.1691215561288875</v>
      </c>
    </row>
    <row r="414" spans="1:4" ht="27.75" customHeight="1" x14ac:dyDescent="0.25">
      <c r="A414" s="7" t="s">
        <v>6365</v>
      </c>
      <c r="B414" s="186" t="s">
        <v>710</v>
      </c>
      <c r="C414" s="204">
        <v>1.8228844293325295</v>
      </c>
      <c r="D414" s="204">
        <v>4.1780916135171218</v>
      </c>
    </row>
    <row r="415" spans="1:4" ht="27.75" customHeight="1" x14ac:dyDescent="0.25">
      <c r="A415" s="7" t="s">
        <v>6366</v>
      </c>
      <c r="B415" s="186" t="s">
        <v>710</v>
      </c>
      <c r="C415" s="204">
        <v>0.89889510839124565</v>
      </c>
      <c r="D415" s="204">
        <v>15.648409466272689</v>
      </c>
    </row>
    <row r="416" spans="1:4" ht="27.75" customHeight="1" x14ac:dyDescent="0.25">
      <c r="A416" s="7" t="s">
        <v>6367</v>
      </c>
      <c r="B416" s="186" t="s">
        <v>710</v>
      </c>
      <c r="C416" s="204">
        <v>0.40287198807702679</v>
      </c>
      <c r="D416" s="204">
        <v>29.898394315507275</v>
      </c>
    </row>
    <row r="417" spans="1:4" ht="27.75" customHeight="1" x14ac:dyDescent="0.25">
      <c r="A417" s="7" t="s">
        <v>6368</v>
      </c>
      <c r="B417" s="186" t="s">
        <v>710</v>
      </c>
      <c r="C417" s="204">
        <v>0.2427310406880874</v>
      </c>
      <c r="D417" s="204">
        <v>5.0131134695747095</v>
      </c>
    </row>
    <row r="418" spans="1:4" ht="27.75" customHeight="1" x14ac:dyDescent="0.25">
      <c r="A418" s="7" t="s">
        <v>6369</v>
      </c>
      <c r="B418" s="186" t="s">
        <v>710</v>
      </c>
      <c r="C418" s="204">
        <v>1.0463887599829635</v>
      </c>
      <c r="D418" s="204">
        <v>6.2587851297295138</v>
      </c>
    </row>
    <row r="419" spans="1:4" ht="27.75" customHeight="1" x14ac:dyDescent="0.25">
      <c r="A419" s="7" t="s">
        <v>6370</v>
      </c>
      <c r="B419" s="186" t="s">
        <v>710</v>
      </c>
      <c r="C419" s="204">
        <v>0.86819709314367</v>
      </c>
      <c r="D419" s="204">
        <v>3.621548791256699</v>
      </c>
    </row>
    <row r="420" spans="1:4" ht="27.75" customHeight="1" x14ac:dyDescent="0.25">
      <c r="A420" s="7" t="s">
        <v>6371</v>
      </c>
      <c r="B420" s="186" t="s">
        <v>710</v>
      </c>
      <c r="C420" s="204">
        <v>5.0025860874812027E-2</v>
      </c>
      <c r="D420" s="204">
        <v>2.1961150539127319</v>
      </c>
    </row>
    <row r="421" spans="1:4" ht="27.75" customHeight="1" x14ac:dyDescent="0.25">
      <c r="A421" s="7" t="s">
        <v>6372</v>
      </c>
      <c r="B421" s="186" t="s">
        <v>710</v>
      </c>
      <c r="C421" s="204">
        <v>0.20858758491105753</v>
      </c>
      <c r="D421" s="204">
        <v>2.9686508413259922</v>
      </c>
    </row>
    <row r="422" spans="1:4" ht="27.75" customHeight="1" x14ac:dyDescent="0.25">
      <c r="A422" s="7" t="s">
        <v>6373</v>
      </c>
      <c r="B422" s="186" t="s">
        <v>710</v>
      </c>
      <c r="C422" s="204">
        <v>0.88118758844572598</v>
      </c>
      <c r="D422" s="204">
        <v>2.2411786206205253</v>
      </c>
    </row>
    <row r="423" spans="1:4" ht="27.75" customHeight="1" x14ac:dyDescent="0.25">
      <c r="A423" s="7" t="s">
        <v>6374</v>
      </c>
      <c r="B423" s="186" t="s">
        <v>710</v>
      </c>
      <c r="C423" s="204">
        <v>0.13772644397661257</v>
      </c>
      <c r="D423" s="204">
        <v>20.217305907761233</v>
      </c>
    </row>
    <row r="424" spans="1:4" ht="27.75" customHeight="1" x14ac:dyDescent="0.25">
      <c r="A424" s="7" t="s">
        <v>6375</v>
      </c>
      <c r="B424" s="186" t="s">
        <v>710</v>
      </c>
      <c r="C424" s="204">
        <v>4.9482736407596289E-2</v>
      </c>
      <c r="D424" s="204">
        <v>1.7073571871528819</v>
      </c>
    </row>
    <row r="425" spans="1:4" ht="27.75" customHeight="1" x14ac:dyDescent="0.25">
      <c r="A425" s="7" t="s">
        <v>6376</v>
      </c>
      <c r="B425" s="186" t="s">
        <v>710</v>
      </c>
      <c r="C425" s="204">
        <v>0.58303094568351199</v>
      </c>
      <c r="D425" s="204">
        <v>7.2637281958014121E-3</v>
      </c>
    </row>
    <row r="426" spans="1:4" ht="27.75" customHeight="1" x14ac:dyDescent="0.25">
      <c r="A426" s="7" t="s">
        <v>6377</v>
      </c>
      <c r="B426" s="186" t="s">
        <v>710</v>
      </c>
      <c r="C426" s="204">
        <v>0.20050446388806403</v>
      </c>
      <c r="D426" s="204">
        <v>3.5812563555165409</v>
      </c>
    </row>
    <row r="427" spans="1:4" ht="27.75" customHeight="1" x14ac:dyDescent="0.25">
      <c r="A427" s="7" t="s">
        <v>6378</v>
      </c>
      <c r="B427" s="186" t="s">
        <v>710</v>
      </c>
      <c r="C427" s="204">
        <v>2.1081104466230847</v>
      </c>
      <c r="D427" s="204">
        <v>14.134464500173282</v>
      </c>
    </row>
    <row r="428" spans="1:4" ht="27.75" customHeight="1" x14ac:dyDescent="0.25">
      <c r="A428" s="7" t="s">
        <v>6379</v>
      </c>
      <c r="B428" s="186" t="s">
        <v>710</v>
      </c>
      <c r="C428" s="204">
        <v>0.41285753636271488</v>
      </c>
      <c r="D428" s="204">
        <v>4.250280469576559</v>
      </c>
    </row>
    <row r="429" spans="1:4" ht="27.75" customHeight="1" x14ac:dyDescent="0.25">
      <c r="A429" s="7" t="s">
        <v>6380</v>
      </c>
      <c r="B429" s="186" t="s">
        <v>710</v>
      </c>
      <c r="C429" s="204">
        <v>0.48443859111456272</v>
      </c>
      <c r="D429" s="204">
        <v>22.777829656661201</v>
      </c>
    </row>
    <row r="430" spans="1:4" ht="27.75" customHeight="1" x14ac:dyDescent="0.25">
      <c r="A430" s="7" t="s">
        <v>6381</v>
      </c>
      <c r="B430" s="186" t="s">
        <v>710</v>
      </c>
      <c r="C430" s="204">
        <v>0.15696813755608602</v>
      </c>
      <c r="D430" s="204">
        <v>5.9711498989706948</v>
      </c>
    </row>
    <row r="431" spans="1:4" ht="27.75" customHeight="1" x14ac:dyDescent="0.25">
      <c r="A431" s="7" t="s">
        <v>6382</v>
      </c>
      <c r="B431" s="186" t="s">
        <v>710</v>
      </c>
      <c r="C431" s="204">
        <v>6.2403022242835768E-2</v>
      </c>
      <c r="D431" s="204">
        <v>9.4838969790455039</v>
      </c>
    </row>
    <row r="432" spans="1:4" ht="27.75" customHeight="1" x14ac:dyDescent="0.25">
      <c r="A432" s="7" t="s">
        <v>6383</v>
      </c>
      <c r="B432" s="186" t="s">
        <v>710</v>
      </c>
      <c r="C432" s="204">
        <v>2.3718270296242971E-2</v>
      </c>
      <c r="D432" s="204">
        <v>2.1101925716053347</v>
      </c>
    </row>
    <row r="433" spans="1:4" ht="27.75" customHeight="1" x14ac:dyDescent="0.25">
      <c r="A433" s="7" t="s">
        <v>6384</v>
      </c>
      <c r="B433" s="186" t="s">
        <v>710</v>
      </c>
      <c r="C433" s="204">
        <v>2.3976731265826374</v>
      </c>
      <c r="D433" s="204">
        <v>13.366539704001712</v>
      </c>
    </row>
    <row r="434" spans="1:4" ht="27.75" customHeight="1" x14ac:dyDescent="0.25">
      <c r="A434" s="7" t="s">
        <v>6385</v>
      </c>
      <c r="B434" s="186" t="s">
        <v>710</v>
      </c>
      <c r="C434" s="204">
        <v>1.5388821211110326</v>
      </c>
      <c r="D434" s="204">
        <v>13.930516075754424</v>
      </c>
    </row>
    <row r="435" spans="1:4" ht="27.75" customHeight="1" x14ac:dyDescent="0.25">
      <c r="A435" s="7" t="s">
        <v>6386</v>
      </c>
      <c r="B435" s="186" t="s">
        <v>710</v>
      </c>
      <c r="C435" s="204">
        <v>2.3024573346572872</v>
      </c>
      <c r="D435" s="204">
        <v>2.114413928250745</v>
      </c>
    </row>
    <row r="436" spans="1:4" ht="27.75" customHeight="1" x14ac:dyDescent="0.25">
      <c r="A436" s="7" t="s">
        <v>6387</v>
      </c>
      <c r="B436" s="186" t="s">
        <v>710</v>
      </c>
      <c r="C436" s="204">
        <v>0.19809877313024218</v>
      </c>
      <c r="D436" s="204">
        <v>3.8455231723581682</v>
      </c>
    </row>
    <row r="437" spans="1:4" ht="27.75" customHeight="1" x14ac:dyDescent="0.25">
      <c r="A437" s="7" t="s">
        <v>6388</v>
      </c>
      <c r="B437" s="186" t="s">
        <v>710</v>
      </c>
      <c r="C437" s="204">
        <v>5.4236821109612088E-2</v>
      </c>
      <c r="D437" s="204">
        <v>17.318023700119568</v>
      </c>
    </row>
    <row r="438" spans="1:4" ht="27.75" customHeight="1" x14ac:dyDescent="0.25">
      <c r="A438" s="7" t="s">
        <v>6389</v>
      </c>
      <c r="B438" s="186" t="s">
        <v>710</v>
      </c>
      <c r="C438" s="204">
        <v>0.5038014624797984</v>
      </c>
      <c r="D438" s="204">
        <v>1.2845168759403625</v>
      </c>
    </row>
    <row r="439" spans="1:4" ht="27.75" customHeight="1" x14ac:dyDescent="0.25">
      <c r="A439" s="7" t="s">
        <v>5853</v>
      </c>
      <c r="B439" s="186" t="s">
        <v>710</v>
      </c>
      <c r="C439" s="204">
        <v>1.0263609417141917</v>
      </c>
      <c r="D439" s="204">
        <v>5.1157054788952463</v>
      </c>
    </row>
    <row r="440" spans="1:4" ht="27.75" customHeight="1" x14ac:dyDescent="0.25">
      <c r="A440" s="7" t="s">
        <v>6390</v>
      </c>
      <c r="B440" s="186" t="s">
        <v>710</v>
      </c>
      <c r="C440" s="204">
        <v>0.48918452011296759</v>
      </c>
      <c r="D440" s="204">
        <v>5.0855632600370653</v>
      </c>
    </row>
    <row r="441" spans="1:4" ht="27.75" customHeight="1" x14ac:dyDescent="0.25">
      <c r="A441" s="7" t="s">
        <v>6391</v>
      </c>
      <c r="B441" s="186" t="s">
        <v>710</v>
      </c>
      <c r="C441" s="204">
        <v>1.3943716684252572</v>
      </c>
      <c r="D441" s="204">
        <v>13.357871623806345</v>
      </c>
    </row>
    <row r="442" spans="1:4" ht="27.75" customHeight="1" x14ac:dyDescent="0.25">
      <c r="A442" s="7" t="s">
        <v>6392</v>
      </c>
      <c r="B442" s="186" t="s">
        <v>710</v>
      </c>
      <c r="C442" s="204">
        <v>4.4704778302645414</v>
      </c>
      <c r="D442" s="204">
        <v>-0.17575710881696616</v>
      </c>
    </row>
    <row r="443" spans="1:4" ht="27.75" customHeight="1" x14ac:dyDescent="0.25">
      <c r="A443" s="7" t="s">
        <v>6393</v>
      </c>
      <c r="B443" s="186" t="s">
        <v>710</v>
      </c>
      <c r="C443" s="204">
        <v>1.0232380263342649E-2</v>
      </c>
      <c r="D443" s="204">
        <v>7.0856368548000033</v>
      </c>
    </row>
    <row r="444" spans="1:4" ht="27.75" customHeight="1" x14ac:dyDescent="0.25">
      <c r="A444" s="7" t="s">
        <v>6394</v>
      </c>
      <c r="B444" s="186" t="s">
        <v>710</v>
      </c>
      <c r="C444" s="204">
        <v>1.5871230410252732</v>
      </c>
      <c r="D444" s="204">
        <v>26.741341839728868</v>
      </c>
    </row>
    <row r="445" spans="1:4" ht="27.75" customHeight="1" x14ac:dyDescent="0.25">
      <c r="A445" s="7" t="s">
        <v>6395</v>
      </c>
      <c r="B445" s="186" t="s">
        <v>710</v>
      </c>
      <c r="C445" s="204">
        <v>0.28622735240099156</v>
      </c>
      <c r="D445" s="204">
        <v>18.269572178754611</v>
      </c>
    </row>
    <row r="446" spans="1:4" ht="27.75" customHeight="1" x14ac:dyDescent="0.25">
      <c r="A446" s="7" t="s">
        <v>6396</v>
      </c>
      <c r="B446" s="186" t="s">
        <v>710</v>
      </c>
      <c r="C446" s="204">
        <v>0.61630837103967484</v>
      </c>
      <c r="D446" s="204">
        <v>4.9058360406556023</v>
      </c>
    </row>
    <row r="447" spans="1:4" ht="27.75" customHeight="1" x14ac:dyDescent="0.25">
      <c r="A447" s="7" t="s">
        <v>6397</v>
      </c>
      <c r="B447" s="186" t="s">
        <v>710</v>
      </c>
      <c r="C447" s="204">
        <v>0.16551408991135455</v>
      </c>
      <c r="D447" s="204">
        <v>10.155842941143314</v>
      </c>
    </row>
    <row r="448" spans="1:4" ht="27.75" customHeight="1" x14ac:dyDescent="0.25">
      <c r="A448" s="7" t="s">
        <v>6398</v>
      </c>
      <c r="B448" s="186" t="s">
        <v>710</v>
      </c>
      <c r="C448" s="204">
        <v>-4.447234323544659E-2</v>
      </c>
      <c r="D448" s="204">
        <v>17.569801337029187</v>
      </c>
    </row>
    <row r="449" spans="1:4" ht="27.75" customHeight="1" x14ac:dyDescent="0.25">
      <c r="A449" s="7" t="s">
        <v>6399</v>
      </c>
      <c r="B449" s="186" t="s">
        <v>710</v>
      </c>
      <c r="C449" s="204">
        <v>0.86822244835195006</v>
      </c>
      <c r="D449" s="204">
        <v>7.0864991269564941</v>
      </c>
    </row>
    <row r="450" spans="1:4" ht="27.75" customHeight="1" x14ac:dyDescent="0.25">
      <c r="A450" s="7" t="s">
        <v>6400</v>
      </c>
      <c r="B450" s="186" t="s">
        <v>710</v>
      </c>
      <c r="C450" s="204">
        <v>0.11165305075400557</v>
      </c>
      <c r="D450" s="204">
        <v>3.1887461336255454</v>
      </c>
    </row>
    <row r="451" spans="1:4" ht="27.75" customHeight="1" x14ac:dyDescent="0.25">
      <c r="A451" s="7" t="s">
        <v>6401</v>
      </c>
      <c r="B451" s="186" t="s">
        <v>710</v>
      </c>
      <c r="C451" s="204">
        <v>1.4441456790041214</v>
      </c>
      <c r="D451" s="204">
        <v>10.270250788417256</v>
      </c>
    </row>
    <row r="452" spans="1:4" ht="27.75" customHeight="1" x14ac:dyDescent="0.25">
      <c r="A452" s="7" t="s">
        <v>6402</v>
      </c>
      <c r="B452" s="186" t="s">
        <v>710</v>
      </c>
      <c r="C452" s="204">
        <v>0.50964212131245568</v>
      </c>
      <c r="D452" s="204">
        <v>3.0412477643556168</v>
      </c>
    </row>
    <row r="453" spans="1:4" ht="27.75" customHeight="1" x14ac:dyDescent="0.25">
      <c r="A453" s="7" t="s">
        <v>6403</v>
      </c>
      <c r="B453" s="186" t="s">
        <v>710</v>
      </c>
      <c r="C453" s="204">
        <v>9.6882443948492492E-2</v>
      </c>
      <c r="D453" s="204">
        <v>7.2543015361059018</v>
      </c>
    </row>
    <row r="454" spans="1:4" ht="27.75" customHeight="1" x14ac:dyDescent="0.25">
      <c r="A454" s="7" t="s">
        <v>6404</v>
      </c>
      <c r="B454" s="186" t="s">
        <v>710</v>
      </c>
      <c r="C454" s="204">
        <v>0.528336092223192</v>
      </c>
      <c r="D454" s="204">
        <v>4.2322951304764587</v>
      </c>
    </row>
    <row r="455" spans="1:4" ht="27.75" customHeight="1" x14ac:dyDescent="0.25">
      <c r="A455" s="7" t="s">
        <v>5787</v>
      </c>
      <c r="B455" s="186" t="s">
        <v>710</v>
      </c>
      <c r="C455" s="204">
        <v>3.0776786907831206</v>
      </c>
      <c r="D455" s="204">
        <v>25.133659936584952</v>
      </c>
    </row>
    <row r="456" spans="1:4" ht="27.75" customHeight="1" x14ac:dyDescent="0.25">
      <c r="A456" s="7" t="s">
        <v>6405</v>
      </c>
      <c r="B456" s="186" t="s">
        <v>710</v>
      </c>
      <c r="C456" s="204">
        <v>0.10809199187057336</v>
      </c>
      <c r="D456" s="204">
        <v>0.82717432616641484</v>
      </c>
    </row>
    <row r="457" spans="1:4" ht="27.75" customHeight="1" x14ac:dyDescent="0.25">
      <c r="A457" s="7" t="s">
        <v>5906</v>
      </c>
      <c r="B457" s="186" t="s">
        <v>710</v>
      </c>
      <c r="C457" s="204">
        <v>0.37308905123647906</v>
      </c>
      <c r="D457" s="204">
        <v>3.286235704718409</v>
      </c>
    </row>
    <row r="458" spans="1:4" ht="27.75" customHeight="1" x14ac:dyDescent="0.25">
      <c r="A458" s="7" t="s">
        <v>6406</v>
      </c>
      <c r="B458" s="186" t="s">
        <v>710</v>
      </c>
      <c r="C458" s="204">
        <v>0.26287950168534135</v>
      </c>
      <c r="D458" s="204">
        <v>5.0403949514164088</v>
      </c>
    </row>
    <row r="459" spans="1:4" ht="27.75" customHeight="1" x14ac:dyDescent="0.25">
      <c r="A459" s="7" t="s">
        <v>5849</v>
      </c>
      <c r="B459" s="186" t="s">
        <v>710</v>
      </c>
      <c r="C459" s="204">
        <v>1.0938917573742511E-2</v>
      </c>
      <c r="D459" s="204">
        <v>3.8571344590090608</v>
      </c>
    </row>
    <row r="460" spans="1:4" ht="27.75" customHeight="1" x14ac:dyDescent="0.25">
      <c r="A460" s="7" t="s">
        <v>6407</v>
      </c>
      <c r="B460" s="186" t="s">
        <v>710</v>
      </c>
      <c r="C460" s="204">
        <v>3.9654944413550095</v>
      </c>
      <c r="D460" s="204">
        <v>14.761350469804102</v>
      </c>
    </row>
    <row r="461" spans="1:4" ht="27.75" customHeight="1" x14ac:dyDescent="0.25">
      <c r="A461" s="7" t="s">
        <v>6408</v>
      </c>
      <c r="B461" s="186" t="s">
        <v>710</v>
      </c>
      <c r="C461" s="204">
        <v>2.739171672024431</v>
      </c>
      <c r="D461" s="204">
        <v>8.7834940279818792</v>
      </c>
    </row>
    <row r="462" spans="1:4" ht="27.75" customHeight="1" x14ac:dyDescent="0.25">
      <c r="A462" s="7" t="s">
        <v>6409</v>
      </c>
      <c r="B462" s="186" t="s">
        <v>710</v>
      </c>
      <c r="C462" s="204">
        <v>2.2054924993270588</v>
      </c>
      <c r="D462" s="204">
        <v>20.474886412771291</v>
      </c>
    </row>
    <row r="463" spans="1:4" ht="27.75" customHeight="1" x14ac:dyDescent="0.25">
      <c r="A463" s="7" t="s">
        <v>6410</v>
      </c>
      <c r="B463" s="186" t="s">
        <v>710</v>
      </c>
      <c r="C463" s="204">
        <v>2.1655433310444269E-2</v>
      </c>
      <c r="D463" s="204">
        <v>5.2251517101794747</v>
      </c>
    </row>
    <row r="464" spans="1:4" ht="27.75" customHeight="1" x14ac:dyDescent="0.25">
      <c r="A464" s="7" t="s">
        <v>6411</v>
      </c>
      <c r="B464" s="186" t="s">
        <v>710</v>
      </c>
      <c r="C464" s="204">
        <v>9.358473831269648E-2</v>
      </c>
      <c r="D464" s="204">
        <v>4.5572185123440914</v>
      </c>
    </row>
    <row r="465" spans="1:4" ht="27.75" customHeight="1" x14ac:dyDescent="0.25">
      <c r="A465" s="7" t="s">
        <v>6412</v>
      </c>
      <c r="B465" s="186" t="s">
        <v>710</v>
      </c>
      <c r="C465" s="204">
        <v>1.113417004712256</v>
      </c>
      <c r="D465" s="204">
        <v>3.2317154959885221</v>
      </c>
    </row>
    <row r="466" spans="1:4" ht="27.75" customHeight="1" x14ac:dyDescent="0.25">
      <c r="A466" s="7" t="s">
        <v>6413</v>
      </c>
      <c r="B466" s="186" t="s">
        <v>710</v>
      </c>
      <c r="C466" s="204" t="s">
        <v>710</v>
      </c>
      <c r="D466" s="204">
        <v>2.6758385196532442</v>
      </c>
    </row>
    <row r="467" spans="1:4" ht="27.75" customHeight="1" x14ac:dyDescent="0.25">
      <c r="A467" s="7" t="s">
        <v>6414</v>
      </c>
      <c r="B467" s="186" t="s">
        <v>710</v>
      </c>
      <c r="C467" s="204">
        <v>3.7704544581481834</v>
      </c>
      <c r="D467" s="204">
        <v>14.138071471353104</v>
      </c>
    </row>
    <row r="468" spans="1:4" ht="27.75" customHeight="1" x14ac:dyDescent="0.25">
      <c r="A468" s="7" t="s">
        <v>6415</v>
      </c>
      <c r="B468" s="186" t="s">
        <v>710</v>
      </c>
      <c r="C468" s="204">
        <v>4.0348555030624649</v>
      </c>
      <c r="D468" s="204">
        <v>19.623052311481054</v>
      </c>
    </row>
    <row r="469" spans="1:4" ht="27.75" customHeight="1" x14ac:dyDescent="0.25">
      <c r="A469" s="7" t="s">
        <v>6416</v>
      </c>
      <c r="B469" s="186" t="s">
        <v>710</v>
      </c>
      <c r="C469" s="204">
        <v>0.22320667445391937</v>
      </c>
      <c r="D469" s="204">
        <v>1.2876276874504986</v>
      </c>
    </row>
    <row r="470" spans="1:4" ht="27.75" customHeight="1" x14ac:dyDescent="0.25">
      <c r="A470" s="7" t="s">
        <v>6417</v>
      </c>
      <c r="B470" s="186" t="s">
        <v>710</v>
      </c>
      <c r="C470" s="204">
        <v>0.135143057158392</v>
      </c>
      <c r="D470" s="204">
        <v>1.7869115257573724</v>
      </c>
    </row>
    <row r="471" spans="1:4" ht="27.75" customHeight="1" x14ac:dyDescent="0.25">
      <c r="A471" s="7" t="s">
        <v>5718</v>
      </c>
      <c r="B471" s="186" t="s">
        <v>710</v>
      </c>
      <c r="C471" s="204">
        <v>0.14155739297001813</v>
      </c>
      <c r="D471" s="204">
        <v>25.294146097394055</v>
      </c>
    </row>
    <row r="472" spans="1:4" ht="27.75" customHeight="1" x14ac:dyDescent="0.25">
      <c r="A472" s="7" t="s">
        <v>6418</v>
      </c>
      <c r="B472" s="186" t="s">
        <v>710</v>
      </c>
      <c r="C472" s="204">
        <v>6.7908977504805068E-2</v>
      </c>
      <c r="D472" s="204">
        <v>24.596833515713623</v>
      </c>
    </row>
    <row r="473" spans="1:4" ht="27.75" customHeight="1" x14ac:dyDescent="0.25">
      <c r="A473" s="7" t="s">
        <v>6419</v>
      </c>
      <c r="B473" s="186" t="s">
        <v>710</v>
      </c>
      <c r="C473" s="204">
        <v>0.41240087593475439</v>
      </c>
      <c r="D473" s="204">
        <v>12.781894986736431</v>
      </c>
    </row>
    <row r="474" spans="1:4" ht="27.75" customHeight="1" x14ac:dyDescent="0.25">
      <c r="A474" s="7" t="s">
        <v>6420</v>
      </c>
      <c r="B474" s="186" t="s">
        <v>710</v>
      </c>
      <c r="C474" s="204">
        <v>0.30779331976269414</v>
      </c>
      <c r="D474" s="204">
        <v>7.6029195532762825</v>
      </c>
    </row>
    <row r="475" spans="1:4" ht="27.75" customHeight="1" x14ac:dyDescent="0.25">
      <c r="A475" s="7" t="s">
        <v>6421</v>
      </c>
      <c r="B475" s="186" t="s">
        <v>710</v>
      </c>
      <c r="C475" s="204">
        <v>0.20644661342550952</v>
      </c>
      <c r="D475" s="204">
        <v>1.3318707201366209</v>
      </c>
    </row>
    <row r="476" spans="1:4" ht="27.75" customHeight="1" x14ac:dyDescent="0.25">
      <c r="A476" s="7" t="s">
        <v>6422</v>
      </c>
      <c r="B476" s="186" t="s">
        <v>710</v>
      </c>
      <c r="C476" s="204">
        <v>0.19974679388910571</v>
      </c>
      <c r="D476" s="204">
        <v>1.3339519767689374</v>
      </c>
    </row>
    <row r="477" spans="1:4" ht="27.75" customHeight="1" x14ac:dyDescent="0.25">
      <c r="A477" s="7" t="s">
        <v>6423</v>
      </c>
      <c r="B477" s="186" t="s">
        <v>710</v>
      </c>
      <c r="C477" s="204">
        <v>2.840431560272664</v>
      </c>
      <c r="D477" s="204">
        <v>6.7537619348220206</v>
      </c>
    </row>
    <row r="478" spans="1:4" ht="27.75" customHeight="1" x14ac:dyDescent="0.25">
      <c r="A478" s="7" t="s">
        <v>6424</v>
      </c>
      <c r="B478" s="186" t="s">
        <v>710</v>
      </c>
      <c r="C478" s="204">
        <v>1.6777536877176944</v>
      </c>
      <c r="D478" s="204">
        <v>9.4919653841444944</v>
      </c>
    </row>
    <row r="479" spans="1:4" ht="27.75" customHeight="1" x14ac:dyDescent="0.25">
      <c r="A479" s="7" t="s">
        <v>6425</v>
      </c>
      <c r="B479" s="186" t="s">
        <v>710</v>
      </c>
      <c r="C479" s="204">
        <v>0.2428768788283675</v>
      </c>
      <c r="D479" s="204">
        <v>5.6657271550298196</v>
      </c>
    </row>
    <row r="480" spans="1:4" ht="27.75" customHeight="1" x14ac:dyDescent="0.25">
      <c r="A480" s="7" t="s">
        <v>6426</v>
      </c>
      <c r="B480" s="186" t="s">
        <v>710</v>
      </c>
      <c r="C480" s="204">
        <v>0.77786243763615148</v>
      </c>
      <c r="D480" s="204">
        <v>18.742372733915555</v>
      </c>
    </row>
    <row r="481" spans="1:4" ht="27.75" customHeight="1" x14ac:dyDescent="0.25">
      <c r="A481" s="7" t="s">
        <v>6427</v>
      </c>
      <c r="B481" s="186" t="s">
        <v>710</v>
      </c>
      <c r="C481" s="204">
        <v>1.0038117548279142</v>
      </c>
      <c r="D481" s="204">
        <v>6.0049681331626532</v>
      </c>
    </row>
    <row r="482" spans="1:4" ht="27.75" customHeight="1" x14ac:dyDescent="0.25">
      <c r="A482" s="7" t="s">
        <v>6428</v>
      </c>
      <c r="B482" s="186" t="s">
        <v>710</v>
      </c>
      <c r="C482" s="204">
        <v>0.54880341996131854</v>
      </c>
      <c r="D482" s="204">
        <v>2.2032694669080803</v>
      </c>
    </row>
    <row r="483" spans="1:4" ht="27.75" customHeight="1" x14ac:dyDescent="0.25">
      <c r="A483" s="7" t="s">
        <v>6429</v>
      </c>
      <c r="B483" s="186" t="s">
        <v>710</v>
      </c>
      <c r="C483" s="204">
        <v>0.9033600245242982</v>
      </c>
      <c r="D483" s="204">
        <v>1.2275401105210646</v>
      </c>
    </row>
    <row r="484" spans="1:4" ht="27.75" customHeight="1" x14ac:dyDescent="0.25">
      <c r="A484" s="7" t="s">
        <v>6430</v>
      </c>
      <c r="B484" s="186" t="s">
        <v>710</v>
      </c>
      <c r="C484" s="204">
        <v>1.8853446403923177</v>
      </c>
      <c r="D484" s="204">
        <v>16.890310920786099</v>
      </c>
    </row>
    <row r="485" spans="1:4" ht="27.75" customHeight="1" x14ac:dyDescent="0.25">
      <c r="A485" s="7" t="s">
        <v>6431</v>
      </c>
      <c r="B485" s="186" t="s">
        <v>710</v>
      </c>
      <c r="C485" s="204">
        <v>5.0210157639905679</v>
      </c>
      <c r="D485" s="204">
        <v>0.22876234872228146</v>
      </c>
    </row>
    <row r="486" spans="1:4" ht="27.75" customHeight="1" x14ac:dyDescent="0.25">
      <c r="A486" s="7" t="s">
        <v>6432</v>
      </c>
      <c r="B486" s="186" t="s">
        <v>710</v>
      </c>
      <c r="C486" s="204">
        <v>0.27459053440961684</v>
      </c>
      <c r="D486" s="204">
        <v>3.414114165866323</v>
      </c>
    </row>
    <row r="487" spans="1:4" ht="27.75" customHeight="1" x14ac:dyDescent="0.25">
      <c r="A487" s="7" t="s">
        <v>6433</v>
      </c>
      <c r="B487" s="186" t="s">
        <v>710</v>
      </c>
      <c r="C487" s="204">
        <v>5.3112983346728457</v>
      </c>
      <c r="D487" s="204">
        <v>4.3801875125338894</v>
      </c>
    </row>
    <row r="488" spans="1:4" ht="27.75" customHeight="1" x14ac:dyDescent="0.25">
      <c r="A488" s="7" t="s">
        <v>6434</v>
      </c>
      <c r="B488" s="186" t="s">
        <v>710</v>
      </c>
      <c r="C488" s="204">
        <v>0.25172119958168987</v>
      </c>
      <c r="D488" s="204">
        <v>5.2782608410001099</v>
      </c>
    </row>
    <row r="489" spans="1:4" ht="27.75" customHeight="1" x14ac:dyDescent="0.25">
      <c r="A489" s="7" t="s">
        <v>6435</v>
      </c>
      <c r="B489" s="186" t="s">
        <v>710</v>
      </c>
      <c r="C489" s="204">
        <v>7.8961531236913421E-2</v>
      </c>
      <c r="D489" s="204">
        <v>0.96905339727810202</v>
      </c>
    </row>
    <row r="490" spans="1:4" ht="27.75" customHeight="1" x14ac:dyDescent="0.25">
      <c r="A490" s="7" t="s">
        <v>6436</v>
      </c>
      <c r="B490" s="186" t="s">
        <v>710</v>
      </c>
      <c r="C490" s="204">
        <v>5.960644859948977E-2</v>
      </c>
      <c r="D490" s="204">
        <v>2.4224509830069119</v>
      </c>
    </row>
    <row r="491" spans="1:4" ht="27.75" customHeight="1" x14ac:dyDescent="0.25">
      <c r="A491" s="7" t="s">
        <v>6437</v>
      </c>
      <c r="B491" s="186" t="s">
        <v>710</v>
      </c>
      <c r="C491" s="204">
        <v>0.3870049428248023</v>
      </c>
      <c r="D491" s="204">
        <v>2.8829696823040329</v>
      </c>
    </row>
    <row r="492" spans="1:4" ht="27.75" customHeight="1" x14ac:dyDescent="0.25">
      <c r="A492" s="7" t="s">
        <v>6438</v>
      </c>
      <c r="B492" s="186" t="s">
        <v>710</v>
      </c>
      <c r="C492" s="204">
        <v>0.32012569624975801</v>
      </c>
      <c r="D492" s="204">
        <v>2.48648441768484</v>
      </c>
    </row>
    <row r="493" spans="1:4" ht="27.75" customHeight="1" x14ac:dyDescent="0.25">
      <c r="A493" s="7" t="s">
        <v>6439</v>
      </c>
      <c r="B493" s="186" t="s">
        <v>710</v>
      </c>
      <c r="C493" s="204">
        <v>0.55330863757706028</v>
      </c>
      <c r="D493" s="204">
        <v>3.366602364881973</v>
      </c>
    </row>
    <row r="494" spans="1:4" ht="27.75" customHeight="1" x14ac:dyDescent="0.25">
      <c r="A494" s="7" t="s">
        <v>6440</v>
      </c>
      <c r="B494" s="186" t="s">
        <v>710</v>
      </c>
      <c r="C494" s="204">
        <v>0.46445143889661006</v>
      </c>
      <c r="D494" s="204">
        <v>4.8298182804030141</v>
      </c>
    </row>
    <row r="495" spans="1:4" ht="27.75" customHeight="1" x14ac:dyDescent="0.25">
      <c r="A495" s="7" t="s">
        <v>6441</v>
      </c>
      <c r="B495" s="186" t="s">
        <v>710</v>
      </c>
      <c r="C495" s="204">
        <v>0.16053393856013487</v>
      </c>
      <c r="D495" s="204">
        <v>10.266547831482809</v>
      </c>
    </row>
    <row r="496" spans="1:4" ht="27.75" customHeight="1" x14ac:dyDescent="0.25">
      <c r="A496" s="7" t="s">
        <v>6442</v>
      </c>
      <c r="B496" s="186" t="s">
        <v>710</v>
      </c>
      <c r="C496" s="204">
        <v>0.59460914489654548</v>
      </c>
      <c r="D496" s="204">
        <v>8.1444427207912415</v>
      </c>
    </row>
    <row r="497" spans="1:4" ht="27.75" customHeight="1" x14ac:dyDescent="0.25">
      <c r="A497" s="7" t="s">
        <v>6443</v>
      </c>
      <c r="B497" s="186" t="s">
        <v>710</v>
      </c>
      <c r="C497" s="204">
        <v>0.59460914489654548</v>
      </c>
      <c r="D497" s="204">
        <v>8.1444427207912415</v>
      </c>
    </row>
    <row r="498" spans="1:4" ht="27.75" customHeight="1" x14ac:dyDescent="0.25">
      <c r="A498" s="7" t="s">
        <v>6444</v>
      </c>
      <c r="B498" s="186" t="s">
        <v>710</v>
      </c>
      <c r="C498" s="204">
        <v>6.7059915130839642E-2</v>
      </c>
      <c r="D498" s="204">
        <v>17.811937817700482</v>
      </c>
    </row>
    <row r="499" spans="1:4" ht="27.75" customHeight="1" x14ac:dyDescent="0.25">
      <c r="A499" s="7" t="s">
        <v>6445</v>
      </c>
      <c r="B499" s="186" t="s">
        <v>710</v>
      </c>
      <c r="C499" s="204">
        <v>2.9188612637286521E-2</v>
      </c>
      <c r="D499" s="204">
        <v>1.1764741652149115</v>
      </c>
    </row>
    <row r="500" spans="1:4" ht="27.75" customHeight="1" x14ac:dyDescent="0.25">
      <c r="A500" s="7" t="s">
        <v>6446</v>
      </c>
      <c r="B500" s="186" t="s">
        <v>710</v>
      </c>
      <c r="C500" s="204">
        <v>0.43540790570927201</v>
      </c>
      <c r="D500" s="204">
        <v>10.314950378989456</v>
      </c>
    </row>
    <row r="501" spans="1:4" ht="27.75" customHeight="1" x14ac:dyDescent="0.25">
      <c r="A501" s="7" t="s">
        <v>6447</v>
      </c>
      <c r="B501" s="186" t="s">
        <v>710</v>
      </c>
      <c r="C501" s="204">
        <v>0.54802474600465534</v>
      </c>
      <c r="D501" s="204">
        <v>7.370602049155611</v>
      </c>
    </row>
    <row r="502" spans="1:4" ht="27.75" customHeight="1" x14ac:dyDescent="0.25">
      <c r="A502" s="7" t="s">
        <v>6448</v>
      </c>
      <c r="B502" s="186" t="s">
        <v>710</v>
      </c>
      <c r="C502" s="204">
        <v>2.6964187484823552</v>
      </c>
      <c r="D502" s="204">
        <v>3.6629513154193467</v>
      </c>
    </row>
    <row r="503" spans="1:4" ht="27.75" customHeight="1" x14ac:dyDescent="0.25">
      <c r="A503" s="7" t="s">
        <v>6449</v>
      </c>
      <c r="B503" s="186" t="s">
        <v>710</v>
      </c>
      <c r="C503" s="204">
        <v>0.87695914992285851</v>
      </c>
      <c r="D503" s="204">
        <v>5.3701887828738659</v>
      </c>
    </row>
    <row r="504" spans="1:4" ht="27.75" customHeight="1" x14ac:dyDescent="0.25">
      <c r="A504" s="7" t="s">
        <v>6450</v>
      </c>
      <c r="B504" s="186" t="s">
        <v>710</v>
      </c>
      <c r="C504" s="204">
        <v>0.82602283992741177</v>
      </c>
      <c r="D504" s="204">
        <v>7.855646034634872</v>
      </c>
    </row>
    <row r="505" spans="1:4" ht="27.75" customHeight="1" x14ac:dyDescent="0.25">
      <c r="A505" s="7" t="s">
        <v>6451</v>
      </c>
      <c r="B505" s="186" t="s">
        <v>710</v>
      </c>
      <c r="C505" s="204">
        <v>0.26433234651869636</v>
      </c>
      <c r="D505" s="204">
        <v>7.2453195090381621</v>
      </c>
    </row>
    <row r="506" spans="1:4" ht="27.75" customHeight="1" x14ac:dyDescent="0.25">
      <c r="A506" s="7" t="s">
        <v>6452</v>
      </c>
      <c r="B506" s="186" t="s">
        <v>710</v>
      </c>
      <c r="C506" s="204">
        <v>0.56701488885488471</v>
      </c>
      <c r="D506" s="204">
        <v>3.6374152751402318</v>
      </c>
    </row>
    <row r="507" spans="1:4" ht="27.75" customHeight="1" x14ac:dyDescent="0.25">
      <c r="A507" s="7" t="s">
        <v>6453</v>
      </c>
      <c r="B507" s="186" t="s">
        <v>710</v>
      </c>
      <c r="C507" s="204">
        <v>4.0607465277741106</v>
      </c>
      <c r="D507" s="204">
        <v>0.4284076623744818</v>
      </c>
    </row>
    <row r="508" spans="1:4" ht="27.75" customHeight="1" x14ac:dyDescent="0.25">
      <c r="A508" s="7" t="s">
        <v>6454</v>
      </c>
      <c r="B508" s="186" t="s">
        <v>710</v>
      </c>
      <c r="C508" s="204">
        <v>5.2006159931977578</v>
      </c>
      <c r="D508" s="204">
        <v>28.00878814211228</v>
      </c>
    </row>
    <row r="509" spans="1:4" ht="27.75" customHeight="1" x14ac:dyDescent="0.25">
      <c r="A509" s="7" t="s">
        <v>6455</v>
      </c>
      <c r="B509" s="186" t="s">
        <v>710</v>
      </c>
      <c r="C509" s="204">
        <v>1.8646058672613042</v>
      </c>
      <c r="D509" s="204">
        <v>3.0323607799383661</v>
      </c>
    </row>
    <row r="510" spans="1:4" ht="27.75" customHeight="1" x14ac:dyDescent="0.25">
      <c r="A510" s="7" t="s">
        <v>6456</v>
      </c>
      <c r="B510" s="186" t="s">
        <v>710</v>
      </c>
      <c r="C510" s="204">
        <v>0.27966142756079343</v>
      </c>
      <c r="D510" s="204">
        <v>5.6507565761269865</v>
      </c>
    </row>
    <row r="511" spans="1:4" ht="27.75" customHeight="1" x14ac:dyDescent="0.25">
      <c r="A511" s="7" t="s">
        <v>6457</v>
      </c>
      <c r="B511" s="186" t="s">
        <v>710</v>
      </c>
      <c r="C511" s="204">
        <v>0.1963941580121441</v>
      </c>
      <c r="D511" s="204">
        <v>6.5455766348164595</v>
      </c>
    </row>
    <row r="512" spans="1:4" ht="27.75" customHeight="1" x14ac:dyDescent="0.25">
      <c r="A512" s="7" t="s">
        <v>6458</v>
      </c>
      <c r="B512" s="186" t="s">
        <v>710</v>
      </c>
      <c r="C512" s="204">
        <v>2.5467513869520331</v>
      </c>
      <c r="D512" s="204">
        <v>22.381292537088516</v>
      </c>
    </row>
    <row r="513" spans="1:4" ht="27.75" customHeight="1" x14ac:dyDescent="0.25">
      <c r="A513" s="7" t="s">
        <v>6459</v>
      </c>
      <c r="B513" s="186" t="s">
        <v>710</v>
      </c>
      <c r="C513" s="204">
        <v>5.3829676196952834E-4</v>
      </c>
      <c r="D513" s="204">
        <v>2.1585941918485765</v>
      </c>
    </row>
    <row r="514" spans="1:4" ht="27.75" customHeight="1" x14ac:dyDescent="0.25">
      <c r="A514" s="7" t="s">
        <v>6460</v>
      </c>
      <c r="B514" s="186" t="s">
        <v>710</v>
      </c>
      <c r="C514" s="204">
        <v>9.9042777658073011E-2</v>
      </c>
      <c r="D514" s="204">
        <v>1.112507106760551</v>
      </c>
    </row>
    <row r="515" spans="1:4" ht="27.75" customHeight="1" x14ac:dyDescent="0.25">
      <c r="A515" s="7" t="s">
        <v>6461</v>
      </c>
      <c r="B515" s="186" t="s">
        <v>710</v>
      </c>
      <c r="C515" s="204">
        <v>0.31596449397328225</v>
      </c>
      <c r="D515" s="204">
        <v>26.695521697191591</v>
      </c>
    </row>
    <row r="516" spans="1:4" ht="27.75" customHeight="1" x14ac:dyDescent="0.25">
      <c r="A516" s="7" t="s">
        <v>5764</v>
      </c>
      <c r="B516" s="186" t="s">
        <v>710</v>
      </c>
      <c r="C516" s="204">
        <v>0.62412631992805523</v>
      </c>
      <c r="D516" s="204">
        <v>6.9274438780314194</v>
      </c>
    </row>
    <row r="517" spans="1:4" ht="27.75" customHeight="1" x14ac:dyDescent="0.25">
      <c r="A517" s="7" t="s">
        <v>6462</v>
      </c>
      <c r="B517" s="186" t="s">
        <v>710</v>
      </c>
      <c r="C517" s="204">
        <v>8.2527334783040071E-2</v>
      </c>
      <c r="D517" s="204">
        <v>4.3147361088443743</v>
      </c>
    </row>
    <row r="518" spans="1:4" ht="27.75" customHeight="1" x14ac:dyDescent="0.25">
      <c r="A518" s="7" t="s">
        <v>6463</v>
      </c>
      <c r="B518" s="186" t="s">
        <v>710</v>
      </c>
      <c r="C518" s="204">
        <v>0.15412881831897876</v>
      </c>
      <c r="D518" s="204">
        <v>5.4433806922570849</v>
      </c>
    </row>
    <row r="519" spans="1:4" ht="27.75" customHeight="1" x14ac:dyDescent="0.25">
      <c r="A519" s="7" t="s">
        <v>6464</v>
      </c>
      <c r="B519" s="186" t="s">
        <v>710</v>
      </c>
      <c r="C519" s="204">
        <v>3.7836791485955237</v>
      </c>
      <c r="D519" s="204">
        <v>4.9074759316319412</v>
      </c>
    </row>
    <row r="520" spans="1:4" ht="27.75" customHeight="1" x14ac:dyDescent="0.25">
      <c r="A520" s="7" t="s">
        <v>6465</v>
      </c>
      <c r="B520" s="186" t="s">
        <v>710</v>
      </c>
      <c r="C520" s="204">
        <v>8.5962923725321105E-2</v>
      </c>
      <c r="D520" s="204">
        <v>17.778378311528741</v>
      </c>
    </row>
    <row r="521" spans="1:4" ht="27.75" customHeight="1" x14ac:dyDescent="0.25">
      <c r="A521" s="7" t="s">
        <v>6466</v>
      </c>
      <c r="B521" s="186" t="s">
        <v>710</v>
      </c>
      <c r="C521" s="204">
        <v>3.3940440958975325E-2</v>
      </c>
      <c r="D521" s="204">
        <v>19.029166568974745</v>
      </c>
    </row>
    <row r="522" spans="1:4" ht="27.75" customHeight="1" x14ac:dyDescent="0.25">
      <c r="A522" s="7" t="s">
        <v>6467</v>
      </c>
      <c r="B522" s="186" t="s">
        <v>710</v>
      </c>
      <c r="C522" s="204">
        <v>3.8803826904688776</v>
      </c>
      <c r="D522" s="204">
        <v>20.005395164183895</v>
      </c>
    </row>
    <row r="523" spans="1:4" ht="27.75" customHeight="1" x14ac:dyDescent="0.25">
      <c r="A523" s="7" t="s">
        <v>6468</v>
      </c>
      <c r="B523" s="186" t="s">
        <v>710</v>
      </c>
      <c r="C523" s="204">
        <v>2.168209440999413</v>
      </c>
      <c r="D523" s="204">
        <v>19.803941043432751</v>
      </c>
    </row>
    <row r="524" spans="1:4" ht="27.75" customHeight="1" x14ac:dyDescent="0.25">
      <c r="A524" s="7" t="s">
        <v>6469</v>
      </c>
      <c r="B524" s="186" t="s">
        <v>710</v>
      </c>
      <c r="C524" s="204">
        <v>0.93851605618460787</v>
      </c>
      <c r="D524" s="204">
        <v>7.6061593181828782</v>
      </c>
    </row>
    <row r="525" spans="1:4" ht="27.75" customHeight="1" x14ac:dyDescent="0.25">
      <c r="A525" s="7" t="s">
        <v>6470</v>
      </c>
      <c r="B525" s="186" t="s">
        <v>710</v>
      </c>
      <c r="C525" s="204">
        <v>0.69517246943050559</v>
      </c>
      <c r="D525" s="204">
        <v>11.320520672477258</v>
      </c>
    </row>
    <row r="526" spans="1:4" ht="27.75" customHeight="1" x14ac:dyDescent="0.25">
      <c r="A526" s="7" t="s">
        <v>6471</v>
      </c>
      <c r="B526" s="186" t="s">
        <v>710</v>
      </c>
      <c r="C526" s="204">
        <v>0.58069678072130104</v>
      </c>
      <c r="D526" s="204">
        <v>14.865935334534722</v>
      </c>
    </row>
    <row r="527" spans="1:4" ht="27.75" customHeight="1" x14ac:dyDescent="0.25">
      <c r="A527" s="7" t="s">
        <v>6472</v>
      </c>
      <c r="B527" s="186" t="s">
        <v>710</v>
      </c>
      <c r="C527" s="204">
        <v>4.471013839861345</v>
      </c>
      <c r="D527" s="204">
        <v>9.0129192195239032</v>
      </c>
    </row>
    <row r="528" spans="1:4" ht="27.75" customHeight="1" x14ac:dyDescent="0.25">
      <c r="A528" s="7" t="s">
        <v>6473</v>
      </c>
      <c r="B528" s="186" t="s">
        <v>710</v>
      </c>
      <c r="C528" s="204">
        <v>0.87396148792291917</v>
      </c>
      <c r="D528" s="204">
        <v>4.2634430528277658</v>
      </c>
    </row>
    <row r="529" spans="1:4" ht="27.75" customHeight="1" x14ac:dyDescent="0.25">
      <c r="A529" s="7" t="s">
        <v>6474</v>
      </c>
      <c r="B529" s="186" t="s">
        <v>710</v>
      </c>
      <c r="C529" s="204">
        <v>0.84088319796000244</v>
      </c>
      <c r="D529" s="204">
        <v>13.417582763510103</v>
      </c>
    </row>
    <row r="530" spans="1:4" ht="27.75" customHeight="1" x14ac:dyDescent="0.25">
      <c r="A530" s="7" t="s">
        <v>6475</v>
      </c>
      <c r="B530" s="186" t="s">
        <v>710</v>
      </c>
      <c r="C530" s="204">
        <v>0.84088319796000244</v>
      </c>
      <c r="D530" s="204">
        <v>13.417582763510101</v>
      </c>
    </row>
    <row r="531" spans="1:4" ht="27.75" customHeight="1" x14ac:dyDescent="0.25">
      <c r="A531" s="7" t="s">
        <v>6476</v>
      </c>
      <c r="B531" s="186" t="s">
        <v>710</v>
      </c>
      <c r="C531" s="204">
        <v>0.58255704782430839</v>
      </c>
      <c r="D531" s="204">
        <v>2.642436889167</v>
      </c>
    </row>
    <row r="532" spans="1:4" ht="27.75" customHeight="1" x14ac:dyDescent="0.25">
      <c r="A532" s="7" t="s">
        <v>6477</v>
      </c>
      <c r="B532" s="186" t="s">
        <v>710</v>
      </c>
      <c r="C532" s="204">
        <v>0.14770185058081112</v>
      </c>
      <c r="D532" s="204">
        <v>12.84493988080543</v>
      </c>
    </row>
    <row r="533" spans="1:4" ht="27.75" customHeight="1" x14ac:dyDescent="0.25">
      <c r="A533" s="7" t="s">
        <v>6478</v>
      </c>
      <c r="B533" s="186" t="s">
        <v>710</v>
      </c>
      <c r="C533" s="204">
        <v>7.0952504505273503E-2</v>
      </c>
      <c r="D533" s="204">
        <v>11.618298693244069</v>
      </c>
    </row>
    <row r="534" spans="1:4" ht="27.75" customHeight="1" x14ac:dyDescent="0.25">
      <c r="A534" s="7" t="s">
        <v>6479</v>
      </c>
      <c r="B534" s="186" t="s">
        <v>710</v>
      </c>
      <c r="C534" s="204">
        <v>2.5010948491447396</v>
      </c>
      <c r="D534" s="204">
        <v>2.6810944532228334</v>
      </c>
    </row>
    <row r="535" spans="1:4" ht="27.75" customHeight="1" x14ac:dyDescent="0.25">
      <c r="A535" s="7" t="s">
        <v>6480</v>
      </c>
      <c r="B535" s="186" t="s">
        <v>710</v>
      </c>
      <c r="C535" s="204" t="s">
        <v>710</v>
      </c>
      <c r="D535" s="204">
        <v>3.8061342008408925</v>
      </c>
    </row>
    <row r="536" spans="1:4" ht="27.75" customHeight="1" x14ac:dyDescent="0.25">
      <c r="A536" s="7" t="s">
        <v>6481</v>
      </c>
      <c r="B536" s="186" t="s">
        <v>710</v>
      </c>
      <c r="C536" s="204">
        <v>1.2900560493688362</v>
      </c>
      <c r="D536" s="204">
        <v>6.6540321090314674</v>
      </c>
    </row>
    <row r="537" spans="1:4" ht="27.75" customHeight="1" x14ac:dyDescent="0.25">
      <c r="A537" s="7" t="s">
        <v>6482</v>
      </c>
      <c r="B537" s="186" t="s">
        <v>710</v>
      </c>
      <c r="C537" s="204">
        <v>1.3535798212515651</v>
      </c>
      <c r="D537" s="204">
        <v>2.9586505880923668</v>
      </c>
    </row>
    <row r="538" spans="1:4" ht="27.75" customHeight="1" x14ac:dyDescent="0.25">
      <c r="A538" s="7" t="s">
        <v>6483</v>
      </c>
      <c r="B538" s="186" t="s">
        <v>710</v>
      </c>
      <c r="C538" s="204">
        <v>0.95672156044233148</v>
      </c>
      <c r="D538" s="204">
        <v>7.0602250083686329</v>
      </c>
    </row>
    <row r="539" spans="1:4" ht="27.75" customHeight="1" x14ac:dyDescent="0.25">
      <c r="A539" s="7" t="s">
        <v>6484</v>
      </c>
      <c r="B539" s="186" t="s">
        <v>710</v>
      </c>
      <c r="C539" s="204">
        <v>0.84723855379382795</v>
      </c>
      <c r="D539" s="204">
        <v>15.333529817293481</v>
      </c>
    </row>
    <row r="540" spans="1:4" ht="27.75" customHeight="1" x14ac:dyDescent="0.25">
      <c r="A540" s="7" t="s">
        <v>6485</v>
      </c>
      <c r="B540" s="186" t="s">
        <v>710</v>
      </c>
      <c r="C540" s="204">
        <v>0.91853667042749787</v>
      </c>
      <c r="D540" s="204">
        <v>26.048762065872371</v>
      </c>
    </row>
    <row r="541" spans="1:4" ht="27.75" customHeight="1" x14ac:dyDescent="0.25">
      <c r="A541" s="7" t="s">
        <v>6486</v>
      </c>
      <c r="B541" s="186" t="s">
        <v>710</v>
      </c>
      <c r="C541" s="204">
        <v>0.32093571678114563</v>
      </c>
      <c r="D541" s="204">
        <v>1.7121203740481665</v>
      </c>
    </row>
    <row r="542" spans="1:4" ht="27.75" customHeight="1" x14ac:dyDescent="0.25">
      <c r="A542" s="7" t="s">
        <v>6487</v>
      </c>
      <c r="B542" s="186" t="s">
        <v>710</v>
      </c>
      <c r="C542" s="204">
        <v>0.61255851046965626</v>
      </c>
      <c r="D542" s="204">
        <v>16.443742393685579</v>
      </c>
    </row>
    <row r="543" spans="1:4" ht="27.75" customHeight="1" x14ac:dyDescent="0.25">
      <c r="A543" s="7" t="s">
        <v>6488</v>
      </c>
      <c r="B543" s="186" t="s">
        <v>710</v>
      </c>
      <c r="C543" s="204">
        <v>0.32271701255869123</v>
      </c>
      <c r="D543" s="204">
        <v>5.6171782925960452</v>
      </c>
    </row>
    <row r="544" spans="1:4" ht="27.75" customHeight="1" x14ac:dyDescent="0.25">
      <c r="A544" s="7" t="s">
        <v>6489</v>
      </c>
      <c r="B544" s="186" t="s">
        <v>710</v>
      </c>
      <c r="C544" s="204">
        <v>9.7441957332256912E-2</v>
      </c>
      <c r="D544" s="204">
        <v>4.6513560025108456</v>
      </c>
    </row>
    <row r="545" spans="1:4" ht="27.75" customHeight="1" x14ac:dyDescent="0.25">
      <c r="A545" s="7" t="s">
        <v>6490</v>
      </c>
      <c r="B545" s="186" t="s">
        <v>710</v>
      </c>
      <c r="C545" s="204">
        <v>6.304679116975459E-2</v>
      </c>
      <c r="D545" s="204">
        <v>0.54444725812351935</v>
      </c>
    </row>
    <row r="546" spans="1:4" ht="27.75" customHeight="1" x14ac:dyDescent="0.25">
      <c r="A546" s="7" t="s">
        <v>6491</v>
      </c>
      <c r="B546" s="186" t="s">
        <v>710</v>
      </c>
      <c r="C546" s="204">
        <v>0.14141389227062692</v>
      </c>
      <c r="D546" s="204">
        <v>3.7457378251423585</v>
      </c>
    </row>
    <row r="547" spans="1:4" ht="27.75" customHeight="1" x14ac:dyDescent="0.25">
      <c r="A547" s="7" t="s">
        <v>6492</v>
      </c>
      <c r="B547" s="186" t="s">
        <v>710</v>
      </c>
      <c r="C547" s="204">
        <v>1.4923348375675112</v>
      </c>
      <c r="D547" s="204">
        <v>6.8962759466247734</v>
      </c>
    </row>
    <row r="548" spans="1:4" ht="27.75" customHeight="1" x14ac:dyDescent="0.25">
      <c r="A548" s="7" t="s">
        <v>6493</v>
      </c>
      <c r="B548" s="186" t="s">
        <v>710</v>
      </c>
      <c r="C548" s="204">
        <v>0.9253348433900811</v>
      </c>
      <c r="D548" s="204">
        <v>2.7524128714728873</v>
      </c>
    </row>
    <row r="549" spans="1:4" ht="27.75" customHeight="1" x14ac:dyDescent="0.25">
      <c r="A549" s="7" t="s">
        <v>6494</v>
      </c>
      <c r="B549" s="186" t="s">
        <v>710</v>
      </c>
      <c r="C549" s="204">
        <v>0.93782358901319862</v>
      </c>
      <c r="D549" s="204">
        <v>0.19948783373546269</v>
      </c>
    </row>
    <row r="550" spans="1:4" ht="27.75" customHeight="1" x14ac:dyDescent="0.25">
      <c r="A550" s="7" t="s">
        <v>6495</v>
      </c>
      <c r="B550" s="186" t="s">
        <v>710</v>
      </c>
      <c r="C550" s="204">
        <v>0.64845076557491133</v>
      </c>
      <c r="D550" s="204">
        <v>6.7143881806913193</v>
      </c>
    </row>
    <row r="551" spans="1:4" ht="27.75" customHeight="1" x14ac:dyDescent="0.25">
      <c r="A551" s="7" t="s">
        <v>6496</v>
      </c>
      <c r="B551" s="186" t="s">
        <v>710</v>
      </c>
      <c r="C551" s="204">
        <v>0.21070790609074766</v>
      </c>
      <c r="D551" s="204">
        <v>3.0416705615890081</v>
      </c>
    </row>
    <row r="552" spans="1:4" ht="27.75" customHeight="1" x14ac:dyDescent="0.25">
      <c r="A552" s="7" t="s">
        <v>6497</v>
      </c>
      <c r="B552" s="186" t="s">
        <v>710</v>
      </c>
      <c r="C552" s="204">
        <v>0.10571511099417411</v>
      </c>
      <c r="D552" s="204">
        <v>1.5068883976078291</v>
      </c>
    </row>
    <row r="553" spans="1:4" ht="27.75" customHeight="1" x14ac:dyDescent="0.25">
      <c r="A553" s="7" t="s">
        <v>6498</v>
      </c>
      <c r="B553" s="186" t="s">
        <v>710</v>
      </c>
      <c r="C553" s="204">
        <v>0.83899026178548208</v>
      </c>
      <c r="D553" s="204">
        <v>3.5432673425892034</v>
      </c>
    </row>
    <row r="554" spans="1:4" ht="27.75" customHeight="1" x14ac:dyDescent="0.25">
      <c r="A554" s="7" t="s">
        <v>6499</v>
      </c>
      <c r="B554" s="186" t="s">
        <v>710</v>
      </c>
      <c r="C554" s="204">
        <v>0.44582034721530189</v>
      </c>
      <c r="D554" s="204">
        <v>1.3817680725557688</v>
      </c>
    </row>
    <row r="555" spans="1:4" ht="27.75" customHeight="1" x14ac:dyDescent="0.25">
      <c r="A555" s="7" t="s">
        <v>6500</v>
      </c>
      <c r="B555" s="186" t="s">
        <v>710</v>
      </c>
      <c r="C555" s="204">
        <v>0.60720960111987243</v>
      </c>
      <c r="D555" s="204">
        <v>7.7433941150725643</v>
      </c>
    </row>
    <row r="556" spans="1:4" ht="27.75" customHeight="1" x14ac:dyDescent="0.25">
      <c r="A556" s="7" t="s">
        <v>6501</v>
      </c>
      <c r="B556" s="186" t="s">
        <v>710</v>
      </c>
      <c r="C556" s="204">
        <v>1.145283396834361</v>
      </c>
      <c r="D556" s="204">
        <v>-0.32228771933552769</v>
      </c>
    </row>
    <row r="557" spans="1:4" ht="27.75" customHeight="1" x14ac:dyDescent="0.25">
      <c r="A557" s="7" t="s">
        <v>6502</v>
      </c>
      <c r="B557" s="186" t="s">
        <v>710</v>
      </c>
      <c r="C557" s="204">
        <v>0.86950457516277313</v>
      </c>
      <c r="D557" s="204">
        <v>12.544596043721702</v>
      </c>
    </row>
    <row r="558" spans="1:4" ht="27.75" customHeight="1" x14ac:dyDescent="0.25">
      <c r="A558" s="7" t="s">
        <v>6503</v>
      </c>
      <c r="B558" s="186" t="s">
        <v>710</v>
      </c>
      <c r="C558" s="204">
        <v>0.71285044237524287</v>
      </c>
      <c r="D558" s="204">
        <v>15.05408002679343</v>
      </c>
    </row>
    <row r="559" spans="1:4" ht="27.75" customHeight="1" x14ac:dyDescent="0.25">
      <c r="A559" s="7" t="s">
        <v>6504</v>
      </c>
      <c r="B559" s="186" t="s">
        <v>710</v>
      </c>
      <c r="C559" s="204">
        <v>1.4494521658873986E-2</v>
      </c>
      <c r="D559" s="204">
        <v>6.4839953556532164</v>
      </c>
    </row>
    <row r="560" spans="1:4" ht="27.75" customHeight="1" x14ac:dyDescent="0.25">
      <c r="A560" s="7" t="s">
        <v>6505</v>
      </c>
      <c r="B560" s="186" t="s">
        <v>710</v>
      </c>
      <c r="C560" s="204">
        <v>0.71477289576705361</v>
      </c>
      <c r="D560" s="204">
        <v>4.8934010663910472</v>
      </c>
    </row>
    <row r="561" spans="1:4" ht="27.75" customHeight="1" x14ac:dyDescent="0.25">
      <c r="A561" s="7" t="s">
        <v>6506</v>
      </c>
      <c r="B561" s="186" t="s">
        <v>710</v>
      </c>
      <c r="C561" s="204">
        <v>2.2101995769264029</v>
      </c>
      <c r="D561" s="204">
        <v>39.097368627564279</v>
      </c>
    </row>
    <row r="562" spans="1:4" ht="27.75" customHeight="1" x14ac:dyDescent="0.25">
      <c r="A562" s="7" t="s">
        <v>6507</v>
      </c>
      <c r="B562" s="186" t="s">
        <v>710</v>
      </c>
      <c r="C562" s="204">
        <v>0.37136069699527846</v>
      </c>
      <c r="D562" s="204">
        <v>1.8382974534090248</v>
      </c>
    </row>
    <row r="563" spans="1:4" ht="27.75" customHeight="1" x14ac:dyDescent="0.25">
      <c r="A563" s="7" t="s">
        <v>6508</v>
      </c>
      <c r="B563" s="186" t="s">
        <v>710</v>
      </c>
      <c r="C563" s="204">
        <v>9.8734498834232048E-2</v>
      </c>
      <c r="D563" s="204">
        <v>0.51295341289374707</v>
      </c>
    </row>
    <row r="564" spans="1:4" ht="27.75" customHeight="1" x14ac:dyDescent="0.25">
      <c r="A564" s="7" t="s">
        <v>6509</v>
      </c>
      <c r="B564" s="186" t="s">
        <v>710</v>
      </c>
      <c r="C564" s="204">
        <v>0.314578961701999</v>
      </c>
      <c r="D564" s="204">
        <v>4.9655809395617716</v>
      </c>
    </row>
    <row r="565" spans="1:4" ht="27.75" customHeight="1" x14ac:dyDescent="0.25">
      <c r="A565" s="7" t="s">
        <v>6510</v>
      </c>
      <c r="B565" s="186" t="s">
        <v>710</v>
      </c>
      <c r="C565" s="204">
        <v>1.3998871947842313</v>
      </c>
      <c r="D565" s="204">
        <v>0.76661698966200098</v>
      </c>
    </row>
    <row r="566" spans="1:4" ht="27.75" customHeight="1" x14ac:dyDescent="0.25">
      <c r="A566" s="7" t="s">
        <v>6511</v>
      </c>
      <c r="B566" s="186" t="s">
        <v>710</v>
      </c>
      <c r="C566" s="204">
        <v>0.22267868325523157</v>
      </c>
      <c r="D566" s="204">
        <v>4.1319904229151714</v>
      </c>
    </row>
    <row r="567" spans="1:4" ht="27.75" customHeight="1" x14ac:dyDescent="0.25">
      <c r="A567" s="7" t="s">
        <v>6512</v>
      </c>
      <c r="B567" s="186" t="s">
        <v>710</v>
      </c>
      <c r="C567" s="204">
        <v>-0.35342105064656765</v>
      </c>
      <c r="D567" s="204" t="s">
        <v>710</v>
      </c>
    </row>
    <row r="568" spans="1:4" ht="27.75" customHeight="1" x14ac:dyDescent="0.25">
      <c r="A568" s="7" t="s">
        <v>6513</v>
      </c>
      <c r="B568" s="186" t="s">
        <v>710</v>
      </c>
      <c r="C568" s="204">
        <v>1.024058419125949E-2</v>
      </c>
      <c r="D568" s="204">
        <v>25.278308213399789</v>
      </c>
    </row>
    <row r="569" spans="1:4" ht="27.75" customHeight="1" x14ac:dyDescent="0.25">
      <c r="A569" s="7" t="s">
        <v>6514</v>
      </c>
      <c r="B569" s="186" t="s">
        <v>710</v>
      </c>
      <c r="C569" s="204">
        <v>0.34851405038059435</v>
      </c>
      <c r="D569" s="204">
        <v>5.1040437802272152</v>
      </c>
    </row>
    <row r="570" spans="1:4" ht="27.75" customHeight="1" x14ac:dyDescent="0.25">
      <c r="A570" s="7" t="s">
        <v>6515</v>
      </c>
      <c r="B570" s="186" t="s">
        <v>710</v>
      </c>
      <c r="C570" s="204">
        <v>0.17471798575799879</v>
      </c>
      <c r="D570" s="204">
        <v>0.66343634813307861</v>
      </c>
    </row>
    <row r="571" spans="1:4" ht="27.75" customHeight="1" x14ac:dyDescent="0.25">
      <c r="A571" s="7" t="s">
        <v>6516</v>
      </c>
      <c r="B571" s="186" t="s">
        <v>710</v>
      </c>
      <c r="C571" s="204">
        <v>0.41017908963659933</v>
      </c>
      <c r="D571" s="204">
        <v>3.3726696020570013</v>
      </c>
    </row>
    <row r="572" spans="1:4" ht="27.75" customHeight="1" x14ac:dyDescent="0.25">
      <c r="A572" s="7" t="s">
        <v>6517</v>
      </c>
      <c r="B572" s="186" t="s">
        <v>710</v>
      </c>
      <c r="C572" s="204">
        <v>0.62225190048518797</v>
      </c>
      <c r="D572" s="204">
        <v>3.254076276712472</v>
      </c>
    </row>
    <row r="573" spans="1:4" ht="27.75" customHeight="1" x14ac:dyDescent="0.25">
      <c r="A573" s="7" t="s">
        <v>6518</v>
      </c>
      <c r="B573" s="186" t="s">
        <v>710</v>
      </c>
      <c r="C573" s="204">
        <v>9.3677392211781563E-2</v>
      </c>
      <c r="D573" s="204">
        <v>20.198339666704879</v>
      </c>
    </row>
    <row r="574" spans="1:4" ht="27.75" customHeight="1" x14ac:dyDescent="0.25">
      <c r="A574" s="7" t="s">
        <v>6519</v>
      </c>
      <c r="B574" s="186" t="s">
        <v>710</v>
      </c>
      <c r="C574" s="204">
        <v>0.13138919651892375</v>
      </c>
      <c r="D574" s="204">
        <v>2.9747477081022251</v>
      </c>
    </row>
    <row r="575" spans="1:4" ht="27.75" customHeight="1" x14ac:dyDescent="0.25">
      <c r="A575" s="7" t="s">
        <v>6520</v>
      </c>
      <c r="B575" s="186" t="s">
        <v>710</v>
      </c>
      <c r="C575" s="204">
        <v>1.1524235608112992</v>
      </c>
      <c r="D575" s="204">
        <v>6.8199084766302303</v>
      </c>
    </row>
    <row r="576" spans="1:4" ht="27.75" customHeight="1" x14ac:dyDescent="0.25">
      <c r="A576" s="7" t="s">
        <v>6521</v>
      </c>
      <c r="B576" s="186" t="s">
        <v>710</v>
      </c>
      <c r="C576" s="204" t="s">
        <v>710</v>
      </c>
      <c r="D576" s="204">
        <v>18.226629280606996</v>
      </c>
    </row>
    <row r="577" spans="1:4" ht="27.75" customHeight="1" x14ac:dyDescent="0.25">
      <c r="A577" s="7" t="s">
        <v>6522</v>
      </c>
      <c r="B577" s="186" t="s">
        <v>710</v>
      </c>
      <c r="C577" s="204" t="s">
        <v>710</v>
      </c>
      <c r="D577" s="204">
        <v>-1.5386589004788634E-2</v>
      </c>
    </row>
    <row r="578" spans="1:4" ht="27.75" customHeight="1" x14ac:dyDescent="0.25">
      <c r="A578" s="7" t="s">
        <v>6523</v>
      </c>
      <c r="B578" s="186" t="s">
        <v>710</v>
      </c>
      <c r="C578" s="204">
        <v>0.12415564242868093</v>
      </c>
      <c r="D578" s="204">
        <v>-2.556290023830341</v>
      </c>
    </row>
    <row r="579" spans="1:4" ht="27.75" customHeight="1" x14ac:dyDescent="0.25">
      <c r="A579" s="7" t="s">
        <v>6524</v>
      </c>
      <c r="B579" s="186" t="s">
        <v>710</v>
      </c>
      <c r="C579" s="204">
        <v>5.2330612457415264E-2</v>
      </c>
      <c r="D579" s="204">
        <v>2.514181083046799</v>
      </c>
    </row>
    <row r="580" spans="1:4" ht="27.75" customHeight="1" x14ac:dyDescent="0.25">
      <c r="A580" s="7" t="s">
        <v>6525</v>
      </c>
      <c r="B580" s="186" t="s">
        <v>710</v>
      </c>
      <c r="C580" s="204">
        <v>2.1142205282469644</v>
      </c>
      <c r="D580" s="204">
        <v>2.7641491295274303</v>
      </c>
    </row>
    <row r="581" spans="1:4" ht="27.75" customHeight="1" x14ac:dyDescent="0.25">
      <c r="A581" s="7" t="s">
        <v>6526</v>
      </c>
      <c r="B581" s="186" t="s">
        <v>710</v>
      </c>
      <c r="C581" s="204">
        <v>4.9793097937974311E-2</v>
      </c>
      <c r="D581" s="204">
        <v>3.2297828322343762</v>
      </c>
    </row>
    <row r="582" spans="1:4" ht="27.75" customHeight="1" x14ac:dyDescent="0.25">
      <c r="A582" s="7" t="s">
        <v>6527</v>
      </c>
      <c r="B582" s="186" t="s">
        <v>710</v>
      </c>
      <c r="C582" s="204" t="s">
        <v>710</v>
      </c>
      <c r="D582" s="204" t="s">
        <v>710</v>
      </c>
    </row>
    <row r="583" spans="1:4" ht="27.75" customHeight="1" x14ac:dyDescent="0.25">
      <c r="A583" s="7" t="s">
        <v>6528</v>
      </c>
      <c r="B583" s="186" t="s">
        <v>710</v>
      </c>
      <c r="C583" s="204">
        <v>0.49334220371844373</v>
      </c>
      <c r="D583" s="204">
        <v>0.3918953365639849</v>
      </c>
    </row>
    <row r="584" spans="1:4" ht="27.75" customHeight="1" x14ac:dyDescent="0.25">
      <c r="A584" s="7" t="s">
        <v>6529</v>
      </c>
      <c r="B584" s="186" t="s">
        <v>710</v>
      </c>
      <c r="C584" s="204">
        <v>2.7218809625380693</v>
      </c>
      <c r="D584" s="204">
        <v>0.39913428745848617</v>
      </c>
    </row>
    <row r="585" spans="1:4" ht="27.75" customHeight="1" x14ac:dyDescent="0.25">
      <c r="A585" s="7" t="s">
        <v>6530</v>
      </c>
      <c r="B585" s="186" t="s">
        <v>710</v>
      </c>
      <c r="C585" s="204">
        <v>0.44526687309706808</v>
      </c>
      <c r="D585" s="204">
        <v>1.5573553721365019</v>
      </c>
    </row>
    <row r="586" spans="1:4" ht="27.75" customHeight="1" x14ac:dyDescent="0.25">
      <c r="A586" s="7" t="s">
        <v>6531</v>
      </c>
      <c r="B586" s="186" t="s">
        <v>710</v>
      </c>
      <c r="C586" s="204">
        <v>8.7900346499852358E-2</v>
      </c>
      <c r="D586" s="204">
        <v>1.4795271775013517</v>
      </c>
    </row>
    <row r="587" spans="1:4" ht="27.75" customHeight="1" x14ac:dyDescent="0.25">
      <c r="A587" s="7" t="s">
        <v>6532</v>
      </c>
      <c r="B587" s="186" t="s">
        <v>710</v>
      </c>
      <c r="C587" s="204">
        <v>0.17902539221396191</v>
      </c>
      <c r="D587" s="204">
        <v>1.2706842307746267</v>
      </c>
    </row>
    <row r="588" spans="1:4" ht="27.75" customHeight="1" x14ac:dyDescent="0.25">
      <c r="A588" s="7" t="s">
        <v>6533</v>
      </c>
      <c r="B588" s="186" t="s">
        <v>710</v>
      </c>
      <c r="C588" s="204">
        <v>1.8690322876779377E-2</v>
      </c>
      <c r="D588" s="204">
        <v>4.6996037492126295</v>
      </c>
    </row>
    <row r="589" spans="1:4" ht="27.75" customHeight="1" x14ac:dyDescent="0.25">
      <c r="A589" s="7" t="s">
        <v>6534</v>
      </c>
      <c r="B589" s="186" t="s">
        <v>710</v>
      </c>
      <c r="C589" s="204">
        <v>0.76428884512596407</v>
      </c>
      <c r="D589" s="204">
        <v>11.217510279326829</v>
      </c>
    </row>
    <row r="590" spans="1:4" ht="27.75" customHeight="1" x14ac:dyDescent="0.25">
      <c r="A590" s="7" t="s">
        <v>6535</v>
      </c>
      <c r="B590" s="186" t="s">
        <v>710</v>
      </c>
      <c r="C590" s="204" t="s">
        <v>710</v>
      </c>
      <c r="D590" s="204">
        <v>1.3823532130854401</v>
      </c>
    </row>
    <row r="591" spans="1:4" ht="27.75" customHeight="1" x14ac:dyDescent="0.25">
      <c r="A591" s="7" t="s">
        <v>6536</v>
      </c>
      <c r="B591" s="186" t="s">
        <v>710</v>
      </c>
      <c r="C591" s="204">
        <v>3.4128593697750974E-2</v>
      </c>
      <c r="D591" s="204">
        <v>4.0860316417963967</v>
      </c>
    </row>
    <row r="592" spans="1:4" ht="27.75" customHeight="1" x14ac:dyDescent="0.25">
      <c r="A592" s="7" t="s">
        <v>6537</v>
      </c>
      <c r="B592" s="186" t="s">
        <v>710</v>
      </c>
      <c r="C592" s="204">
        <v>3.9770723671576795E-2</v>
      </c>
      <c r="D592" s="204">
        <v>7.7128548813914906</v>
      </c>
    </row>
    <row r="593" spans="1:4" ht="27.75" customHeight="1" x14ac:dyDescent="0.25">
      <c r="A593" s="7" t="s">
        <v>6538</v>
      </c>
      <c r="B593" s="186" t="s">
        <v>710</v>
      </c>
      <c r="C593" s="204">
        <v>2.0245538304565756</v>
      </c>
      <c r="D593" s="204">
        <v>8.1854845835325918</v>
      </c>
    </row>
    <row r="594" spans="1:4" ht="27.75" customHeight="1" x14ac:dyDescent="0.25">
      <c r="A594" s="7" t="s">
        <v>6539</v>
      </c>
      <c r="B594" s="186" t="s">
        <v>710</v>
      </c>
      <c r="C594" s="204">
        <v>6.324691213414492E-2</v>
      </c>
      <c r="D594" s="204">
        <v>6.9195351504466061</v>
      </c>
    </row>
    <row r="595" spans="1:4" ht="27.75" customHeight="1" x14ac:dyDescent="0.25">
      <c r="A595" s="7" t="s">
        <v>6540</v>
      </c>
      <c r="B595" s="186" t="s">
        <v>710</v>
      </c>
      <c r="C595" s="204">
        <v>1.6857189070575673</v>
      </c>
      <c r="D595" s="204">
        <v>17.100448398593592</v>
      </c>
    </row>
    <row r="596" spans="1:4" ht="27.75" customHeight="1" x14ac:dyDescent="0.25">
      <c r="A596" s="7" t="s">
        <v>6541</v>
      </c>
      <c r="B596" s="186" t="s">
        <v>710</v>
      </c>
      <c r="C596" s="204">
        <v>9.0337978275656159</v>
      </c>
      <c r="D596" s="204">
        <v>2.8622281771671645</v>
      </c>
    </row>
    <row r="597" spans="1:4" ht="27.75" customHeight="1" x14ac:dyDescent="0.25">
      <c r="A597" s="7" t="s">
        <v>6542</v>
      </c>
      <c r="B597" s="186" t="s">
        <v>710</v>
      </c>
      <c r="C597" s="204">
        <v>0.84538176042104318</v>
      </c>
      <c r="D597" s="204">
        <v>4.0215320972921438</v>
      </c>
    </row>
    <row r="598" spans="1:4" ht="27.75" customHeight="1" x14ac:dyDescent="0.25">
      <c r="A598" s="7" t="s">
        <v>6543</v>
      </c>
      <c r="B598" s="186" t="s">
        <v>710</v>
      </c>
      <c r="C598" s="204">
        <v>6.8485893700845901E-2</v>
      </c>
      <c r="D598" s="204">
        <v>2.2003765991177389</v>
      </c>
    </row>
    <row r="599" spans="1:4" ht="27.75" customHeight="1" x14ac:dyDescent="0.25">
      <c r="A599" s="7" t="s">
        <v>6544</v>
      </c>
      <c r="B599" s="186" t="s">
        <v>710</v>
      </c>
      <c r="C599" s="204">
        <v>1.0148143421532743</v>
      </c>
      <c r="D599" s="204">
        <v>2.8202953155139441</v>
      </c>
    </row>
    <row r="600" spans="1:4" ht="27.75" customHeight="1" x14ac:dyDescent="0.25">
      <c r="A600" s="7" t="s">
        <v>6545</v>
      </c>
      <c r="B600" s="186" t="s">
        <v>710</v>
      </c>
      <c r="C600" s="204">
        <v>1.0284444807147488</v>
      </c>
      <c r="D600" s="204">
        <v>0.41433086565045496</v>
      </c>
    </row>
    <row r="601" spans="1:4" ht="27.75" customHeight="1" x14ac:dyDescent="0.25">
      <c r="A601" s="7" t="s">
        <v>6546</v>
      </c>
      <c r="B601" s="186" t="s">
        <v>710</v>
      </c>
      <c r="C601" s="204">
        <v>1.0148143421532743</v>
      </c>
      <c r="D601" s="204">
        <v>2.8202953155139445</v>
      </c>
    </row>
    <row r="602" spans="1:4" ht="27.75" customHeight="1" x14ac:dyDescent="0.25">
      <c r="A602" s="7" t="s">
        <v>6547</v>
      </c>
      <c r="B602" s="186" t="s">
        <v>710</v>
      </c>
      <c r="C602" s="204">
        <v>-1.8225390611640833E-2</v>
      </c>
      <c r="D602" s="204">
        <v>9.8964382323787614</v>
      </c>
    </row>
    <row r="603" spans="1:4" ht="27.75" customHeight="1" x14ac:dyDescent="0.25">
      <c r="A603" s="7" t="s">
        <v>6548</v>
      </c>
      <c r="B603" s="186" t="s">
        <v>710</v>
      </c>
      <c r="C603" s="204">
        <v>-1.8225390611640833E-2</v>
      </c>
      <c r="D603" s="204">
        <v>9.8964382323787614</v>
      </c>
    </row>
    <row r="604" spans="1:4" ht="27.75" customHeight="1" x14ac:dyDescent="0.25">
      <c r="A604" s="7" t="s">
        <v>6549</v>
      </c>
      <c r="B604" s="186" t="s">
        <v>6550</v>
      </c>
      <c r="C604" s="204">
        <v>1.64335487862399</v>
      </c>
      <c r="D604" s="204">
        <v>7.6332149705534436</v>
      </c>
    </row>
    <row r="605" spans="1:4" ht="27.75" customHeight="1" x14ac:dyDescent="0.25">
      <c r="A605" s="7" t="s">
        <v>6550</v>
      </c>
      <c r="B605" s="186" t="s">
        <v>710</v>
      </c>
      <c r="C605" s="204">
        <v>1.6433548786239911</v>
      </c>
      <c r="D605" s="204">
        <v>7.6332149705534436</v>
      </c>
    </row>
    <row r="606" spans="1:4" ht="27.75" customHeight="1" x14ac:dyDescent="0.25">
      <c r="A606" s="7" t="s">
        <v>6551</v>
      </c>
      <c r="B606" s="186" t="s">
        <v>710</v>
      </c>
      <c r="C606" s="204">
        <v>1.1683496225879519</v>
      </c>
      <c r="D606" s="204">
        <v>16.555914270808785</v>
      </c>
    </row>
    <row r="607" spans="1:4" ht="27.75" customHeight="1" x14ac:dyDescent="0.25">
      <c r="A607" s="7" t="s">
        <v>6552</v>
      </c>
      <c r="B607" s="186" t="s">
        <v>710</v>
      </c>
      <c r="C607" s="204">
        <v>1.1683273684319051</v>
      </c>
      <c r="D607" s="204">
        <v>15.999164242956889</v>
      </c>
    </row>
    <row r="608" spans="1:4" ht="27.75" customHeight="1" x14ac:dyDescent="0.25">
      <c r="A608" s="7" t="s">
        <v>6553</v>
      </c>
      <c r="B608" s="186" t="s">
        <v>710</v>
      </c>
      <c r="C608" s="204">
        <v>2.2629313501517205</v>
      </c>
      <c r="D608" s="204">
        <v>5.177449222962351</v>
      </c>
    </row>
    <row r="609" spans="1:4" ht="27.75" customHeight="1" x14ac:dyDescent="0.25">
      <c r="A609" s="7" t="s">
        <v>6554</v>
      </c>
      <c r="B609" s="186" t="s">
        <v>710</v>
      </c>
      <c r="C609" s="204">
        <v>0.70443191686775652</v>
      </c>
      <c r="D609" s="204">
        <v>6.3951609458955634</v>
      </c>
    </row>
    <row r="610" spans="1:4" ht="27.75" customHeight="1" x14ac:dyDescent="0.25">
      <c r="A610" s="7" t="s">
        <v>6555</v>
      </c>
      <c r="B610" s="186" t="s">
        <v>710</v>
      </c>
      <c r="C610" s="204">
        <v>7.5068330280973932</v>
      </c>
      <c r="D610" s="204">
        <v>6.2027912629137767E-2</v>
      </c>
    </row>
    <row r="611" spans="1:4" ht="27.75" customHeight="1" x14ac:dyDescent="0.25">
      <c r="A611" s="7" t="s">
        <v>6556</v>
      </c>
      <c r="B611" s="186" t="s">
        <v>710</v>
      </c>
      <c r="C611" s="204">
        <v>0.2206800475527142</v>
      </c>
      <c r="D611" s="204">
        <v>0.4317676465318756</v>
      </c>
    </row>
    <row r="612" spans="1:4" ht="27.75" customHeight="1" x14ac:dyDescent="0.25">
      <c r="A612" s="7" t="s">
        <v>6557</v>
      </c>
      <c r="B612" s="186" t="s">
        <v>710</v>
      </c>
      <c r="C612" s="204">
        <v>17.944473547117425</v>
      </c>
      <c r="D612" s="204" t="s">
        <v>710</v>
      </c>
    </row>
    <row r="613" spans="1:4" ht="27.75" customHeight="1" x14ac:dyDescent="0.25">
      <c r="A613" s="7" t="s">
        <v>6558</v>
      </c>
      <c r="B613" s="186" t="s">
        <v>6559</v>
      </c>
      <c r="C613" s="204">
        <v>0.3433427112996304</v>
      </c>
      <c r="D613" s="204">
        <v>3.3620487072682863</v>
      </c>
    </row>
    <row r="614" spans="1:4" ht="27.75" customHeight="1" x14ac:dyDescent="0.25">
      <c r="A614" s="7" t="s">
        <v>6559</v>
      </c>
      <c r="B614" s="186" t="s">
        <v>710</v>
      </c>
      <c r="C614" s="204">
        <v>0.3433427112996304</v>
      </c>
      <c r="D614" s="204">
        <v>3.3620487072682868</v>
      </c>
    </row>
    <row r="615" spans="1:4" ht="27.75" customHeight="1" x14ac:dyDescent="0.25">
      <c r="A615" s="7" t="s">
        <v>6560</v>
      </c>
      <c r="B615" s="186" t="s">
        <v>710</v>
      </c>
      <c r="C615" s="204">
        <v>0.26287950168534135</v>
      </c>
      <c r="D615" s="204">
        <v>5.0403949514164088</v>
      </c>
    </row>
    <row r="616" spans="1:4" ht="27.75" customHeight="1" x14ac:dyDescent="0.25">
      <c r="A616" s="7" t="s">
        <v>6561</v>
      </c>
      <c r="B616" s="186" t="s">
        <v>710</v>
      </c>
      <c r="C616" s="204">
        <v>0.97358494831326514</v>
      </c>
      <c r="D616" s="204">
        <v>0.99368002788284471</v>
      </c>
    </row>
    <row r="617" spans="1:4" ht="27.75" customHeight="1" x14ac:dyDescent="0.25">
      <c r="A617" s="7" t="s">
        <v>6562</v>
      </c>
      <c r="B617" s="186" t="s">
        <v>710</v>
      </c>
      <c r="C617" s="204">
        <v>0.97358494831326503</v>
      </c>
      <c r="D617" s="204">
        <v>0.99368002788284493</v>
      </c>
    </row>
    <row r="618" spans="1:4" ht="27.75" customHeight="1" x14ac:dyDescent="0.25">
      <c r="A618" s="7" t="s">
        <v>6563</v>
      </c>
      <c r="B618" s="186" t="s">
        <v>710</v>
      </c>
      <c r="C618" s="204" t="s">
        <v>710</v>
      </c>
      <c r="D618" s="204">
        <v>-2.6235500542391108</v>
      </c>
    </row>
    <row r="619" spans="1:4" ht="27.75" customHeight="1" x14ac:dyDescent="0.25">
      <c r="A619" s="7" t="s">
        <v>6564</v>
      </c>
      <c r="B619" s="186" t="s">
        <v>710</v>
      </c>
      <c r="C619" s="204">
        <v>2.1239091374033738</v>
      </c>
      <c r="D619" s="204">
        <v>1.0097832640485007</v>
      </c>
    </row>
    <row r="620" spans="1:4" ht="27.75" customHeight="1" x14ac:dyDescent="0.25">
      <c r="A620" s="7" t="s">
        <v>6565</v>
      </c>
      <c r="B620" s="186" t="s">
        <v>6566</v>
      </c>
      <c r="C620" s="204">
        <v>9.5927048148374734</v>
      </c>
      <c r="D620" s="204">
        <v>1.7079261078206369</v>
      </c>
    </row>
    <row r="621" spans="1:4" ht="27.75" customHeight="1" x14ac:dyDescent="0.25">
      <c r="A621" s="7" t="s">
        <v>6566</v>
      </c>
      <c r="B621" s="186" t="s">
        <v>710</v>
      </c>
      <c r="C621" s="204">
        <v>9.5927048148374752</v>
      </c>
      <c r="D621" s="204">
        <v>1.7079261078206369</v>
      </c>
    </row>
    <row r="622" spans="1:4" ht="27.75" customHeight="1" x14ac:dyDescent="0.25">
      <c r="A622" s="7" t="s">
        <v>6567</v>
      </c>
      <c r="B622" s="186" t="s">
        <v>710</v>
      </c>
      <c r="C622" s="204" t="s">
        <v>710</v>
      </c>
      <c r="D622" s="204">
        <v>23.808597225042185</v>
      </c>
    </row>
    <row r="623" spans="1:4" ht="27.75" customHeight="1" x14ac:dyDescent="0.25">
      <c r="A623" s="7" t="s">
        <v>6568</v>
      </c>
      <c r="B623" s="186" t="s">
        <v>710</v>
      </c>
      <c r="C623" s="204">
        <v>8.4611673070446294</v>
      </c>
      <c r="D623" s="204">
        <v>1.8029498607172914</v>
      </c>
    </row>
    <row r="624" spans="1:4" ht="27.75" customHeight="1" x14ac:dyDescent="0.25">
      <c r="A624" s="7" t="s">
        <v>6569</v>
      </c>
      <c r="B624" s="186" t="s">
        <v>710</v>
      </c>
      <c r="C624" s="204">
        <v>8.4611673070446276</v>
      </c>
      <c r="D624" s="204">
        <v>1.802949860717292</v>
      </c>
    </row>
    <row r="625" spans="1:4" ht="27.75" customHeight="1" x14ac:dyDescent="0.25">
      <c r="A625" s="7" t="s">
        <v>6570</v>
      </c>
      <c r="B625" s="186" t="s">
        <v>710</v>
      </c>
      <c r="C625" s="204">
        <v>1.3348367563265436E-2</v>
      </c>
      <c r="D625" s="204">
        <v>1.3144489528002545</v>
      </c>
    </row>
    <row r="626" spans="1:4" ht="27.75" customHeight="1" x14ac:dyDescent="0.25">
      <c r="A626" s="7" t="s">
        <v>6571</v>
      </c>
      <c r="B626" s="186" t="s">
        <v>710</v>
      </c>
      <c r="C626" s="204">
        <v>3.3229224093802842E-2</v>
      </c>
      <c r="D626" s="204">
        <v>11.835916185332842</v>
      </c>
    </row>
    <row r="627" spans="1:4" ht="27.75" customHeight="1" x14ac:dyDescent="0.25">
      <c r="A627" s="7" t="s">
        <v>6572</v>
      </c>
      <c r="B627" s="186" t="s">
        <v>6573</v>
      </c>
      <c r="C627" s="204">
        <v>2.1110521972434313</v>
      </c>
      <c r="D627" s="204">
        <v>0.16553838788127578</v>
      </c>
    </row>
    <row r="628" spans="1:4" ht="27.75" customHeight="1" x14ac:dyDescent="0.25">
      <c r="A628" s="7" t="s">
        <v>6573</v>
      </c>
      <c r="B628" s="186" t="s">
        <v>6574</v>
      </c>
      <c r="C628" s="204">
        <v>2.1110521972434313</v>
      </c>
      <c r="D628" s="204">
        <v>0.16553838788127578</v>
      </c>
    </row>
  </sheetData>
  <sheetProtection selectLockedCells="1" selectUnlockedCells="1"/>
  <mergeCells count="1">
    <mergeCell ref="A2:D2"/>
  </mergeCells>
  <hyperlinks>
    <hyperlink ref="A1" location="Overview!A1" display="Back to Overview" xr:uid="{E047DAB6-D345-4864-9B54-124E7C9BDC5E}"/>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FD83-F7D4-4B2D-A65A-19F8BB334538}">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NGED West Midlands Area (GSP Group _E)"</f>
        <v>Southern Electric Power Distribution plc - Effective from 1 April 2026 - Final LV and HV charges in NGED West Midlands Area (GSP Group _E)</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81" t="s">
        <v>50</v>
      </c>
      <c r="B6" s="24" t="s">
        <v>51</v>
      </c>
      <c r="C6" s="354" t="s">
        <v>137</v>
      </c>
      <c r="D6" s="354"/>
      <c r="E6" s="24" t="s">
        <v>138</v>
      </c>
      <c r="F6" s="87"/>
      <c r="G6" s="365" t="s">
        <v>139</v>
      </c>
      <c r="H6" s="365"/>
      <c r="I6" s="24" t="s">
        <v>140</v>
      </c>
      <c r="J6" s="86" t="s">
        <v>137</v>
      </c>
      <c r="K6" s="86" t="s">
        <v>138</v>
      </c>
    </row>
    <row r="7" spans="1:13" ht="65.25" customHeight="1" x14ac:dyDescent="0.25">
      <c r="A7" s="81" t="s">
        <v>55</v>
      </c>
      <c r="B7" s="22"/>
      <c r="C7" s="358"/>
      <c r="D7" s="358"/>
      <c r="E7" s="24" t="s">
        <v>141</v>
      </c>
      <c r="F7" s="87"/>
      <c r="G7" s="365" t="s">
        <v>142</v>
      </c>
      <c r="H7" s="365"/>
      <c r="I7" s="22"/>
      <c r="J7" s="86" t="s">
        <v>143</v>
      </c>
      <c r="K7" s="86" t="s">
        <v>138</v>
      </c>
    </row>
    <row r="8" spans="1:13" ht="65.25" customHeight="1" x14ac:dyDescent="0.25">
      <c r="A8" s="82" t="s">
        <v>59</v>
      </c>
      <c r="B8" s="366" t="s">
        <v>60</v>
      </c>
      <c r="C8" s="367"/>
      <c r="D8" s="367"/>
      <c r="E8" s="368"/>
      <c r="F8" s="87"/>
      <c r="G8" s="365" t="s">
        <v>144</v>
      </c>
      <c r="H8" s="365"/>
      <c r="I8" s="22"/>
      <c r="J8" s="22"/>
      <c r="K8" s="86" t="s">
        <v>141</v>
      </c>
    </row>
    <row r="9" spans="1:13" s="79" customFormat="1" ht="65.25" customHeight="1" x14ac:dyDescent="0.25">
      <c r="F9" s="87"/>
      <c r="G9" s="365" t="s">
        <v>59</v>
      </c>
      <c r="H9" s="365"/>
      <c r="I9" s="362" t="s">
        <v>60</v>
      </c>
      <c r="J9" s="363"/>
      <c r="K9" s="364"/>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246</v>
      </c>
      <c r="C14" s="171" t="s">
        <v>74</v>
      </c>
      <c r="D14" s="187">
        <v>11.064</v>
      </c>
      <c r="E14" s="188">
        <v>1.4179999999999999</v>
      </c>
      <c r="F14" s="189">
        <v>0.19400000000000001</v>
      </c>
      <c r="G14" s="190">
        <v>13.84</v>
      </c>
      <c r="H14" s="191">
        <v>0</v>
      </c>
      <c r="I14" s="191">
        <v>0</v>
      </c>
      <c r="J14" s="192">
        <v>0</v>
      </c>
      <c r="K14" s="46"/>
    </row>
    <row r="15" spans="1:13" ht="32.25" customHeight="1" x14ac:dyDescent="0.25">
      <c r="A15" s="17" t="s">
        <v>75</v>
      </c>
      <c r="B15" s="43"/>
      <c r="C15" s="167">
        <v>2</v>
      </c>
      <c r="D15" s="187">
        <v>11.064</v>
      </c>
      <c r="E15" s="188">
        <v>1.4179999999999999</v>
      </c>
      <c r="F15" s="189">
        <v>0.19400000000000001</v>
      </c>
      <c r="G15" s="191">
        <v>0</v>
      </c>
      <c r="H15" s="191">
        <v>0</v>
      </c>
      <c r="I15" s="191">
        <v>0</v>
      </c>
      <c r="J15" s="192">
        <v>0</v>
      </c>
      <c r="K15" s="46"/>
    </row>
    <row r="16" spans="1:13" ht="32.25" customHeight="1" x14ac:dyDescent="0.25">
      <c r="A16" s="17" t="s">
        <v>76</v>
      </c>
      <c r="B16" s="43" t="s">
        <v>247</v>
      </c>
      <c r="C16" s="155" t="s">
        <v>78</v>
      </c>
      <c r="D16" s="187">
        <v>10.324999999999999</v>
      </c>
      <c r="E16" s="188">
        <v>1.3240000000000001</v>
      </c>
      <c r="F16" s="189">
        <v>0.18099999999999999</v>
      </c>
      <c r="G16" s="190">
        <v>14.33</v>
      </c>
      <c r="H16" s="191">
        <v>0</v>
      </c>
      <c r="I16" s="191">
        <v>0</v>
      </c>
      <c r="J16" s="192">
        <v>0</v>
      </c>
      <c r="K16" s="46"/>
    </row>
    <row r="17" spans="1:11" ht="32.25" customHeight="1" x14ac:dyDescent="0.25">
      <c r="A17" s="17" t="s">
        <v>79</v>
      </c>
      <c r="B17" s="43" t="s">
        <v>248</v>
      </c>
      <c r="C17" s="155" t="s">
        <v>78</v>
      </c>
      <c r="D17" s="187">
        <v>10.324999999999999</v>
      </c>
      <c r="E17" s="188">
        <v>1.3240000000000001</v>
      </c>
      <c r="F17" s="189">
        <v>0.18099999999999999</v>
      </c>
      <c r="G17" s="190">
        <v>17.37</v>
      </c>
      <c r="H17" s="191">
        <v>0</v>
      </c>
      <c r="I17" s="191">
        <v>0</v>
      </c>
      <c r="J17" s="192">
        <v>0</v>
      </c>
      <c r="K17" s="46"/>
    </row>
    <row r="18" spans="1:11" ht="32.25" customHeight="1" x14ac:dyDescent="0.25">
      <c r="A18" s="17" t="s">
        <v>81</v>
      </c>
      <c r="B18" s="43" t="s">
        <v>249</v>
      </c>
      <c r="C18" s="155" t="s">
        <v>78</v>
      </c>
      <c r="D18" s="187">
        <v>10.324999999999999</v>
      </c>
      <c r="E18" s="188">
        <v>1.3240000000000001</v>
      </c>
      <c r="F18" s="189">
        <v>0.18099999999999999</v>
      </c>
      <c r="G18" s="190">
        <v>26.13</v>
      </c>
      <c r="H18" s="191">
        <v>0</v>
      </c>
      <c r="I18" s="191">
        <v>0</v>
      </c>
      <c r="J18" s="192">
        <v>0</v>
      </c>
      <c r="K18" s="46"/>
    </row>
    <row r="19" spans="1:11" ht="32.25" customHeight="1" x14ac:dyDescent="0.25">
      <c r="A19" s="17" t="s">
        <v>83</v>
      </c>
      <c r="B19" s="43" t="s">
        <v>250</v>
      </c>
      <c r="C19" s="155" t="s">
        <v>78</v>
      </c>
      <c r="D19" s="187">
        <v>10.324999999999999</v>
      </c>
      <c r="E19" s="188">
        <v>1.3240000000000001</v>
      </c>
      <c r="F19" s="189">
        <v>0.18099999999999999</v>
      </c>
      <c r="G19" s="190">
        <v>39.75</v>
      </c>
      <c r="H19" s="191">
        <v>0</v>
      </c>
      <c r="I19" s="191">
        <v>0</v>
      </c>
      <c r="J19" s="192">
        <v>0</v>
      </c>
      <c r="K19" s="46"/>
    </row>
    <row r="20" spans="1:11" ht="32.25" customHeight="1" x14ac:dyDescent="0.25">
      <c r="A20" s="17" t="s">
        <v>85</v>
      </c>
      <c r="B20" s="43" t="s">
        <v>251</v>
      </c>
      <c r="C20" s="155" t="s">
        <v>78</v>
      </c>
      <c r="D20" s="187">
        <v>10.324999999999999</v>
      </c>
      <c r="E20" s="188">
        <v>1.3240000000000001</v>
      </c>
      <c r="F20" s="189">
        <v>0.18099999999999999</v>
      </c>
      <c r="G20" s="190">
        <v>80.45</v>
      </c>
      <c r="H20" s="191">
        <v>0</v>
      </c>
      <c r="I20" s="191">
        <v>0</v>
      </c>
      <c r="J20" s="192">
        <v>0</v>
      </c>
      <c r="K20" s="46"/>
    </row>
    <row r="21" spans="1:11" ht="32.25" customHeight="1" x14ac:dyDescent="0.25">
      <c r="A21" s="17" t="s">
        <v>87</v>
      </c>
      <c r="B21" s="43"/>
      <c r="C21" s="167">
        <v>4</v>
      </c>
      <c r="D21" s="187">
        <v>10.324999999999999</v>
      </c>
      <c r="E21" s="188">
        <v>1.3240000000000001</v>
      </c>
      <c r="F21" s="189">
        <v>0.18099999999999999</v>
      </c>
      <c r="G21" s="191">
        <v>0</v>
      </c>
      <c r="H21" s="191">
        <v>0</v>
      </c>
      <c r="I21" s="191">
        <v>0</v>
      </c>
      <c r="J21" s="192">
        <v>0</v>
      </c>
      <c r="K21" s="46"/>
    </row>
    <row r="22" spans="1:11" ht="32.25" customHeight="1" x14ac:dyDescent="0.25">
      <c r="A22" s="17" t="s">
        <v>88</v>
      </c>
      <c r="B22" s="46" t="s">
        <v>252</v>
      </c>
      <c r="C22" s="167">
        <v>0</v>
      </c>
      <c r="D22" s="187">
        <v>6.5149999999999997</v>
      </c>
      <c r="E22" s="188">
        <v>0.82699999999999996</v>
      </c>
      <c r="F22" s="189">
        <v>0.1</v>
      </c>
      <c r="G22" s="190">
        <v>14.69</v>
      </c>
      <c r="H22" s="190">
        <v>10.66</v>
      </c>
      <c r="I22" s="193">
        <v>10.66</v>
      </c>
      <c r="J22" s="194">
        <v>0.114</v>
      </c>
      <c r="K22" s="46"/>
    </row>
    <row r="23" spans="1:11" ht="32.25" customHeight="1" x14ac:dyDescent="0.25">
      <c r="A23" s="17" t="s">
        <v>90</v>
      </c>
      <c r="B23" s="46" t="s">
        <v>253</v>
      </c>
      <c r="C23" s="167">
        <v>0</v>
      </c>
      <c r="D23" s="187">
        <v>6.5149999999999997</v>
      </c>
      <c r="E23" s="188">
        <v>0.82699999999999996</v>
      </c>
      <c r="F23" s="189">
        <v>0.1</v>
      </c>
      <c r="G23" s="190">
        <v>129.59</v>
      </c>
      <c r="H23" s="190">
        <v>10.66</v>
      </c>
      <c r="I23" s="193">
        <v>10.66</v>
      </c>
      <c r="J23" s="194">
        <v>0.114</v>
      </c>
      <c r="K23" s="46"/>
    </row>
    <row r="24" spans="1:11" ht="32.25" customHeight="1" x14ac:dyDescent="0.25">
      <c r="A24" s="17" t="s">
        <v>92</v>
      </c>
      <c r="B24" s="46" t="s">
        <v>254</v>
      </c>
      <c r="C24" s="167">
        <v>0</v>
      </c>
      <c r="D24" s="187">
        <v>6.5149999999999997</v>
      </c>
      <c r="E24" s="188">
        <v>0.82699999999999996</v>
      </c>
      <c r="F24" s="189">
        <v>0.1</v>
      </c>
      <c r="G24" s="190">
        <v>219.77</v>
      </c>
      <c r="H24" s="190">
        <v>10.66</v>
      </c>
      <c r="I24" s="193">
        <v>10.66</v>
      </c>
      <c r="J24" s="194">
        <v>0.114</v>
      </c>
      <c r="K24" s="46"/>
    </row>
    <row r="25" spans="1:11" ht="32.25" customHeight="1" x14ac:dyDescent="0.25">
      <c r="A25" s="17" t="s">
        <v>94</v>
      </c>
      <c r="B25" s="46" t="s">
        <v>255</v>
      </c>
      <c r="C25" s="167">
        <v>0</v>
      </c>
      <c r="D25" s="187">
        <v>6.5149999999999997</v>
      </c>
      <c r="E25" s="188">
        <v>0.82699999999999996</v>
      </c>
      <c r="F25" s="189">
        <v>0.1</v>
      </c>
      <c r="G25" s="190">
        <v>338.91</v>
      </c>
      <c r="H25" s="190">
        <v>10.66</v>
      </c>
      <c r="I25" s="193">
        <v>10.66</v>
      </c>
      <c r="J25" s="194">
        <v>0.114</v>
      </c>
      <c r="K25" s="46"/>
    </row>
    <row r="26" spans="1:11" ht="32.25" customHeight="1" x14ac:dyDescent="0.25">
      <c r="A26" s="17" t="s">
        <v>96</v>
      </c>
      <c r="B26" s="46" t="s">
        <v>256</v>
      </c>
      <c r="C26" s="167">
        <v>0</v>
      </c>
      <c r="D26" s="187">
        <v>6.5149999999999997</v>
      </c>
      <c r="E26" s="188">
        <v>0.82699999999999996</v>
      </c>
      <c r="F26" s="189">
        <v>0.1</v>
      </c>
      <c r="G26" s="190">
        <v>583.21</v>
      </c>
      <c r="H26" s="190">
        <v>10.66</v>
      </c>
      <c r="I26" s="193">
        <v>10.66</v>
      </c>
      <c r="J26" s="194">
        <v>0.114</v>
      </c>
      <c r="K26" s="46"/>
    </row>
    <row r="27" spans="1:11" ht="32.25" customHeight="1" x14ac:dyDescent="0.25">
      <c r="A27" s="17" t="s">
        <v>98</v>
      </c>
      <c r="B27" s="46" t="s">
        <v>257</v>
      </c>
      <c r="C27" s="167">
        <v>0</v>
      </c>
      <c r="D27" s="187">
        <v>3.5979999999999999</v>
      </c>
      <c r="E27" s="188">
        <v>0.443</v>
      </c>
      <c r="F27" s="189">
        <v>3.2000000000000001E-2</v>
      </c>
      <c r="G27" s="190">
        <v>11.46</v>
      </c>
      <c r="H27" s="190">
        <v>9.18</v>
      </c>
      <c r="I27" s="193">
        <v>9.18</v>
      </c>
      <c r="J27" s="194">
        <v>6.0999999999999999E-2</v>
      </c>
      <c r="K27" s="46"/>
    </row>
    <row r="28" spans="1:11" ht="32.25" customHeight="1" x14ac:dyDescent="0.25">
      <c r="A28" s="17" t="s">
        <v>100</v>
      </c>
      <c r="B28" s="46" t="s">
        <v>258</v>
      </c>
      <c r="C28" s="167">
        <v>0</v>
      </c>
      <c r="D28" s="187">
        <v>3.5979999999999999</v>
      </c>
      <c r="E28" s="188">
        <v>0.443</v>
      </c>
      <c r="F28" s="189">
        <v>3.2000000000000001E-2</v>
      </c>
      <c r="G28" s="190">
        <v>126.37</v>
      </c>
      <c r="H28" s="190">
        <v>9.18</v>
      </c>
      <c r="I28" s="193">
        <v>9.18</v>
      </c>
      <c r="J28" s="194">
        <v>6.0999999999999999E-2</v>
      </c>
      <c r="K28" s="46"/>
    </row>
    <row r="29" spans="1:11" ht="32.25" customHeight="1" x14ac:dyDescent="0.25">
      <c r="A29" s="17" t="s">
        <v>102</v>
      </c>
      <c r="B29" s="46" t="s">
        <v>259</v>
      </c>
      <c r="C29" s="167">
        <v>0</v>
      </c>
      <c r="D29" s="187">
        <v>3.5979999999999999</v>
      </c>
      <c r="E29" s="188">
        <v>0.443</v>
      </c>
      <c r="F29" s="189">
        <v>3.2000000000000001E-2</v>
      </c>
      <c r="G29" s="190">
        <v>216.55</v>
      </c>
      <c r="H29" s="190">
        <v>9.18</v>
      </c>
      <c r="I29" s="193">
        <v>9.18</v>
      </c>
      <c r="J29" s="194">
        <v>6.0999999999999999E-2</v>
      </c>
      <c r="K29" s="46"/>
    </row>
    <row r="30" spans="1:11" ht="32.25" customHeight="1" x14ac:dyDescent="0.25">
      <c r="A30" s="17" t="s">
        <v>104</v>
      </c>
      <c r="B30" s="46" t="s">
        <v>260</v>
      </c>
      <c r="C30" s="167">
        <v>0</v>
      </c>
      <c r="D30" s="187">
        <v>3.5979999999999999</v>
      </c>
      <c r="E30" s="188">
        <v>0.443</v>
      </c>
      <c r="F30" s="189">
        <v>3.2000000000000001E-2</v>
      </c>
      <c r="G30" s="190">
        <v>335.69</v>
      </c>
      <c r="H30" s="190">
        <v>9.18</v>
      </c>
      <c r="I30" s="193">
        <v>9.18</v>
      </c>
      <c r="J30" s="194">
        <v>6.0999999999999999E-2</v>
      </c>
      <c r="K30" s="46"/>
    </row>
    <row r="31" spans="1:11" ht="32.25" customHeight="1" x14ac:dyDescent="0.25">
      <c r="A31" s="17" t="s">
        <v>106</v>
      </c>
      <c r="B31" s="46" t="s">
        <v>261</v>
      </c>
      <c r="C31" s="167">
        <v>0</v>
      </c>
      <c r="D31" s="187">
        <v>3.5979999999999999</v>
      </c>
      <c r="E31" s="188">
        <v>0.443</v>
      </c>
      <c r="F31" s="189">
        <v>3.2000000000000001E-2</v>
      </c>
      <c r="G31" s="190">
        <v>579.98</v>
      </c>
      <c r="H31" s="190">
        <v>9.18</v>
      </c>
      <c r="I31" s="193">
        <v>9.18</v>
      </c>
      <c r="J31" s="194">
        <v>6.0999999999999999E-2</v>
      </c>
      <c r="K31" s="46"/>
    </row>
    <row r="32" spans="1:11" ht="32.25" customHeight="1" x14ac:dyDescent="0.25">
      <c r="A32" s="17" t="s">
        <v>108</v>
      </c>
      <c r="B32" s="46" t="s">
        <v>262</v>
      </c>
      <c r="C32" s="167">
        <v>0</v>
      </c>
      <c r="D32" s="187">
        <v>1.764</v>
      </c>
      <c r="E32" s="188">
        <v>0.20499999999999999</v>
      </c>
      <c r="F32" s="189">
        <v>1.0999999999999999E-2</v>
      </c>
      <c r="G32" s="190">
        <v>105.84</v>
      </c>
      <c r="H32" s="190">
        <v>9.26</v>
      </c>
      <c r="I32" s="193">
        <v>9.26</v>
      </c>
      <c r="J32" s="194">
        <v>2.7E-2</v>
      </c>
      <c r="K32" s="46"/>
    </row>
    <row r="33" spans="1:11" ht="32.25" customHeight="1" x14ac:dyDescent="0.25">
      <c r="A33" s="17" t="s">
        <v>110</v>
      </c>
      <c r="B33" s="46" t="s">
        <v>263</v>
      </c>
      <c r="C33" s="167">
        <v>0</v>
      </c>
      <c r="D33" s="187">
        <v>1.764</v>
      </c>
      <c r="E33" s="188">
        <v>0.20499999999999999</v>
      </c>
      <c r="F33" s="189">
        <v>1.0999999999999999E-2</v>
      </c>
      <c r="G33" s="190">
        <v>824.91</v>
      </c>
      <c r="H33" s="190">
        <v>9.26</v>
      </c>
      <c r="I33" s="193">
        <v>9.26</v>
      </c>
      <c r="J33" s="194">
        <v>2.7E-2</v>
      </c>
      <c r="K33" s="46"/>
    </row>
    <row r="34" spans="1:11" ht="32.25" customHeight="1" x14ac:dyDescent="0.25">
      <c r="A34" s="17" t="s">
        <v>112</v>
      </c>
      <c r="B34" s="46" t="s">
        <v>264</v>
      </c>
      <c r="C34" s="167">
        <v>0</v>
      </c>
      <c r="D34" s="187">
        <v>1.764</v>
      </c>
      <c r="E34" s="188">
        <v>0.20499999999999999</v>
      </c>
      <c r="F34" s="189">
        <v>1.0999999999999999E-2</v>
      </c>
      <c r="G34" s="190">
        <v>2275.4299999999998</v>
      </c>
      <c r="H34" s="190">
        <v>9.26</v>
      </c>
      <c r="I34" s="193">
        <v>9.26</v>
      </c>
      <c r="J34" s="194">
        <v>2.7E-2</v>
      </c>
      <c r="K34" s="46"/>
    </row>
    <row r="35" spans="1:11" ht="32.25" customHeight="1" x14ac:dyDescent="0.25">
      <c r="A35" s="17" t="s">
        <v>114</v>
      </c>
      <c r="B35" s="46" t="s">
        <v>265</v>
      </c>
      <c r="C35" s="167">
        <v>0</v>
      </c>
      <c r="D35" s="187">
        <v>1.764</v>
      </c>
      <c r="E35" s="188">
        <v>0.20499999999999999</v>
      </c>
      <c r="F35" s="189">
        <v>1.0999999999999999E-2</v>
      </c>
      <c r="G35" s="190">
        <v>4427.24</v>
      </c>
      <c r="H35" s="190">
        <v>9.26</v>
      </c>
      <c r="I35" s="193">
        <v>9.26</v>
      </c>
      <c r="J35" s="194">
        <v>2.7E-2</v>
      </c>
      <c r="K35" s="46"/>
    </row>
    <row r="36" spans="1:11" ht="32.25" customHeight="1" x14ac:dyDescent="0.25">
      <c r="A36" s="17" t="s">
        <v>116</v>
      </c>
      <c r="B36" s="46" t="s">
        <v>266</v>
      </c>
      <c r="C36" s="167">
        <v>0</v>
      </c>
      <c r="D36" s="187">
        <v>1.764</v>
      </c>
      <c r="E36" s="188">
        <v>0.20499999999999999</v>
      </c>
      <c r="F36" s="189">
        <v>1.0999999999999999E-2</v>
      </c>
      <c r="G36" s="190">
        <v>9823.4500000000007</v>
      </c>
      <c r="H36" s="190">
        <v>9.26</v>
      </c>
      <c r="I36" s="193">
        <v>9.26</v>
      </c>
      <c r="J36" s="194">
        <v>2.7E-2</v>
      </c>
      <c r="K36" s="46"/>
    </row>
    <row r="37" spans="1:11" ht="32.25" customHeight="1" x14ac:dyDescent="0.25">
      <c r="A37" s="17" t="s">
        <v>118</v>
      </c>
      <c r="B37" s="46" t="s">
        <v>267</v>
      </c>
      <c r="C37" s="167" t="s">
        <v>120</v>
      </c>
      <c r="D37" s="195">
        <v>40.137</v>
      </c>
      <c r="E37" s="196">
        <v>3.0710000000000002</v>
      </c>
      <c r="F37" s="189">
        <v>1.764</v>
      </c>
      <c r="G37" s="191">
        <v>0</v>
      </c>
      <c r="H37" s="191">
        <v>0</v>
      </c>
      <c r="I37" s="191">
        <v>0</v>
      </c>
      <c r="J37" s="192">
        <v>0</v>
      </c>
      <c r="K37" s="46"/>
    </row>
    <row r="38" spans="1:11" ht="27.75" customHeight="1" x14ac:dyDescent="0.25">
      <c r="A38" s="17" t="s">
        <v>121</v>
      </c>
      <c r="B38" s="47" t="s">
        <v>268</v>
      </c>
      <c r="C38" s="166" t="s">
        <v>123</v>
      </c>
      <c r="D38" s="187">
        <v>-7.093</v>
      </c>
      <c r="E38" s="188">
        <v>-0.90900000000000003</v>
      </c>
      <c r="F38" s="189">
        <v>-0.124</v>
      </c>
      <c r="G38" s="158">
        <v>0</v>
      </c>
      <c r="H38" s="191">
        <v>0</v>
      </c>
      <c r="I38" s="191">
        <v>0</v>
      </c>
      <c r="J38" s="192">
        <v>0</v>
      </c>
      <c r="K38" s="46"/>
    </row>
    <row r="39" spans="1:11" ht="27.75" customHeight="1" x14ac:dyDescent="0.25">
      <c r="A39" s="17" t="s">
        <v>124</v>
      </c>
      <c r="B39" s="46"/>
      <c r="C39" s="167">
        <v>0</v>
      </c>
      <c r="D39" s="187">
        <v>-5.59</v>
      </c>
      <c r="E39" s="188">
        <v>-0.71199999999999997</v>
      </c>
      <c r="F39" s="189">
        <v>-0.09</v>
      </c>
      <c r="G39" s="158">
        <v>0</v>
      </c>
      <c r="H39" s="191">
        <v>0</v>
      </c>
      <c r="I39" s="191">
        <v>0</v>
      </c>
      <c r="J39" s="192">
        <v>0</v>
      </c>
      <c r="K39" s="46"/>
    </row>
    <row r="40" spans="1:11" ht="27.75" customHeight="1" x14ac:dyDescent="0.25">
      <c r="A40" s="17" t="s">
        <v>125</v>
      </c>
      <c r="B40" s="46" t="s">
        <v>269</v>
      </c>
      <c r="C40" s="167">
        <v>0</v>
      </c>
      <c r="D40" s="187">
        <v>-7.093</v>
      </c>
      <c r="E40" s="188">
        <v>-0.90900000000000003</v>
      </c>
      <c r="F40" s="189">
        <v>-0.124</v>
      </c>
      <c r="G40" s="158">
        <v>0</v>
      </c>
      <c r="H40" s="191">
        <v>0</v>
      </c>
      <c r="I40" s="191">
        <v>0</v>
      </c>
      <c r="J40" s="194">
        <v>0.158</v>
      </c>
      <c r="K40" s="46"/>
    </row>
    <row r="41" spans="1:11" ht="27.75" customHeight="1" x14ac:dyDescent="0.25">
      <c r="A41" s="17" t="s">
        <v>127</v>
      </c>
      <c r="B41" s="46" t="s">
        <v>270</v>
      </c>
      <c r="C41" s="167">
        <v>0</v>
      </c>
      <c r="D41" s="187">
        <v>-7.093</v>
      </c>
      <c r="E41" s="188">
        <v>-0.90900000000000003</v>
      </c>
      <c r="F41" s="189">
        <v>-0.124</v>
      </c>
      <c r="G41" s="158">
        <v>0</v>
      </c>
      <c r="H41" s="191">
        <v>0</v>
      </c>
      <c r="I41" s="191">
        <v>0</v>
      </c>
      <c r="J41" s="192">
        <v>0</v>
      </c>
      <c r="K41" s="46"/>
    </row>
    <row r="42" spans="1:11" ht="27.75" customHeight="1" x14ac:dyDescent="0.25">
      <c r="A42" s="17" t="s">
        <v>129</v>
      </c>
      <c r="B42" s="46" t="s">
        <v>271</v>
      </c>
      <c r="C42" s="167">
        <v>0</v>
      </c>
      <c r="D42" s="187">
        <v>-5.59</v>
      </c>
      <c r="E42" s="188">
        <v>-0.71199999999999997</v>
      </c>
      <c r="F42" s="189">
        <v>-0.09</v>
      </c>
      <c r="G42" s="158">
        <v>0</v>
      </c>
      <c r="H42" s="191">
        <v>0</v>
      </c>
      <c r="I42" s="191">
        <v>0</v>
      </c>
      <c r="J42" s="194">
        <v>0.106</v>
      </c>
      <c r="K42" s="46"/>
    </row>
    <row r="43" spans="1:11" ht="27.75" customHeight="1" x14ac:dyDescent="0.25">
      <c r="A43" s="17" t="s">
        <v>131</v>
      </c>
      <c r="B43" s="46" t="s">
        <v>272</v>
      </c>
      <c r="C43" s="167">
        <v>0</v>
      </c>
      <c r="D43" s="187">
        <v>-5.59</v>
      </c>
      <c r="E43" s="188">
        <v>-0.71199999999999997</v>
      </c>
      <c r="F43" s="189">
        <v>-0.09</v>
      </c>
      <c r="G43" s="158">
        <v>0</v>
      </c>
      <c r="H43" s="191">
        <v>0</v>
      </c>
      <c r="I43" s="191">
        <v>0</v>
      </c>
      <c r="J43" s="192">
        <v>0</v>
      </c>
      <c r="K43" s="46"/>
    </row>
    <row r="44" spans="1:11" ht="27.75" customHeight="1" x14ac:dyDescent="0.25">
      <c r="A44" s="17" t="s">
        <v>133</v>
      </c>
      <c r="B44" s="46" t="s">
        <v>273</v>
      </c>
      <c r="C44" s="167">
        <v>0</v>
      </c>
      <c r="D44" s="187">
        <v>-2.7519999999999998</v>
      </c>
      <c r="E44" s="188">
        <v>-0.33900000000000002</v>
      </c>
      <c r="F44" s="189">
        <v>-2.4E-2</v>
      </c>
      <c r="G44" s="190">
        <v>66.239999999999995</v>
      </c>
      <c r="H44" s="191">
        <v>0</v>
      </c>
      <c r="I44" s="191">
        <v>0</v>
      </c>
      <c r="J44" s="194">
        <v>8.3000000000000004E-2</v>
      </c>
      <c r="K44" s="46"/>
    </row>
    <row r="45" spans="1:11" ht="27.75" customHeight="1" x14ac:dyDescent="0.25">
      <c r="A45" s="17" t="s">
        <v>135</v>
      </c>
      <c r="B45" s="46" t="s">
        <v>274</v>
      </c>
      <c r="C45" s="167">
        <v>0</v>
      </c>
      <c r="D45" s="187">
        <v>-2.7519999999999998</v>
      </c>
      <c r="E45" s="188">
        <v>-0.33900000000000002</v>
      </c>
      <c r="F45" s="189">
        <v>-2.4E-2</v>
      </c>
      <c r="G45" s="190">
        <v>66.239999999999995</v>
      </c>
      <c r="H45" s="191">
        <v>0</v>
      </c>
      <c r="I45" s="191">
        <v>0</v>
      </c>
      <c r="J45" s="192">
        <v>0</v>
      </c>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0A0C7C59-D1DA-4401-9C46-990418A61490}"/>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2C45E-3596-4BFD-ABC5-8C7B03E7923A}">
  <sheetPr>
    <pageSetUpPr fitToPage="1"/>
  </sheetPr>
  <dimension ref="A1:G493"/>
  <sheetViews>
    <sheetView zoomScale="85" zoomScaleNormal="85" zoomScaleSheetLayoutView="100" workbookViewId="0">
      <selection activeCell="E2" sqref="E2"/>
    </sheetView>
  </sheetViews>
  <sheetFormatPr defaultColWidth="9.21875" defaultRowHeight="27.75" customHeight="1" x14ac:dyDescent="0.25"/>
  <cols>
    <col min="1" max="1" width="29.77734375" style="2" customWidth="1"/>
    <col min="2" max="2" width="48.5546875" style="2" customWidth="1"/>
    <col min="3" max="4" width="23.5546875" style="3" customWidth="1"/>
    <col min="5" max="5" width="15.5546875" style="2" customWidth="1"/>
    <col min="6" max="16384" width="9.21875" style="2"/>
  </cols>
  <sheetData>
    <row r="1" spans="1:7" ht="27.75" customHeight="1" x14ac:dyDescent="0.25">
      <c r="A1" s="54" t="s">
        <v>40</v>
      </c>
      <c r="B1" s="3"/>
      <c r="C1" s="2"/>
      <c r="E1" s="10"/>
      <c r="F1" s="4"/>
      <c r="G1" s="4"/>
    </row>
    <row r="2" spans="1:7" s="11" customFormat="1" ht="44.55" customHeight="1" x14ac:dyDescent="0.25">
      <c r="A2" s="395" t="str">
        <f>Overview!B4&amp; " - Effective from "&amp;Overview!D4&amp;" - "&amp;Overview!E4&amp;" Nodal/Zonal charges in NPG Yorkshire Area (GSP Group _M)"</f>
        <v>Southern Electric Power Distribution plc - Effective from 1 April 2026 - Final Nodal/Zonal charges in NPG Yorkshire Area (GSP Group _M)</v>
      </c>
      <c r="B2" s="429"/>
      <c r="C2" s="429"/>
      <c r="D2" s="430"/>
    </row>
    <row r="3" spans="1:7" ht="60.75" customHeight="1" x14ac:dyDescent="0.25">
      <c r="A3" s="21" t="s">
        <v>801</v>
      </c>
      <c r="B3" s="21" t="s">
        <v>802</v>
      </c>
      <c r="C3" s="21" t="s">
        <v>803</v>
      </c>
      <c r="D3" s="21" t="s">
        <v>804</v>
      </c>
    </row>
    <row r="4" spans="1:7" ht="21.75" customHeight="1" x14ac:dyDescent="0.25">
      <c r="A4" s="246" t="s">
        <v>6575</v>
      </c>
      <c r="B4" s="247" t="s">
        <v>6576</v>
      </c>
      <c r="C4" s="248">
        <v>0.108636416655</v>
      </c>
      <c r="D4" s="248">
        <v>7.2257566899700003E-3</v>
      </c>
    </row>
    <row r="5" spans="1:7" ht="21.75" customHeight="1" x14ac:dyDescent="0.25">
      <c r="A5" s="246" t="s">
        <v>6577</v>
      </c>
      <c r="B5" s="247" t="s">
        <v>6576</v>
      </c>
      <c r="C5" s="248">
        <v>0.40638920484699997</v>
      </c>
      <c r="D5" s="248">
        <v>0.35090322981100003</v>
      </c>
    </row>
    <row r="6" spans="1:7" ht="21.75" customHeight="1" x14ac:dyDescent="0.25">
      <c r="A6" s="246" t="s">
        <v>6578</v>
      </c>
      <c r="B6" s="247" t="s">
        <v>6576</v>
      </c>
      <c r="C6" s="248">
        <v>0.40260601982600003</v>
      </c>
      <c r="D6" s="248">
        <v>0.98236301499599998</v>
      </c>
    </row>
    <row r="7" spans="1:7" ht="21.75" customHeight="1" x14ac:dyDescent="0.25">
      <c r="A7" s="246" t="s">
        <v>6579</v>
      </c>
      <c r="B7" s="247" t="s">
        <v>6576</v>
      </c>
      <c r="C7" s="248">
        <v>0.28494128723199996</v>
      </c>
      <c r="D7" s="248">
        <v>1.15063835089</v>
      </c>
    </row>
    <row r="8" spans="1:7" ht="21.75" customHeight="1" x14ac:dyDescent="0.25">
      <c r="A8" s="246" t="s">
        <v>6580</v>
      </c>
      <c r="B8" s="247" t="s">
        <v>6576</v>
      </c>
      <c r="C8" s="248">
        <v>0.37399325286200003</v>
      </c>
      <c r="D8" s="248">
        <v>7.08417629732</v>
      </c>
    </row>
    <row r="9" spans="1:7" ht="21.75" customHeight="1" x14ac:dyDescent="0.25">
      <c r="A9" s="246" t="s">
        <v>6581</v>
      </c>
      <c r="B9" s="247" t="s">
        <v>6576</v>
      </c>
      <c r="C9" s="248">
        <v>0.16825483330899998</v>
      </c>
      <c r="D9" s="248">
        <v>0.33064929455100001</v>
      </c>
    </row>
    <row r="10" spans="1:7" ht="21.75" customHeight="1" x14ac:dyDescent="0.25">
      <c r="A10" s="246" t="s">
        <v>6582</v>
      </c>
      <c r="B10" s="247" t="s">
        <v>6576</v>
      </c>
      <c r="C10" s="248">
        <v>0.33513403215099996</v>
      </c>
      <c r="D10" s="248">
        <v>3.8647313354100001</v>
      </c>
    </row>
    <row r="11" spans="1:7" ht="21.75" customHeight="1" x14ac:dyDescent="0.25">
      <c r="A11" s="246" t="s">
        <v>6583</v>
      </c>
      <c r="B11" s="247" t="s">
        <v>6576</v>
      </c>
      <c r="C11" s="248">
        <v>0</v>
      </c>
      <c r="D11" s="248">
        <v>7.5379941445000001E-2</v>
      </c>
    </row>
    <row r="12" spans="1:7" ht="21.75" customHeight="1" x14ac:dyDescent="0.25">
      <c r="A12" s="246" t="s">
        <v>6584</v>
      </c>
      <c r="B12" s="247" t="s">
        <v>6576</v>
      </c>
      <c r="C12" s="248">
        <v>1.8616969923699999E-3</v>
      </c>
      <c r="D12" s="248">
        <v>1.36428519125</v>
      </c>
    </row>
    <row r="13" spans="1:7" ht="21.75" customHeight="1" x14ac:dyDescent="0.25">
      <c r="A13" s="246" t="s">
        <v>6585</v>
      </c>
      <c r="B13" s="247" t="s">
        <v>6576</v>
      </c>
      <c r="C13" s="248">
        <v>-4.7253414127799997E-4</v>
      </c>
      <c r="D13" s="248">
        <v>4.0506643238699995</v>
      </c>
    </row>
    <row r="14" spans="1:7" ht="21.75" customHeight="1" x14ac:dyDescent="0.25">
      <c r="A14" s="246" t="s">
        <v>6586</v>
      </c>
      <c r="B14" s="247" t="s">
        <v>6576</v>
      </c>
      <c r="C14" s="248">
        <v>1.5648922748100001E-2</v>
      </c>
      <c r="D14" s="248">
        <v>1.3176772245800001</v>
      </c>
    </row>
    <row r="15" spans="1:7" ht="21.75" customHeight="1" x14ac:dyDescent="0.25">
      <c r="A15" s="246" t="s">
        <v>6587</v>
      </c>
      <c r="B15" s="247" t="s">
        <v>6576</v>
      </c>
      <c r="C15" s="248">
        <v>0.35823809217199998</v>
      </c>
      <c r="D15" s="248">
        <v>11.0390877645</v>
      </c>
    </row>
    <row r="16" spans="1:7" ht="21.75" customHeight="1" x14ac:dyDescent="0.25">
      <c r="A16" s="246" t="s">
        <v>6588</v>
      </c>
      <c r="B16" s="247" t="s">
        <v>6576</v>
      </c>
      <c r="C16" s="248">
        <v>1.7809330488600001</v>
      </c>
      <c r="D16" s="248">
        <v>3.80425603123</v>
      </c>
    </row>
    <row r="17" spans="1:4" ht="21.75" customHeight="1" x14ac:dyDescent="0.25">
      <c r="A17" s="246" t="s">
        <v>6589</v>
      </c>
      <c r="B17" s="247" t="s">
        <v>6576</v>
      </c>
      <c r="C17" s="248">
        <v>5.6654981415699994E-3</v>
      </c>
      <c r="D17" s="248">
        <v>0.35621250475599997</v>
      </c>
    </row>
    <row r="18" spans="1:4" ht="21.75" customHeight="1" x14ac:dyDescent="0.25">
      <c r="A18" s="246" t="s">
        <v>6590</v>
      </c>
      <c r="B18" s="247" t="s">
        <v>6576</v>
      </c>
      <c r="C18" s="248">
        <v>2.96009170404E-2</v>
      </c>
      <c r="D18" s="248">
        <v>2.7315773703200001</v>
      </c>
    </row>
    <row r="19" spans="1:4" ht="21.75" customHeight="1" x14ac:dyDescent="0.25">
      <c r="A19" s="246" t="s">
        <v>6591</v>
      </c>
      <c r="B19" s="247" t="s">
        <v>6576</v>
      </c>
      <c r="C19" s="248">
        <v>0.18339457135699999</v>
      </c>
      <c r="D19" s="248">
        <v>0.251373401931</v>
      </c>
    </row>
    <row r="20" spans="1:4" ht="21.75" customHeight="1" x14ac:dyDescent="0.25">
      <c r="A20" s="246" t="s">
        <v>6592</v>
      </c>
      <c r="B20" s="247" t="s">
        <v>6576</v>
      </c>
      <c r="C20" s="248">
        <v>0.146575887445</v>
      </c>
      <c r="D20" s="248">
        <v>0.95145203226700004</v>
      </c>
    </row>
    <row r="21" spans="1:4" ht="21.75" customHeight="1" x14ac:dyDescent="0.25">
      <c r="A21" s="246" t="s">
        <v>6593</v>
      </c>
      <c r="B21" s="247" t="s">
        <v>6576</v>
      </c>
      <c r="C21" s="248">
        <v>0.76668499963100001</v>
      </c>
      <c r="D21" s="248">
        <v>1.1702708687700001</v>
      </c>
    </row>
    <row r="22" spans="1:4" ht="21.75" customHeight="1" x14ac:dyDescent="0.25">
      <c r="A22" s="246" t="s">
        <v>6594</v>
      </c>
      <c r="B22" s="247" t="s">
        <v>6576</v>
      </c>
      <c r="C22" s="248">
        <v>0.58769564276999997</v>
      </c>
      <c r="D22" s="248">
        <v>1.9767510579699998</v>
      </c>
    </row>
    <row r="23" spans="1:4" ht="21.75" customHeight="1" x14ac:dyDescent="0.25">
      <c r="A23" s="246" t="s">
        <v>6595</v>
      </c>
      <c r="B23" s="247" t="s">
        <v>6576</v>
      </c>
      <c r="C23" s="248">
        <v>4.1044702143099999E-2</v>
      </c>
      <c r="D23" s="248">
        <v>1.5523378882800001</v>
      </c>
    </row>
    <row r="24" spans="1:4" ht="21.75" customHeight="1" x14ac:dyDescent="0.25">
      <c r="A24" s="246" t="s">
        <v>6596</v>
      </c>
      <c r="B24" s="247" t="s">
        <v>6576</v>
      </c>
      <c r="C24" s="248">
        <v>2.2389721426300004E-3</v>
      </c>
      <c r="D24" s="248">
        <v>0.31983276636300001</v>
      </c>
    </row>
    <row r="25" spans="1:4" ht="21.75" customHeight="1" x14ac:dyDescent="0.25">
      <c r="A25" s="246" t="s">
        <v>6597</v>
      </c>
      <c r="B25" s="247" t="s">
        <v>6576</v>
      </c>
      <c r="C25" s="248">
        <v>1.5691887404399998E-2</v>
      </c>
      <c r="D25" s="248">
        <v>3.2178561288400003</v>
      </c>
    </row>
    <row r="26" spans="1:4" ht="21.75" customHeight="1" x14ac:dyDescent="0.25">
      <c r="A26" s="246" t="s">
        <v>6598</v>
      </c>
      <c r="B26" s="247" t="s">
        <v>6576</v>
      </c>
      <c r="C26" s="248">
        <v>1.5691887404399998E-2</v>
      </c>
      <c r="D26" s="248">
        <v>3.2178561288400003</v>
      </c>
    </row>
    <row r="27" spans="1:4" ht="27.75" customHeight="1" x14ac:dyDescent="0.25">
      <c r="A27" s="246" t="s">
        <v>6599</v>
      </c>
      <c r="B27" s="247" t="s">
        <v>6576</v>
      </c>
      <c r="C27" s="248">
        <v>0.63463279138799999</v>
      </c>
      <c r="D27" s="248">
        <v>0.856717436369</v>
      </c>
    </row>
    <row r="28" spans="1:4" ht="27.75" customHeight="1" x14ac:dyDescent="0.25">
      <c r="A28" s="246" t="s">
        <v>6600</v>
      </c>
      <c r="B28" s="247" t="s">
        <v>6576</v>
      </c>
      <c r="C28" s="248">
        <v>0.65275278216599997</v>
      </c>
      <c r="D28" s="248">
        <v>4.9062782108</v>
      </c>
    </row>
    <row r="29" spans="1:4" ht="27.75" customHeight="1" x14ac:dyDescent="0.25">
      <c r="A29" s="246" t="s">
        <v>6601</v>
      </c>
      <c r="B29" s="247" t="s">
        <v>6576</v>
      </c>
      <c r="C29" s="248">
        <v>-7.0560132075199997E-2</v>
      </c>
      <c r="D29" s="248">
        <v>4.5629412634500008</v>
      </c>
    </row>
    <row r="30" spans="1:4" ht="27.75" customHeight="1" x14ac:dyDescent="0.25">
      <c r="A30" s="246" t="s">
        <v>6602</v>
      </c>
      <c r="B30" s="247" t="s">
        <v>6576</v>
      </c>
      <c r="C30" s="248">
        <v>0.22871678050299998</v>
      </c>
      <c r="D30" s="248">
        <v>0.60725906733000001</v>
      </c>
    </row>
    <row r="31" spans="1:4" ht="27.75" customHeight="1" x14ac:dyDescent="0.25">
      <c r="A31" s="246" t="s">
        <v>6603</v>
      </c>
      <c r="B31" s="247" t="s">
        <v>6576</v>
      </c>
      <c r="C31" s="248">
        <v>-1.7556497139099999E-4</v>
      </c>
      <c r="D31" s="248">
        <v>2.2909846702399999</v>
      </c>
    </row>
    <row r="32" spans="1:4" ht="27.75" customHeight="1" x14ac:dyDescent="0.25">
      <c r="A32" s="246" t="s">
        <v>6604</v>
      </c>
      <c r="B32" s="247" t="s">
        <v>6576</v>
      </c>
      <c r="C32" s="248">
        <v>0.15938172959499999</v>
      </c>
      <c r="D32" s="248">
        <v>4.1822245140200005</v>
      </c>
    </row>
    <row r="33" spans="1:4" ht="27.75" customHeight="1" x14ac:dyDescent="0.25">
      <c r="A33" s="246" t="s">
        <v>6605</v>
      </c>
      <c r="B33" s="247" t="s">
        <v>6576</v>
      </c>
      <c r="C33" s="248">
        <v>0.287539802633</v>
      </c>
      <c r="D33" s="248">
        <v>0.15784695471899998</v>
      </c>
    </row>
    <row r="34" spans="1:4" ht="27.75" customHeight="1" x14ac:dyDescent="0.25">
      <c r="A34" s="246" t="s">
        <v>6606</v>
      </c>
      <c r="B34" s="247" t="s">
        <v>6576</v>
      </c>
      <c r="C34" s="248">
        <v>3.3621750958200004E-2</v>
      </c>
      <c r="D34" s="248">
        <v>0.85021876844099997</v>
      </c>
    </row>
    <row r="35" spans="1:4" ht="27.75" customHeight="1" x14ac:dyDescent="0.25">
      <c r="A35" s="246" t="s">
        <v>6607</v>
      </c>
      <c r="B35" s="247" t="s">
        <v>6576</v>
      </c>
      <c r="C35" s="248">
        <v>1.3232897424400001</v>
      </c>
      <c r="D35" s="248">
        <v>1.8466841783100001</v>
      </c>
    </row>
    <row r="36" spans="1:4" ht="27.75" customHeight="1" x14ac:dyDescent="0.25">
      <c r="A36" s="246" t="s">
        <v>6608</v>
      </c>
      <c r="B36" s="247" t="s">
        <v>6576</v>
      </c>
      <c r="C36" s="248">
        <v>0.144565553037</v>
      </c>
      <c r="D36" s="248">
        <v>1.5603132087</v>
      </c>
    </row>
    <row r="37" spans="1:4" ht="27.75" customHeight="1" x14ac:dyDescent="0.25">
      <c r="A37" s="246" t="s">
        <v>6609</v>
      </c>
      <c r="B37" s="247" t="s">
        <v>6576</v>
      </c>
      <c r="C37" s="248">
        <v>5.4189332276499996E-2</v>
      </c>
      <c r="D37" s="248">
        <v>0.51056641917699996</v>
      </c>
    </row>
    <row r="38" spans="1:4" ht="27.75" customHeight="1" x14ac:dyDescent="0.25">
      <c r="A38" s="246" t="s">
        <v>6610</v>
      </c>
      <c r="B38" s="247" t="s">
        <v>6576</v>
      </c>
      <c r="C38" s="248">
        <v>0.49739469745999998</v>
      </c>
      <c r="D38" s="248">
        <v>3.48967338865</v>
      </c>
    </row>
    <row r="39" spans="1:4" ht="27.75" customHeight="1" x14ac:dyDescent="0.25">
      <c r="A39" s="246" t="s">
        <v>6611</v>
      </c>
      <c r="B39" s="247" t="s">
        <v>6576</v>
      </c>
      <c r="C39" s="248">
        <v>1.00877744829E-2</v>
      </c>
      <c r="D39" s="248">
        <v>3.7915796574499998</v>
      </c>
    </row>
    <row r="40" spans="1:4" ht="27.75" customHeight="1" x14ac:dyDescent="0.25">
      <c r="A40" s="246" t="s">
        <v>6612</v>
      </c>
      <c r="B40" s="247" t="s">
        <v>6576</v>
      </c>
      <c r="C40" s="248">
        <v>0.242926472122</v>
      </c>
      <c r="D40" s="248">
        <v>1.27217095273</v>
      </c>
    </row>
    <row r="41" spans="1:4" ht="27.75" customHeight="1" x14ac:dyDescent="0.25">
      <c r="A41" s="246" t="s">
        <v>6613</v>
      </c>
      <c r="B41" s="247" t="s">
        <v>6576</v>
      </c>
      <c r="C41" s="248">
        <v>0.16442045930000002</v>
      </c>
      <c r="D41" s="248">
        <v>0.43674981593500001</v>
      </c>
    </row>
    <row r="42" spans="1:4" ht="27.75" customHeight="1" x14ac:dyDescent="0.25">
      <c r="A42" s="246" t="s">
        <v>6614</v>
      </c>
      <c r="B42" s="247" t="s">
        <v>6576</v>
      </c>
      <c r="C42" s="248">
        <v>3.44612673137E-2</v>
      </c>
      <c r="D42" s="248">
        <v>0.19284584351100001</v>
      </c>
    </row>
    <row r="43" spans="1:4" ht="27.75" customHeight="1" x14ac:dyDescent="0.25">
      <c r="A43" s="246" t="s">
        <v>6615</v>
      </c>
      <c r="B43" s="247" t="s">
        <v>6576</v>
      </c>
      <c r="C43" s="248">
        <v>0.11166693986500001</v>
      </c>
      <c r="D43" s="248">
        <v>8.3701248586599988</v>
      </c>
    </row>
    <row r="44" spans="1:4" ht="27.75" customHeight="1" x14ac:dyDescent="0.25">
      <c r="A44" s="246" t="s">
        <v>6616</v>
      </c>
      <c r="B44" s="247" t="s">
        <v>6576</v>
      </c>
      <c r="C44" s="248">
        <v>5.5034986587900001E-2</v>
      </c>
      <c r="D44" s="248">
        <v>1.51792151424</v>
      </c>
    </row>
    <row r="45" spans="1:4" ht="27.75" customHeight="1" x14ac:dyDescent="0.25">
      <c r="A45" s="246" t="s">
        <v>6617</v>
      </c>
      <c r="B45" s="247" t="s">
        <v>6576</v>
      </c>
      <c r="C45" s="248">
        <v>9.5171327654400006E-2</v>
      </c>
      <c r="D45" s="248">
        <v>10.298539567800001</v>
      </c>
    </row>
    <row r="46" spans="1:4" ht="27.75" customHeight="1" x14ac:dyDescent="0.25">
      <c r="A46" s="246" t="s">
        <v>6618</v>
      </c>
      <c r="B46" s="247" t="s">
        <v>6576</v>
      </c>
      <c r="C46" s="248">
        <v>6.6589876360800007E-2</v>
      </c>
      <c r="D46" s="248">
        <v>5.6450950448699997</v>
      </c>
    </row>
    <row r="47" spans="1:4" ht="27.75" customHeight="1" x14ac:dyDescent="0.25">
      <c r="A47" s="246" t="s">
        <v>6619</v>
      </c>
      <c r="B47" s="247" t="s">
        <v>6576</v>
      </c>
      <c r="C47" s="248">
        <v>0.99497807598999999</v>
      </c>
      <c r="D47" s="248">
        <v>3.2235014231100001</v>
      </c>
    </row>
    <row r="48" spans="1:4" ht="27.75" customHeight="1" x14ac:dyDescent="0.25">
      <c r="A48" s="246" t="s">
        <v>6620</v>
      </c>
      <c r="B48" s="247" t="s">
        <v>6576</v>
      </c>
      <c r="C48" s="248">
        <v>0.298114358636</v>
      </c>
      <c r="D48" s="248">
        <v>0.223896131917</v>
      </c>
    </row>
    <row r="49" spans="1:4" ht="27.75" customHeight="1" x14ac:dyDescent="0.25">
      <c r="A49" s="246" t="s">
        <v>6621</v>
      </c>
      <c r="B49" s="247" t="s">
        <v>6622</v>
      </c>
      <c r="C49" s="248">
        <v>1.3034640638799999</v>
      </c>
      <c r="D49" s="248">
        <v>0.24295808369299998</v>
      </c>
    </row>
    <row r="50" spans="1:4" ht="27.75" customHeight="1" x14ac:dyDescent="0.25">
      <c r="A50" s="246" t="s">
        <v>6623</v>
      </c>
      <c r="B50" s="247" t="s">
        <v>6622</v>
      </c>
      <c r="C50" s="248">
        <v>0</v>
      </c>
      <c r="D50" s="248">
        <v>0</v>
      </c>
    </row>
    <row r="51" spans="1:4" ht="27.75" customHeight="1" x14ac:dyDescent="0.25">
      <c r="A51" s="246" t="s">
        <v>6624</v>
      </c>
      <c r="B51" s="247" t="s">
        <v>6622</v>
      </c>
      <c r="C51" s="248">
        <v>0</v>
      </c>
      <c r="D51" s="248">
        <v>0</v>
      </c>
    </row>
    <row r="52" spans="1:4" ht="27.75" customHeight="1" x14ac:dyDescent="0.25">
      <c r="A52" s="246" t="s">
        <v>6625</v>
      </c>
      <c r="B52" s="247" t="s">
        <v>6622</v>
      </c>
      <c r="C52" s="248">
        <v>0.47655571797599999</v>
      </c>
      <c r="D52" s="248">
        <v>0.45492757197</v>
      </c>
    </row>
    <row r="53" spans="1:4" ht="27.75" customHeight="1" x14ac:dyDescent="0.25">
      <c r="A53" s="246" t="s">
        <v>6626</v>
      </c>
      <c r="B53" s="247" t="s">
        <v>6622</v>
      </c>
      <c r="C53" s="248">
        <v>4.0259479028800005</v>
      </c>
      <c r="D53" s="248">
        <v>-0.15664726680900001</v>
      </c>
    </row>
    <row r="54" spans="1:4" ht="27.75" customHeight="1" x14ac:dyDescent="0.25">
      <c r="A54" s="246" t="s">
        <v>6627</v>
      </c>
      <c r="B54" s="247" t="s">
        <v>6622</v>
      </c>
      <c r="C54" s="248">
        <v>-2.3627315544899998</v>
      </c>
      <c r="D54" s="248">
        <v>-0.17234316556900001</v>
      </c>
    </row>
    <row r="55" spans="1:4" ht="27.75" customHeight="1" x14ac:dyDescent="0.25">
      <c r="A55" s="246" t="s">
        <v>6628</v>
      </c>
      <c r="B55" s="247" t="s">
        <v>6622</v>
      </c>
      <c r="C55" s="248">
        <v>1.4660368742600001</v>
      </c>
      <c r="D55" s="248">
        <v>0.23044578249400002</v>
      </c>
    </row>
    <row r="56" spans="1:4" ht="27.75" customHeight="1" x14ac:dyDescent="0.25">
      <c r="A56" s="246" t="s">
        <v>6629</v>
      </c>
      <c r="B56" s="247" t="s">
        <v>6622</v>
      </c>
      <c r="C56" s="248">
        <v>1.26070440205</v>
      </c>
      <c r="D56" s="248">
        <v>0.24172433760199999</v>
      </c>
    </row>
    <row r="57" spans="1:4" ht="27.75" customHeight="1" x14ac:dyDescent="0.25">
      <c r="A57" s="246" t="s">
        <v>6630</v>
      </c>
      <c r="B57" s="247" t="s">
        <v>6622</v>
      </c>
      <c r="C57" s="248">
        <v>-1.73548464686</v>
      </c>
      <c r="D57" s="248">
        <v>0.70868929270399994</v>
      </c>
    </row>
    <row r="58" spans="1:4" ht="27.75" customHeight="1" x14ac:dyDescent="0.25">
      <c r="A58" s="246" t="s">
        <v>6631</v>
      </c>
      <c r="B58" s="247" t="s">
        <v>6622</v>
      </c>
      <c r="C58" s="248">
        <v>8.7235651894600002E-4</v>
      </c>
      <c r="D58" s="248">
        <v>0</v>
      </c>
    </row>
    <row r="59" spans="1:4" ht="27.75" customHeight="1" x14ac:dyDescent="0.25">
      <c r="A59" s="246" t="s">
        <v>6632</v>
      </c>
      <c r="B59" s="247" t="s">
        <v>6622</v>
      </c>
      <c r="C59" s="248">
        <v>0.16620355937</v>
      </c>
      <c r="D59" s="248">
        <v>0.13647950408700002</v>
      </c>
    </row>
    <row r="60" spans="1:4" ht="27.75" customHeight="1" x14ac:dyDescent="0.25">
      <c r="A60" s="246" t="s">
        <v>6633</v>
      </c>
      <c r="B60" s="247" t="s">
        <v>6622</v>
      </c>
      <c r="C60" s="248">
        <v>0.311963249911</v>
      </c>
      <c r="D60" s="248">
        <v>0.45179006580499997</v>
      </c>
    </row>
    <row r="61" spans="1:4" ht="27.75" customHeight="1" x14ac:dyDescent="0.25">
      <c r="A61" s="246" t="s">
        <v>6634</v>
      </c>
      <c r="B61" s="247" t="s">
        <v>6622</v>
      </c>
      <c r="C61" s="248">
        <v>-0.610692579189</v>
      </c>
      <c r="D61" s="248">
        <v>-2.3435628432900001E-2</v>
      </c>
    </row>
    <row r="62" spans="1:4" ht="27.75" customHeight="1" x14ac:dyDescent="0.25">
      <c r="A62" s="246" t="s">
        <v>6635</v>
      </c>
      <c r="B62" s="247" t="s">
        <v>6622</v>
      </c>
      <c r="C62" s="248">
        <v>-0.610692579189</v>
      </c>
      <c r="D62" s="248">
        <v>-2.3435628432900001E-2</v>
      </c>
    </row>
    <row r="63" spans="1:4" ht="27.75" customHeight="1" x14ac:dyDescent="0.25">
      <c r="A63" s="246" t="s">
        <v>6636</v>
      </c>
      <c r="B63" s="247" t="s">
        <v>6622</v>
      </c>
      <c r="C63" s="248">
        <v>9.5702320754799995E-8</v>
      </c>
      <c r="D63" s="248">
        <v>0.36214289371500002</v>
      </c>
    </row>
    <row r="64" spans="1:4" ht="27.75" customHeight="1" x14ac:dyDescent="0.25">
      <c r="A64" s="246" t="s">
        <v>6637</v>
      </c>
      <c r="B64" s="247" t="s">
        <v>6622</v>
      </c>
      <c r="C64" s="248">
        <v>0.100734529233</v>
      </c>
      <c r="D64" s="248">
        <v>0.39619203515399998</v>
      </c>
    </row>
    <row r="65" spans="1:4" ht="27.75" customHeight="1" x14ac:dyDescent="0.25">
      <c r="A65" s="246" t="s">
        <v>6638</v>
      </c>
      <c r="B65" s="247" t="s">
        <v>6622</v>
      </c>
      <c r="C65" s="248">
        <v>0.145027442033</v>
      </c>
      <c r="D65" s="248">
        <v>0.40449627944399996</v>
      </c>
    </row>
    <row r="66" spans="1:4" ht="27.75" customHeight="1" x14ac:dyDescent="0.25">
      <c r="A66" s="246" t="s">
        <v>6639</v>
      </c>
      <c r="B66" s="247" t="s">
        <v>6622</v>
      </c>
      <c r="C66" s="248">
        <v>0</v>
      </c>
      <c r="D66" s="248">
        <v>0</v>
      </c>
    </row>
    <row r="67" spans="1:4" ht="27.75" customHeight="1" x14ac:dyDescent="0.25">
      <c r="A67" s="246" t="s">
        <v>6640</v>
      </c>
      <c r="B67" s="247" t="s">
        <v>6622</v>
      </c>
      <c r="C67" s="248">
        <v>9.2312398931100006E-2</v>
      </c>
      <c r="D67" s="248">
        <v>1.5005210871599999</v>
      </c>
    </row>
    <row r="68" spans="1:4" ht="27.75" customHeight="1" x14ac:dyDescent="0.25">
      <c r="A68" s="246" t="s">
        <v>6641</v>
      </c>
      <c r="B68" s="247" t="s">
        <v>6622</v>
      </c>
      <c r="C68" s="248">
        <v>1.7103759693099997E-2</v>
      </c>
      <c r="D68" s="248">
        <v>0.84584591666800002</v>
      </c>
    </row>
    <row r="69" spans="1:4" ht="27.75" customHeight="1" x14ac:dyDescent="0.25">
      <c r="A69" s="246" t="s">
        <v>6642</v>
      </c>
      <c r="B69" s="247" t="s">
        <v>6622</v>
      </c>
      <c r="C69" s="248">
        <v>0.36592207854199998</v>
      </c>
      <c r="D69" s="248">
        <v>1.03021426063</v>
      </c>
    </row>
    <row r="70" spans="1:4" ht="27.75" customHeight="1" x14ac:dyDescent="0.25">
      <c r="A70" s="246" t="s">
        <v>6643</v>
      </c>
      <c r="B70" s="247" t="s">
        <v>6622</v>
      </c>
      <c r="C70" s="248">
        <v>8.6077883720699999E-4</v>
      </c>
      <c r="D70" s="248">
        <v>0.458776508759</v>
      </c>
    </row>
    <row r="71" spans="1:4" ht="27.75" customHeight="1" x14ac:dyDescent="0.25">
      <c r="A71" s="246" t="s">
        <v>6644</v>
      </c>
      <c r="B71" s="247" t="s">
        <v>6622</v>
      </c>
      <c r="C71" s="248">
        <v>1.5083169232500001E-3</v>
      </c>
      <c r="D71" s="248">
        <v>0.76444660789700003</v>
      </c>
    </row>
    <row r="72" spans="1:4" ht="27.75" customHeight="1" x14ac:dyDescent="0.25">
      <c r="A72" s="246" t="s">
        <v>6645</v>
      </c>
      <c r="B72" s="247" t="s">
        <v>6622</v>
      </c>
      <c r="C72" s="248">
        <v>0.31849933637799999</v>
      </c>
      <c r="D72" s="248">
        <v>1.24163413492</v>
      </c>
    </row>
    <row r="73" spans="1:4" ht="27.75" customHeight="1" x14ac:dyDescent="0.25">
      <c r="A73" s="246" t="s">
        <v>6646</v>
      </c>
      <c r="B73" s="247" t="s">
        <v>6622</v>
      </c>
      <c r="C73" s="248">
        <v>0.10499435236600001</v>
      </c>
      <c r="D73" s="248">
        <v>3.4519495401199999E-4</v>
      </c>
    </row>
    <row r="74" spans="1:4" ht="27.75" customHeight="1" x14ac:dyDescent="0.25">
      <c r="A74" s="246" t="s">
        <v>6647</v>
      </c>
      <c r="B74" s="247" t="s">
        <v>6622</v>
      </c>
      <c r="C74" s="248">
        <v>0.22330780458999999</v>
      </c>
      <c r="D74" s="248">
        <v>1.09705048433</v>
      </c>
    </row>
    <row r="75" spans="1:4" ht="27.75" customHeight="1" x14ac:dyDescent="0.25">
      <c r="A75" s="246" t="s">
        <v>6648</v>
      </c>
      <c r="B75" s="247" t="s">
        <v>6622</v>
      </c>
      <c r="C75" s="248">
        <v>0.22217799609400002</v>
      </c>
      <c r="D75" s="248">
        <v>0.75238089886900006</v>
      </c>
    </row>
    <row r="76" spans="1:4" ht="27.75" customHeight="1" x14ac:dyDescent="0.25">
      <c r="A76" s="246" t="s">
        <v>6649</v>
      </c>
      <c r="B76" s="247" t="s">
        <v>6622</v>
      </c>
      <c r="C76" s="248">
        <v>0.28997723420999999</v>
      </c>
      <c r="D76" s="248">
        <v>0.57042452104899999</v>
      </c>
    </row>
    <row r="77" spans="1:4" ht="27.75" customHeight="1" x14ac:dyDescent="0.25">
      <c r="A77" s="246" t="s">
        <v>6650</v>
      </c>
      <c r="B77" s="247" t="s">
        <v>6622</v>
      </c>
      <c r="C77" s="248">
        <v>0.11672498124899999</v>
      </c>
      <c r="D77" s="248">
        <v>1.9576630531799999</v>
      </c>
    </row>
    <row r="78" spans="1:4" ht="27.75" customHeight="1" x14ac:dyDescent="0.25">
      <c r="A78" s="246" t="s">
        <v>6651</v>
      </c>
      <c r="B78" s="247" t="s">
        <v>6622</v>
      </c>
      <c r="C78" s="248">
        <v>0.43022795012300002</v>
      </c>
      <c r="D78" s="248">
        <v>2.5665056912700002</v>
      </c>
    </row>
    <row r="79" spans="1:4" ht="27.75" customHeight="1" x14ac:dyDescent="0.25">
      <c r="A79" s="246" t="s">
        <v>6652</v>
      </c>
      <c r="B79" s="247" t="s">
        <v>6622</v>
      </c>
      <c r="C79" s="248">
        <v>2.0461211379900002</v>
      </c>
      <c r="D79" s="248">
        <v>2.3559751174100003</v>
      </c>
    </row>
    <row r="80" spans="1:4" ht="27.75" customHeight="1" x14ac:dyDescent="0.25">
      <c r="A80" s="246" t="s">
        <v>6653</v>
      </c>
      <c r="B80" s="247" t="s">
        <v>6622</v>
      </c>
      <c r="C80" s="248">
        <v>2.7340392962199997</v>
      </c>
      <c r="D80" s="248">
        <v>1.2423991570799999</v>
      </c>
    </row>
    <row r="81" spans="1:4" ht="27.75" customHeight="1" x14ac:dyDescent="0.25">
      <c r="A81" s="246" t="s">
        <v>6654</v>
      </c>
      <c r="B81" s="247" t="s">
        <v>6622</v>
      </c>
      <c r="C81" s="248">
        <v>5.0404323735100003E-2</v>
      </c>
      <c r="D81" s="248">
        <v>0.75400811402199996</v>
      </c>
    </row>
    <row r="82" spans="1:4" ht="27.75" customHeight="1" x14ac:dyDescent="0.25">
      <c r="A82" s="246" t="s">
        <v>6655</v>
      </c>
      <c r="B82" s="247" t="s">
        <v>6622</v>
      </c>
      <c r="C82" s="248">
        <v>5.0404315537300001E-2</v>
      </c>
      <c r="D82" s="248">
        <v>0.75400815542099997</v>
      </c>
    </row>
    <row r="83" spans="1:4" ht="27.75" customHeight="1" x14ac:dyDescent="0.25">
      <c r="A83" s="246" t="s">
        <v>6656</v>
      </c>
      <c r="B83" s="247" t="s">
        <v>6622</v>
      </c>
      <c r="C83" s="248">
        <v>2.1137474656899999</v>
      </c>
      <c r="D83" s="248">
        <v>-3.27619392749</v>
      </c>
    </row>
    <row r="84" spans="1:4" ht="27.75" customHeight="1" x14ac:dyDescent="0.25">
      <c r="A84" s="246" t="s">
        <v>6657</v>
      </c>
      <c r="B84" s="247" t="s">
        <v>6622</v>
      </c>
      <c r="C84" s="248">
        <v>6.6005159451899996E-3</v>
      </c>
      <c r="D84" s="248">
        <v>12.5113384223</v>
      </c>
    </row>
    <row r="85" spans="1:4" ht="27.75" customHeight="1" x14ac:dyDescent="0.25">
      <c r="A85" s="246" t="s">
        <v>6658</v>
      </c>
      <c r="B85" s="247" t="s">
        <v>6622</v>
      </c>
      <c r="C85" s="248">
        <v>9.04776336473E-3</v>
      </c>
      <c r="D85" s="248">
        <v>0.75970591357299999</v>
      </c>
    </row>
    <row r="86" spans="1:4" ht="27.75" customHeight="1" x14ac:dyDescent="0.25">
      <c r="A86" s="246" t="s">
        <v>6659</v>
      </c>
      <c r="B86" s="247" t="s">
        <v>6622</v>
      </c>
      <c r="C86" s="248">
        <v>1.0084611689100001E-3</v>
      </c>
      <c r="D86" s="248">
        <v>0.78818832101199998</v>
      </c>
    </row>
    <row r="87" spans="1:4" ht="27.75" customHeight="1" x14ac:dyDescent="0.25">
      <c r="A87" s="246" t="s">
        <v>6660</v>
      </c>
      <c r="B87" s="247" t="s">
        <v>6622</v>
      </c>
      <c r="C87" s="248">
        <v>2.0262484790699999</v>
      </c>
      <c r="D87" s="248">
        <v>1.03642682894</v>
      </c>
    </row>
    <row r="88" spans="1:4" ht="27.75" customHeight="1" x14ac:dyDescent="0.25">
      <c r="A88" s="246" t="s">
        <v>6661</v>
      </c>
      <c r="B88" s="247" t="s">
        <v>6622</v>
      </c>
      <c r="C88" s="248">
        <v>6.33490243474E-3</v>
      </c>
      <c r="D88" s="248">
        <v>1.0924207964699999</v>
      </c>
    </row>
    <row r="89" spans="1:4" ht="27.75" customHeight="1" x14ac:dyDescent="0.25">
      <c r="A89" s="246" t="s">
        <v>6662</v>
      </c>
      <c r="B89" s="247" t="s">
        <v>6622</v>
      </c>
      <c r="C89" s="248">
        <v>0.43387073759799999</v>
      </c>
      <c r="D89" s="248">
        <v>4.9533200147700001</v>
      </c>
    </row>
    <row r="90" spans="1:4" ht="27.75" customHeight="1" x14ac:dyDescent="0.25">
      <c r="A90" s="246" t="s">
        <v>6663</v>
      </c>
      <c r="B90" s="247" t="s">
        <v>6622</v>
      </c>
      <c r="C90" s="248">
        <v>0.53779042481899997</v>
      </c>
      <c r="D90" s="248">
        <v>3.0856391832099996</v>
      </c>
    </row>
    <row r="91" spans="1:4" ht="27.75" customHeight="1" x14ac:dyDescent="0.25">
      <c r="A91" s="246" t="s">
        <v>6664</v>
      </c>
      <c r="B91" s="247" t="s">
        <v>6622</v>
      </c>
      <c r="C91" s="248">
        <v>9.3718326599899995E-2</v>
      </c>
      <c r="D91" s="248">
        <v>0.85743087527899997</v>
      </c>
    </row>
    <row r="92" spans="1:4" ht="27.75" customHeight="1" x14ac:dyDescent="0.25">
      <c r="A92" s="246" t="s">
        <v>6665</v>
      </c>
      <c r="B92" s="247" t="s">
        <v>6622</v>
      </c>
      <c r="C92" s="248">
        <v>0.34545554673599999</v>
      </c>
      <c r="D92" s="248">
        <v>-0.49366951000199999</v>
      </c>
    </row>
    <row r="93" spans="1:4" ht="27.75" customHeight="1" x14ac:dyDescent="0.25">
      <c r="A93" s="246" t="s">
        <v>6666</v>
      </c>
      <c r="B93" s="247" t="s">
        <v>6622</v>
      </c>
      <c r="C93" s="248">
        <v>-6.8560003948699997E-3</v>
      </c>
      <c r="D93" s="248">
        <v>1.25984851144</v>
      </c>
    </row>
    <row r="94" spans="1:4" ht="27.75" customHeight="1" x14ac:dyDescent="0.25">
      <c r="A94" s="246" t="s">
        <v>6667</v>
      </c>
      <c r="B94" s="247" t="s">
        <v>6622</v>
      </c>
      <c r="C94" s="248">
        <v>0.52389816156500002</v>
      </c>
      <c r="D94" s="248">
        <v>8.8437715812299998E-5</v>
      </c>
    </row>
    <row r="95" spans="1:4" ht="27.75" customHeight="1" x14ac:dyDescent="0.25">
      <c r="A95" s="246" t="s">
        <v>6668</v>
      </c>
      <c r="B95" s="247" t="s">
        <v>6622</v>
      </c>
      <c r="C95" s="248">
        <v>0.91320610263400004</v>
      </c>
      <c r="D95" s="248">
        <v>0.62570958964000001</v>
      </c>
    </row>
    <row r="96" spans="1:4" ht="27.75" customHeight="1" x14ac:dyDescent="0.25">
      <c r="A96" s="246" t="s">
        <v>6669</v>
      </c>
      <c r="B96" s="247" t="s">
        <v>6622</v>
      </c>
      <c r="C96" s="248">
        <v>0.50027054225199996</v>
      </c>
      <c r="D96" s="248">
        <v>4.2983856214699996</v>
      </c>
    </row>
    <row r="97" spans="1:4" ht="27.75" customHeight="1" x14ac:dyDescent="0.25">
      <c r="A97" s="246" t="s">
        <v>6670</v>
      </c>
      <c r="B97" s="247" t="s">
        <v>6622</v>
      </c>
      <c r="C97" s="248">
        <v>5.1136355011800003E-3</v>
      </c>
      <c r="D97" s="248">
        <v>1.7298303257299998</v>
      </c>
    </row>
    <row r="98" spans="1:4" ht="27.75" customHeight="1" x14ac:dyDescent="0.25">
      <c r="A98" s="246" t="s">
        <v>6671</v>
      </c>
      <c r="B98" s="247" t="s">
        <v>6622</v>
      </c>
      <c r="C98" s="248">
        <v>0.12371136183800001</v>
      </c>
      <c r="D98" s="248">
        <v>1.57492881727</v>
      </c>
    </row>
    <row r="99" spans="1:4" ht="27.75" customHeight="1" x14ac:dyDescent="0.25">
      <c r="A99" s="246" t="s">
        <v>6672</v>
      </c>
      <c r="B99" s="247" t="s">
        <v>6622</v>
      </c>
      <c r="C99" s="248">
        <v>0.34003568344399998</v>
      </c>
      <c r="D99" s="248">
        <v>1.43982294313</v>
      </c>
    </row>
    <row r="100" spans="1:4" ht="27.75" customHeight="1" x14ac:dyDescent="0.25">
      <c r="A100" s="246" t="s">
        <v>6673</v>
      </c>
      <c r="B100" s="247" t="s">
        <v>6622</v>
      </c>
      <c r="C100" s="248">
        <v>0.14771188414299999</v>
      </c>
      <c r="D100" s="248">
        <v>0.38449401888699997</v>
      </c>
    </row>
    <row r="101" spans="1:4" ht="27.75" customHeight="1" x14ac:dyDescent="0.25">
      <c r="A101" s="246" t="s">
        <v>6674</v>
      </c>
      <c r="B101" s="247" t="s">
        <v>6622</v>
      </c>
      <c r="C101" s="248">
        <v>3.3024434952799997E-2</v>
      </c>
      <c r="D101" s="248">
        <v>0.37505970150500001</v>
      </c>
    </row>
    <row r="102" spans="1:4" ht="27.75" customHeight="1" x14ac:dyDescent="0.25">
      <c r="A102" s="246" t="s">
        <v>6675</v>
      </c>
      <c r="B102" s="247" t="s">
        <v>6622</v>
      </c>
      <c r="C102" s="248">
        <v>8.7038066733899994E-2</v>
      </c>
      <c r="D102" s="248">
        <v>0.71217509107800003</v>
      </c>
    </row>
    <row r="103" spans="1:4" ht="27.75" customHeight="1" x14ac:dyDescent="0.25">
      <c r="A103" s="246" t="s">
        <v>6676</v>
      </c>
      <c r="B103" s="247" t="s">
        <v>6677</v>
      </c>
      <c r="C103" s="248">
        <v>6.6251362190499999E-2</v>
      </c>
      <c r="D103" s="248">
        <v>1.9355100830400001E-3</v>
      </c>
    </row>
    <row r="104" spans="1:4" ht="27.75" customHeight="1" x14ac:dyDescent="0.25">
      <c r="A104" s="246" t="s">
        <v>6678</v>
      </c>
      <c r="B104" s="247" t="s">
        <v>6677</v>
      </c>
      <c r="C104" s="248">
        <v>0.28339655997099999</v>
      </c>
      <c r="D104" s="248">
        <v>-4.6193222412099999E-2</v>
      </c>
    </row>
    <row r="105" spans="1:4" ht="27.75" customHeight="1" x14ac:dyDescent="0.25">
      <c r="A105" s="246" t="s">
        <v>6679</v>
      </c>
      <c r="B105" s="247" t="s">
        <v>6677</v>
      </c>
      <c r="C105" s="248">
        <v>-0.81218201253599998</v>
      </c>
      <c r="D105" s="248">
        <v>0</v>
      </c>
    </row>
    <row r="106" spans="1:4" ht="27.75" customHeight="1" x14ac:dyDescent="0.25">
      <c r="A106" s="246" t="s">
        <v>6680</v>
      </c>
      <c r="B106" s="247" t="s">
        <v>6677</v>
      </c>
      <c r="C106" s="248">
        <v>8.2289401247800001E-2</v>
      </c>
      <c r="D106" s="248">
        <v>4.9797753684699998E-2</v>
      </c>
    </row>
    <row r="107" spans="1:4" ht="27.75" customHeight="1" x14ac:dyDescent="0.25">
      <c r="A107" s="246" t="s">
        <v>6681</v>
      </c>
      <c r="B107" s="247" t="s">
        <v>6677</v>
      </c>
      <c r="C107" s="248">
        <v>-1.50170331177</v>
      </c>
      <c r="D107" s="248">
        <v>0</v>
      </c>
    </row>
    <row r="108" spans="1:4" ht="27.75" customHeight="1" x14ac:dyDescent="0.25">
      <c r="A108" s="246" t="s">
        <v>6682</v>
      </c>
      <c r="B108" s="247" t="s">
        <v>6677</v>
      </c>
      <c r="C108" s="248">
        <v>-2.6722311407600001</v>
      </c>
      <c r="D108" s="248">
        <v>0</v>
      </c>
    </row>
    <row r="109" spans="1:4" ht="27.75" customHeight="1" x14ac:dyDescent="0.25">
      <c r="A109" s="246" t="s">
        <v>6683</v>
      </c>
      <c r="B109" s="247" t="s">
        <v>6677</v>
      </c>
      <c r="C109" s="248">
        <v>5.7342640236100001E-2</v>
      </c>
      <c r="D109" s="248">
        <v>9.2122797964100001E-2</v>
      </c>
    </row>
    <row r="110" spans="1:4" ht="27.75" customHeight="1" x14ac:dyDescent="0.25">
      <c r="A110" s="246" t="s">
        <v>6684</v>
      </c>
      <c r="B110" s="247" t="s">
        <v>6677</v>
      </c>
      <c r="C110" s="248">
        <v>8.8514567349299994E-2</v>
      </c>
      <c r="D110" s="248">
        <v>9.2148582713900001E-2</v>
      </c>
    </row>
    <row r="111" spans="1:4" ht="27.75" customHeight="1" x14ac:dyDescent="0.25">
      <c r="A111" s="246" t="s">
        <v>6685</v>
      </c>
      <c r="B111" s="247" t="s">
        <v>6677</v>
      </c>
      <c r="C111" s="248">
        <v>-1.42928356289</v>
      </c>
      <c r="D111" s="248">
        <v>0</v>
      </c>
    </row>
    <row r="112" spans="1:4" ht="27.75" customHeight="1" x14ac:dyDescent="0.25">
      <c r="A112" s="246" t="s">
        <v>6686</v>
      </c>
      <c r="B112" s="247" t="s">
        <v>6677</v>
      </c>
      <c r="C112" s="248">
        <v>0.458566649311</v>
      </c>
      <c r="D112" s="248">
        <v>1.58122539543</v>
      </c>
    </row>
    <row r="113" spans="1:4" ht="27.75" customHeight="1" x14ac:dyDescent="0.25">
      <c r="A113" s="246" t="s">
        <v>6687</v>
      </c>
      <c r="B113" s="247" t="s">
        <v>6677</v>
      </c>
      <c r="C113" s="248">
        <v>0.12647498028099999</v>
      </c>
      <c r="D113" s="248">
        <v>0.103977908814</v>
      </c>
    </row>
    <row r="114" spans="1:4" ht="27.75" customHeight="1" x14ac:dyDescent="0.25">
      <c r="A114" s="246" t="s">
        <v>6688</v>
      </c>
      <c r="B114" s="247" t="s">
        <v>6689</v>
      </c>
      <c r="C114" s="248">
        <v>0</v>
      </c>
      <c r="D114" s="248">
        <v>0</v>
      </c>
    </row>
    <row r="115" spans="1:4" ht="27.75" customHeight="1" x14ac:dyDescent="0.25">
      <c r="A115" s="246" t="s">
        <v>6690</v>
      </c>
      <c r="B115" s="247" t="s">
        <v>6689</v>
      </c>
      <c r="C115" s="248">
        <v>0.101835699857</v>
      </c>
      <c r="D115" s="248">
        <v>0.199882338282</v>
      </c>
    </row>
    <row r="116" spans="1:4" ht="27.75" customHeight="1" x14ac:dyDescent="0.25">
      <c r="A116" s="246" t="s">
        <v>6691</v>
      </c>
      <c r="B116" s="247" t="s">
        <v>6689</v>
      </c>
      <c r="C116" s="248">
        <v>2.3325086563999999</v>
      </c>
      <c r="D116" s="248">
        <v>0.35180748474099999</v>
      </c>
    </row>
    <row r="117" spans="1:4" ht="27.75" customHeight="1" x14ac:dyDescent="0.25">
      <c r="A117" s="246" t="s">
        <v>6692</v>
      </c>
      <c r="B117" s="247" t="s">
        <v>6689</v>
      </c>
      <c r="C117" s="248">
        <v>0.30080362221899998</v>
      </c>
      <c r="D117" s="248">
        <v>1.58694421789</v>
      </c>
    </row>
    <row r="118" spans="1:4" ht="27.75" customHeight="1" x14ac:dyDescent="0.25">
      <c r="A118" s="246" t="s">
        <v>6693</v>
      </c>
      <c r="B118" s="247" t="s">
        <v>6689</v>
      </c>
      <c r="C118" s="248">
        <v>3.0220179761499999</v>
      </c>
      <c r="D118" s="248">
        <v>1.1547507590200001</v>
      </c>
    </row>
    <row r="119" spans="1:4" ht="27.75" customHeight="1" x14ac:dyDescent="0.25">
      <c r="A119" s="246" t="s">
        <v>6694</v>
      </c>
      <c r="B119" s="247" t="s">
        <v>6689</v>
      </c>
      <c r="C119" s="248">
        <v>0.63472164402299991</v>
      </c>
      <c r="D119" s="248">
        <v>0.48765299379599997</v>
      </c>
    </row>
    <row r="120" spans="1:4" ht="27.75" customHeight="1" x14ac:dyDescent="0.25">
      <c r="A120" s="246" t="s">
        <v>6695</v>
      </c>
      <c r="B120" s="247" t="s">
        <v>6689</v>
      </c>
      <c r="C120" s="248">
        <v>0.91225495218499997</v>
      </c>
      <c r="D120" s="248">
        <v>0.41108585455899999</v>
      </c>
    </row>
    <row r="121" spans="1:4" ht="27.75" customHeight="1" x14ac:dyDescent="0.25">
      <c r="A121" s="246" t="s">
        <v>6696</v>
      </c>
      <c r="B121" s="247" t="s">
        <v>6689</v>
      </c>
      <c r="C121" s="248">
        <v>2.7772310900599999</v>
      </c>
      <c r="D121" s="248">
        <v>2.9742350611299999</v>
      </c>
    </row>
    <row r="122" spans="1:4" ht="27.75" customHeight="1" x14ac:dyDescent="0.25">
      <c r="A122" s="246" t="s">
        <v>6697</v>
      </c>
      <c r="B122" s="247" t="s">
        <v>6689</v>
      </c>
      <c r="C122" s="248">
        <v>4.7928979768500002E-4</v>
      </c>
      <c r="D122" s="248">
        <v>1.0722585190499998</v>
      </c>
    </row>
    <row r="123" spans="1:4" ht="27.75" customHeight="1" x14ac:dyDescent="0.25">
      <c r="A123" s="246" t="s">
        <v>6698</v>
      </c>
      <c r="B123" s="247" t="s">
        <v>6689</v>
      </c>
      <c r="C123" s="248">
        <v>6.4961018442500004E-2</v>
      </c>
      <c r="D123" s="248">
        <v>0.80824543102599999</v>
      </c>
    </row>
    <row r="124" spans="1:4" ht="27.75" customHeight="1" x14ac:dyDescent="0.25">
      <c r="A124" s="246" t="s">
        <v>6699</v>
      </c>
      <c r="B124" s="247" t="s">
        <v>6689</v>
      </c>
      <c r="C124" s="248">
        <v>1.56644058198</v>
      </c>
      <c r="D124" s="248">
        <v>3.44897402985</v>
      </c>
    </row>
    <row r="125" spans="1:4" ht="27.75" customHeight="1" x14ac:dyDescent="0.25">
      <c r="A125" s="246" t="s">
        <v>6700</v>
      </c>
      <c r="B125" s="247" t="s">
        <v>6689</v>
      </c>
      <c r="C125" s="248">
        <v>8.7477648070600003E-2</v>
      </c>
      <c r="D125" s="248">
        <v>0.68351269841500006</v>
      </c>
    </row>
    <row r="126" spans="1:4" ht="27.75" customHeight="1" x14ac:dyDescent="0.25">
      <c r="A126" s="246" t="s">
        <v>6701</v>
      </c>
      <c r="B126" s="247" t="s">
        <v>6689</v>
      </c>
      <c r="C126" s="248">
        <v>-1.3045084748899998E-4</v>
      </c>
      <c r="D126" s="248">
        <v>0.105263367707</v>
      </c>
    </row>
    <row r="127" spans="1:4" ht="27.75" customHeight="1" x14ac:dyDescent="0.25">
      <c r="A127" s="246" t="s">
        <v>6702</v>
      </c>
      <c r="B127" s="247" t="s">
        <v>6689</v>
      </c>
      <c r="C127" s="248">
        <v>5.4112407436999995E-3</v>
      </c>
      <c r="D127" s="248">
        <v>1.3936186312100001</v>
      </c>
    </row>
    <row r="128" spans="1:4" ht="27.75" customHeight="1" x14ac:dyDescent="0.25">
      <c r="A128" s="246" t="s">
        <v>6703</v>
      </c>
      <c r="B128" s="247" t="s">
        <v>6689</v>
      </c>
      <c r="C128" s="248">
        <v>0.117599008996</v>
      </c>
      <c r="D128" s="248">
        <v>1.80302466812</v>
      </c>
    </row>
    <row r="129" spans="1:4" ht="27.75" customHeight="1" x14ac:dyDescent="0.25">
      <c r="A129" s="246" t="s">
        <v>6704</v>
      </c>
      <c r="B129" s="247" t="s">
        <v>6689</v>
      </c>
      <c r="C129" s="248">
        <v>0.13546155681700001</v>
      </c>
      <c r="D129" s="248">
        <v>4.7354248021000007</v>
      </c>
    </row>
    <row r="130" spans="1:4" ht="27.75" customHeight="1" x14ac:dyDescent="0.25">
      <c r="A130" s="246" t="s">
        <v>6705</v>
      </c>
      <c r="B130" s="247" t="s">
        <v>6689</v>
      </c>
      <c r="C130" s="248">
        <v>0.187000821225</v>
      </c>
      <c r="D130" s="248">
        <v>1.7625641850699998</v>
      </c>
    </row>
    <row r="131" spans="1:4" ht="27.75" customHeight="1" x14ac:dyDescent="0.25">
      <c r="A131" s="246" t="s">
        <v>6706</v>
      </c>
      <c r="B131" s="247" t="s">
        <v>6689</v>
      </c>
      <c r="C131" s="248">
        <v>2.0774437243599999E-3</v>
      </c>
      <c r="D131" s="248">
        <v>0.75555819273799996</v>
      </c>
    </row>
    <row r="132" spans="1:4" ht="27.75" customHeight="1" x14ac:dyDescent="0.25">
      <c r="A132" s="246" t="s">
        <v>6707</v>
      </c>
      <c r="B132" s="247" t="s">
        <v>6689</v>
      </c>
      <c r="C132" s="248">
        <v>2.9168690817699999E-2</v>
      </c>
      <c r="D132" s="248">
        <v>3.41479427836</v>
      </c>
    </row>
    <row r="133" spans="1:4" ht="27.75" customHeight="1" x14ac:dyDescent="0.25">
      <c r="A133" s="246" t="s">
        <v>6708</v>
      </c>
      <c r="B133" s="247" t="s">
        <v>6689</v>
      </c>
      <c r="C133" s="248">
        <v>3.7276890735900001</v>
      </c>
      <c r="D133" s="248">
        <v>0.90376616589600001</v>
      </c>
    </row>
    <row r="134" spans="1:4" ht="27.75" customHeight="1" x14ac:dyDescent="0.25">
      <c r="A134" s="246" t="s">
        <v>6709</v>
      </c>
      <c r="B134" s="247" t="s">
        <v>6689</v>
      </c>
      <c r="C134" s="248">
        <v>0.37242848186600003</v>
      </c>
      <c r="D134" s="248">
        <v>1.00264194318</v>
      </c>
    </row>
    <row r="135" spans="1:4" ht="27.75" customHeight="1" x14ac:dyDescent="0.25">
      <c r="A135" s="246" t="s">
        <v>6710</v>
      </c>
      <c r="B135" s="247" t="s">
        <v>6689</v>
      </c>
      <c r="C135" s="248">
        <v>0.18534696435999998</v>
      </c>
      <c r="D135" s="248">
        <v>0.60799359318799995</v>
      </c>
    </row>
    <row r="136" spans="1:4" ht="27.75" customHeight="1" x14ac:dyDescent="0.25">
      <c r="A136" s="246" t="s">
        <v>6711</v>
      </c>
      <c r="B136" s="247" t="s">
        <v>6689</v>
      </c>
      <c r="C136" s="248">
        <v>0.16032892470900001</v>
      </c>
      <c r="D136" s="248">
        <v>0.45305803542500001</v>
      </c>
    </row>
    <row r="137" spans="1:4" ht="27.75" customHeight="1" x14ac:dyDescent="0.25">
      <c r="A137" s="246" t="s">
        <v>6712</v>
      </c>
      <c r="B137" s="247" t="s">
        <v>6689</v>
      </c>
      <c r="C137" s="248">
        <v>1.4146893086099999</v>
      </c>
      <c r="D137" s="248">
        <v>1.76499170398</v>
      </c>
    </row>
    <row r="138" spans="1:4" ht="27.75" customHeight="1" x14ac:dyDescent="0.25">
      <c r="A138" s="246" t="s">
        <v>6713</v>
      </c>
      <c r="B138" s="247" t="s">
        <v>6689</v>
      </c>
      <c r="C138" s="248">
        <v>0.281100930162</v>
      </c>
      <c r="D138" s="248">
        <v>0.54508960751699997</v>
      </c>
    </row>
    <row r="139" spans="1:4" ht="27.75" customHeight="1" x14ac:dyDescent="0.25">
      <c r="A139" s="246" t="s">
        <v>6714</v>
      </c>
      <c r="B139" s="247" t="s">
        <v>6689</v>
      </c>
      <c r="C139" s="248">
        <v>0.21306882996900001</v>
      </c>
      <c r="D139" s="248">
        <v>3.5554168960600001</v>
      </c>
    </row>
    <row r="140" spans="1:4" ht="27.75" customHeight="1" x14ac:dyDescent="0.25">
      <c r="A140" s="246" t="s">
        <v>6715</v>
      </c>
      <c r="B140" s="247" t="s">
        <v>6689</v>
      </c>
      <c r="C140" s="248">
        <v>3.1208556909300002E-2</v>
      </c>
      <c r="D140" s="248">
        <v>1.4134007015300001</v>
      </c>
    </row>
    <row r="141" spans="1:4" ht="27.75" customHeight="1" x14ac:dyDescent="0.25">
      <c r="A141" s="246" t="s">
        <v>6716</v>
      </c>
      <c r="B141" s="247" t="s">
        <v>6689</v>
      </c>
      <c r="C141" s="248">
        <v>4.0868553493699999E-2</v>
      </c>
      <c r="D141" s="248">
        <v>1.4297397283800002</v>
      </c>
    </row>
    <row r="142" spans="1:4" ht="27.75" customHeight="1" x14ac:dyDescent="0.25">
      <c r="A142" s="246" t="s">
        <v>6717</v>
      </c>
      <c r="B142" s="247" t="s">
        <v>6689</v>
      </c>
      <c r="C142" s="248">
        <v>9.5297311291300008E-2</v>
      </c>
      <c r="D142" s="248">
        <v>1.2529067502800002</v>
      </c>
    </row>
    <row r="143" spans="1:4" ht="27.75" customHeight="1" x14ac:dyDescent="0.25">
      <c r="A143" s="246" t="s">
        <v>6718</v>
      </c>
      <c r="B143" s="247" t="s">
        <v>6689</v>
      </c>
      <c r="C143" s="248">
        <v>0.41666164140900003</v>
      </c>
      <c r="D143" s="248">
        <v>0.48446941625900003</v>
      </c>
    </row>
    <row r="144" spans="1:4" ht="27.75" customHeight="1" x14ac:dyDescent="0.25">
      <c r="A144" s="246" t="s">
        <v>6719</v>
      </c>
      <c r="B144" s="247" t="s">
        <v>6689</v>
      </c>
      <c r="C144" s="248">
        <v>3.68071978323E-2</v>
      </c>
      <c r="D144" s="248">
        <v>1.9924908904399998</v>
      </c>
    </row>
    <row r="145" spans="1:4" ht="27.75" customHeight="1" x14ac:dyDescent="0.25">
      <c r="A145" s="246" t="s">
        <v>6720</v>
      </c>
      <c r="B145" s="247" t="s">
        <v>6689</v>
      </c>
      <c r="C145" s="248">
        <v>7.3132545776800006E-2</v>
      </c>
      <c r="D145" s="248">
        <v>0.10092543499699999</v>
      </c>
    </row>
    <row r="146" spans="1:4" ht="27.75" customHeight="1" x14ac:dyDescent="0.25">
      <c r="A146" s="246" t="s">
        <v>6721</v>
      </c>
      <c r="B146" s="247" t="s">
        <v>6689</v>
      </c>
      <c r="C146" s="248">
        <v>-1.7629738051699998E-3</v>
      </c>
      <c r="D146" s="248">
        <v>4.3355303513299992</v>
      </c>
    </row>
    <row r="147" spans="1:4" ht="27.75" customHeight="1" x14ac:dyDescent="0.25">
      <c r="A147" s="246" t="s">
        <v>6722</v>
      </c>
      <c r="B147" s="247" t="s">
        <v>6723</v>
      </c>
      <c r="C147" s="248">
        <v>0</v>
      </c>
      <c r="D147" s="248">
        <v>0</v>
      </c>
    </row>
    <row r="148" spans="1:4" ht="27.75" customHeight="1" x14ac:dyDescent="0.25">
      <c r="A148" s="246" t="s">
        <v>6724</v>
      </c>
      <c r="B148" s="247" t="s">
        <v>6723</v>
      </c>
      <c r="C148" s="248">
        <v>0</v>
      </c>
      <c r="D148" s="248">
        <v>0</v>
      </c>
    </row>
    <row r="149" spans="1:4" ht="27.75" customHeight="1" x14ac:dyDescent="0.25">
      <c r="A149" s="246" t="s">
        <v>6725</v>
      </c>
      <c r="B149" s="247" t="s">
        <v>6723</v>
      </c>
      <c r="C149" s="248">
        <v>0</v>
      </c>
      <c r="D149" s="248">
        <v>0</v>
      </c>
    </row>
    <row r="150" spans="1:4" ht="27.75" customHeight="1" x14ac:dyDescent="0.25">
      <c r="A150" s="246" t="s">
        <v>6726</v>
      </c>
      <c r="B150" s="247" t="s">
        <v>6723</v>
      </c>
      <c r="C150" s="248">
        <v>0</v>
      </c>
      <c r="D150" s="248">
        <v>0</v>
      </c>
    </row>
    <row r="151" spans="1:4" ht="27.75" customHeight="1" x14ac:dyDescent="0.25">
      <c r="A151" s="246" t="s">
        <v>6727</v>
      </c>
      <c r="B151" s="247" t="s">
        <v>6723</v>
      </c>
      <c r="C151" s="248">
        <v>0</v>
      </c>
      <c r="D151" s="248">
        <v>0</v>
      </c>
    </row>
    <row r="152" spans="1:4" ht="27.75" customHeight="1" x14ac:dyDescent="0.25">
      <c r="A152" s="246" t="s">
        <v>6728</v>
      </c>
      <c r="B152" s="247" t="s">
        <v>6723</v>
      </c>
      <c r="C152" s="248">
        <v>2.06673509153E-2</v>
      </c>
      <c r="D152" s="248">
        <v>0</v>
      </c>
    </row>
    <row r="153" spans="1:4" ht="27.75" customHeight="1" x14ac:dyDescent="0.25">
      <c r="A153" s="246" t="s">
        <v>6729</v>
      </c>
      <c r="B153" s="247" t="s">
        <v>6723</v>
      </c>
      <c r="C153" s="248">
        <v>1.3102461764</v>
      </c>
      <c r="D153" s="248">
        <v>2.9774372503000001E-4</v>
      </c>
    </row>
    <row r="154" spans="1:4" ht="27.75" customHeight="1" x14ac:dyDescent="0.25">
      <c r="A154" s="246" t="s">
        <v>6730</v>
      </c>
      <c r="B154" s="247" t="s">
        <v>6723</v>
      </c>
      <c r="C154" s="248">
        <v>3.7186877672600001</v>
      </c>
      <c r="D154" s="248">
        <v>1.1780468384999999E-5</v>
      </c>
    </row>
    <row r="155" spans="1:4" ht="27.75" customHeight="1" x14ac:dyDescent="0.25">
      <c r="A155" s="246" t="s">
        <v>6731</v>
      </c>
      <c r="B155" s="247" t="s">
        <v>6723</v>
      </c>
      <c r="C155" s="248">
        <v>2.3044286719999998</v>
      </c>
      <c r="D155" s="248">
        <v>2.1670920311500003E-2</v>
      </c>
    </row>
    <row r="156" spans="1:4" ht="27.75" customHeight="1" x14ac:dyDescent="0.25">
      <c r="A156" s="246" t="s">
        <v>6732</v>
      </c>
      <c r="B156" s="247" t="s">
        <v>6723</v>
      </c>
      <c r="C156" s="248">
        <v>0.59485834800400006</v>
      </c>
      <c r="D156" s="248">
        <v>4.5620098224599996E-2</v>
      </c>
    </row>
    <row r="157" spans="1:4" ht="27.75" customHeight="1" x14ac:dyDescent="0.25">
      <c r="A157" s="246" t="s">
        <v>6733</v>
      </c>
      <c r="B157" s="247" t="s">
        <v>6723</v>
      </c>
      <c r="C157" s="248">
        <v>0.68885716988599999</v>
      </c>
      <c r="D157" s="248">
        <v>0</v>
      </c>
    </row>
    <row r="158" spans="1:4" ht="27.75" customHeight="1" x14ac:dyDescent="0.25">
      <c r="A158" s="246" t="s">
        <v>6734</v>
      </c>
      <c r="B158" s="247" t="s">
        <v>6723</v>
      </c>
      <c r="C158" s="248">
        <v>3.2891832733000004E-2</v>
      </c>
      <c r="D158" s="248">
        <v>0.26361885453799999</v>
      </c>
    </row>
    <row r="159" spans="1:4" ht="27.75" customHeight="1" x14ac:dyDescent="0.25">
      <c r="A159" s="246" t="s">
        <v>6735</v>
      </c>
      <c r="B159" s="247" t="s">
        <v>6723</v>
      </c>
      <c r="C159" s="248">
        <v>2.6062361757899999E-2</v>
      </c>
      <c r="D159" s="248">
        <v>0</v>
      </c>
    </row>
    <row r="160" spans="1:4" ht="27.75" customHeight="1" x14ac:dyDescent="0.25">
      <c r="A160" s="246" t="s">
        <v>6736</v>
      </c>
      <c r="B160" s="247" t="s">
        <v>6723</v>
      </c>
      <c r="C160" s="248">
        <v>0</v>
      </c>
      <c r="D160" s="248">
        <v>0</v>
      </c>
    </row>
    <row r="161" spans="1:4" ht="27.75" customHeight="1" x14ac:dyDescent="0.25">
      <c r="A161" s="246" t="s">
        <v>6737</v>
      </c>
      <c r="B161" s="247" t="s">
        <v>6723</v>
      </c>
      <c r="C161" s="248">
        <v>2.8629207189699999E-2</v>
      </c>
      <c r="D161" s="248">
        <v>0.30978514442800004</v>
      </c>
    </row>
    <row r="162" spans="1:4" ht="27.75" customHeight="1" x14ac:dyDescent="0.25">
      <c r="A162" s="246" t="s">
        <v>6738</v>
      </c>
      <c r="B162" s="247" t="s">
        <v>6723</v>
      </c>
      <c r="C162" s="248">
        <v>0.38496087208799995</v>
      </c>
      <c r="D162" s="248">
        <v>1.5515429319900001E-2</v>
      </c>
    </row>
    <row r="163" spans="1:4" ht="27.75" customHeight="1" x14ac:dyDescent="0.25">
      <c r="A163" s="246" t="s">
        <v>6739</v>
      </c>
      <c r="B163" s="247" t="s">
        <v>6723</v>
      </c>
      <c r="C163" s="248">
        <v>0.477996719987</v>
      </c>
      <c r="D163" s="248">
        <v>0.24516020931599999</v>
      </c>
    </row>
    <row r="164" spans="1:4" ht="27.75" customHeight="1" x14ac:dyDescent="0.25">
      <c r="A164" s="246" t="s">
        <v>6740</v>
      </c>
      <c r="B164" s="247" t="s">
        <v>6723</v>
      </c>
      <c r="C164" s="248">
        <v>2.7930430667699999E-3</v>
      </c>
      <c r="D164" s="248">
        <v>0</v>
      </c>
    </row>
    <row r="165" spans="1:4" ht="27.75" customHeight="1" x14ac:dyDescent="0.25">
      <c r="A165" s="246" t="s">
        <v>6741</v>
      </c>
      <c r="B165" s="247" t="s">
        <v>6723</v>
      </c>
      <c r="C165" s="248">
        <v>0.15280532744399999</v>
      </c>
      <c r="D165" s="248">
        <v>0.23427723342300003</v>
      </c>
    </row>
    <row r="166" spans="1:4" ht="27.75" customHeight="1" x14ac:dyDescent="0.25">
      <c r="A166" s="246" t="s">
        <v>6742</v>
      </c>
      <c r="B166" s="247" t="s">
        <v>6723</v>
      </c>
      <c r="C166" s="248">
        <v>0.30101391844800002</v>
      </c>
      <c r="D166" s="248">
        <v>0.30698213170600003</v>
      </c>
    </row>
    <row r="167" spans="1:4" ht="27.75" customHeight="1" x14ac:dyDescent="0.25">
      <c r="A167" s="246" t="s">
        <v>6743</v>
      </c>
      <c r="B167" s="247" t="s">
        <v>6744</v>
      </c>
      <c r="C167" s="248">
        <v>1.5752336488500001E-3</v>
      </c>
      <c r="D167" s="248">
        <v>0</v>
      </c>
    </row>
    <row r="168" spans="1:4" ht="27.75" customHeight="1" x14ac:dyDescent="0.25">
      <c r="A168" s="246" t="s">
        <v>6745</v>
      </c>
      <c r="B168" s="247" t="s">
        <v>6744</v>
      </c>
      <c r="C168" s="248">
        <v>0.81546206029699997</v>
      </c>
      <c r="D168" s="248">
        <v>1.7626140005199999</v>
      </c>
    </row>
    <row r="169" spans="1:4" ht="27.75" customHeight="1" x14ac:dyDescent="0.25">
      <c r="A169" s="246" t="s">
        <v>6746</v>
      </c>
      <c r="B169" s="247" t="s">
        <v>6744</v>
      </c>
      <c r="C169" s="248">
        <v>0</v>
      </c>
      <c r="D169" s="248">
        <v>4.8899197068699995E-2</v>
      </c>
    </row>
    <row r="170" spans="1:4" ht="27.75" customHeight="1" x14ac:dyDescent="0.25">
      <c r="A170" s="246" t="s">
        <v>6747</v>
      </c>
      <c r="B170" s="247" t="s">
        <v>6744</v>
      </c>
      <c r="C170" s="248">
        <v>0</v>
      </c>
      <c r="D170" s="248">
        <v>0</v>
      </c>
    </row>
    <row r="171" spans="1:4" ht="27.75" customHeight="1" x14ac:dyDescent="0.25">
      <c r="A171" s="246" t="s">
        <v>6748</v>
      </c>
      <c r="B171" s="247" t="s">
        <v>6744</v>
      </c>
      <c r="C171" s="248">
        <v>0.27104502260200003</v>
      </c>
      <c r="D171" s="248">
        <v>4.1220630558400001E-2</v>
      </c>
    </row>
    <row r="172" spans="1:4" ht="27.75" customHeight="1" x14ac:dyDescent="0.25">
      <c r="A172" s="246" t="s">
        <v>6749</v>
      </c>
      <c r="B172" s="247" t="s">
        <v>6744</v>
      </c>
      <c r="C172" s="248">
        <v>0.75907149037900001</v>
      </c>
      <c r="D172" s="248">
        <v>3.3766937961599998E-2</v>
      </c>
    </row>
    <row r="173" spans="1:4" ht="27.75" customHeight="1" x14ac:dyDescent="0.25">
      <c r="A173" s="246" t="s">
        <v>6750</v>
      </c>
      <c r="B173" s="247" t="s">
        <v>6744</v>
      </c>
      <c r="C173" s="248">
        <v>0.27218059859599997</v>
      </c>
      <c r="D173" s="248">
        <v>2.3130168811100003</v>
      </c>
    </row>
    <row r="174" spans="1:4" ht="27.75" customHeight="1" x14ac:dyDescent="0.25">
      <c r="A174" s="246" t="s">
        <v>6751</v>
      </c>
      <c r="B174" s="247" t="s">
        <v>6744</v>
      </c>
      <c r="C174" s="248">
        <v>1.5517569855700002</v>
      </c>
      <c r="D174" s="248">
        <v>8.2630460027900003</v>
      </c>
    </row>
    <row r="175" spans="1:4" ht="27.75" customHeight="1" x14ac:dyDescent="0.25">
      <c r="A175" s="246" t="s">
        <v>6752</v>
      </c>
      <c r="B175" s="247" t="s">
        <v>6744</v>
      </c>
      <c r="C175" s="248">
        <v>0.18666558591899998</v>
      </c>
      <c r="D175" s="248">
        <v>3.3184077957700002</v>
      </c>
    </row>
    <row r="176" spans="1:4" ht="27.75" customHeight="1" x14ac:dyDescent="0.25">
      <c r="A176" s="246" t="s">
        <v>6753</v>
      </c>
      <c r="B176" s="247" t="s">
        <v>6744</v>
      </c>
      <c r="C176" s="248">
        <v>0.30658287939899997</v>
      </c>
      <c r="D176" s="248">
        <v>0.24534469115600002</v>
      </c>
    </row>
    <row r="177" spans="1:4" ht="27.75" customHeight="1" x14ac:dyDescent="0.25">
      <c r="A177" s="246" t="s">
        <v>6754</v>
      </c>
      <c r="B177" s="247" t="s">
        <v>6744</v>
      </c>
      <c r="C177" s="248">
        <v>0.29757635558899997</v>
      </c>
      <c r="D177" s="248">
        <v>0.25692752894699999</v>
      </c>
    </row>
    <row r="178" spans="1:4" ht="27.75" customHeight="1" x14ac:dyDescent="0.25">
      <c r="A178" s="246" t="s">
        <v>6755</v>
      </c>
      <c r="B178" s="247" t="s">
        <v>6744</v>
      </c>
      <c r="C178" s="248">
        <v>0.10116556317900001</v>
      </c>
      <c r="D178" s="248">
        <v>4.3028239216799999</v>
      </c>
    </row>
    <row r="179" spans="1:4" ht="27.75" customHeight="1" x14ac:dyDescent="0.25">
      <c r="A179" s="246" t="s">
        <v>6756</v>
      </c>
      <c r="B179" s="247" t="s">
        <v>6744</v>
      </c>
      <c r="C179" s="248">
        <v>6.5403050109999999E-2</v>
      </c>
      <c r="D179" s="248">
        <v>3.12784706446</v>
      </c>
    </row>
    <row r="180" spans="1:4" ht="27.75" customHeight="1" x14ac:dyDescent="0.25">
      <c r="A180" s="246" t="s">
        <v>6757</v>
      </c>
      <c r="B180" s="247" t="s">
        <v>6744</v>
      </c>
      <c r="C180" s="248">
        <v>1.0182842064800001E-2</v>
      </c>
      <c r="D180" s="248">
        <v>0</v>
      </c>
    </row>
    <row r="181" spans="1:4" ht="27.75" customHeight="1" x14ac:dyDescent="0.25">
      <c r="A181" s="246" t="s">
        <v>6758</v>
      </c>
      <c r="B181" s="247" t="s">
        <v>6744</v>
      </c>
      <c r="C181" s="248">
        <v>-6.9487768949300002E-3</v>
      </c>
      <c r="D181" s="248">
        <v>4.2311772443800004</v>
      </c>
    </row>
    <row r="182" spans="1:4" ht="27.75" customHeight="1" x14ac:dyDescent="0.25">
      <c r="A182" s="246" t="s">
        <v>6759</v>
      </c>
      <c r="B182" s="247" t="s">
        <v>6744</v>
      </c>
      <c r="C182" s="248">
        <v>0.22746982003799998</v>
      </c>
      <c r="D182" s="248">
        <v>9.6161024745500008</v>
      </c>
    </row>
    <row r="183" spans="1:4" ht="27.75" customHeight="1" x14ac:dyDescent="0.25">
      <c r="A183" s="246" t="s">
        <v>6760</v>
      </c>
      <c r="B183" s="247" t="s">
        <v>6744</v>
      </c>
      <c r="C183" s="248">
        <v>0.24516896135900001</v>
      </c>
      <c r="D183" s="248">
        <v>0.55915098699900001</v>
      </c>
    </row>
    <row r="184" spans="1:4" ht="27.75" customHeight="1" x14ac:dyDescent="0.25">
      <c r="A184" s="246" t="s">
        <v>6761</v>
      </c>
      <c r="B184" s="247" t="s">
        <v>6744</v>
      </c>
      <c r="C184" s="248">
        <v>6.6732870492399995E-2</v>
      </c>
      <c r="D184" s="248">
        <v>2.7682498834500002</v>
      </c>
    </row>
    <row r="185" spans="1:4" ht="27.75" customHeight="1" x14ac:dyDescent="0.25">
      <c r="A185" s="246" t="s">
        <v>6762</v>
      </c>
      <c r="B185" s="247" t="s">
        <v>6744</v>
      </c>
      <c r="C185" s="248">
        <v>2.3152604349799999E-3</v>
      </c>
      <c r="D185" s="248">
        <v>9.9233121354699999E-2</v>
      </c>
    </row>
    <row r="186" spans="1:4" ht="27.75" customHeight="1" x14ac:dyDescent="0.25">
      <c r="A186" s="246" t="s">
        <v>6763</v>
      </c>
      <c r="B186" s="247" t="s">
        <v>6744</v>
      </c>
      <c r="C186" s="248">
        <v>0</v>
      </c>
      <c r="D186" s="248">
        <v>0.23054870842899999</v>
      </c>
    </row>
    <row r="187" spans="1:4" ht="27.75" customHeight="1" x14ac:dyDescent="0.25">
      <c r="A187" s="246" t="s">
        <v>6764</v>
      </c>
      <c r="B187" s="247" t="s">
        <v>6744</v>
      </c>
      <c r="C187" s="248">
        <v>0</v>
      </c>
      <c r="D187" s="248">
        <v>0.23015569028900001</v>
      </c>
    </row>
    <row r="188" spans="1:4" ht="27.75" customHeight="1" x14ac:dyDescent="0.25">
      <c r="A188" s="246" t="s">
        <v>6765</v>
      </c>
      <c r="B188" s="247" t="s">
        <v>6744</v>
      </c>
      <c r="C188" s="248">
        <v>9.5540017310299999E-2</v>
      </c>
      <c r="D188" s="248">
        <v>2.1794889659800001</v>
      </c>
    </row>
    <row r="189" spans="1:4" ht="27.75" customHeight="1" x14ac:dyDescent="0.25">
      <c r="A189" s="246" t="s">
        <v>6766</v>
      </c>
      <c r="B189" s="247" t="s">
        <v>6744</v>
      </c>
      <c r="C189" s="248">
        <v>0.27268232362100003</v>
      </c>
      <c r="D189" s="248">
        <v>2.8446224475899999</v>
      </c>
    </row>
    <row r="190" spans="1:4" ht="27.75" customHeight="1" x14ac:dyDescent="0.25">
      <c r="A190" s="246" t="s">
        <v>6767</v>
      </c>
      <c r="B190" s="247" t="s">
        <v>6744</v>
      </c>
      <c r="C190" s="248">
        <v>6.9727552327300005E-2</v>
      </c>
      <c r="D190" s="248">
        <v>2.6367927583899999</v>
      </c>
    </row>
    <row r="191" spans="1:4" ht="27.75" customHeight="1" x14ac:dyDescent="0.25">
      <c r="A191" s="246" t="s">
        <v>6768</v>
      </c>
      <c r="B191" s="247" t="s">
        <v>6744</v>
      </c>
      <c r="C191" s="248">
        <v>4.1672376292800004E-2</v>
      </c>
      <c r="D191" s="248">
        <v>0.49149546198399996</v>
      </c>
    </row>
    <row r="192" spans="1:4" ht="27.75" customHeight="1" x14ac:dyDescent="0.25">
      <c r="A192" s="246" t="s">
        <v>6769</v>
      </c>
      <c r="B192" s="247" t="s">
        <v>6744</v>
      </c>
      <c r="C192" s="248">
        <v>0.22247418128300001</v>
      </c>
      <c r="D192" s="248">
        <v>3.7217030740199997</v>
      </c>
    </row>
    <row r="193" spans="1:4" ht="27.75" customHeight="1" x14ac:dyDescent="0.25">
      <c r="A193" s="246" t="s">
        <v>6770</v>
      </c>
      <c r="B193" s="247" t="s">
        <v>6744</v>
      </c>
      <c r="C193" s="248">
        <v>5.8885048321500003E-2</v>
      </c>
      <c r="D193" s="248">
        <v>2.6576354792400001</v>
      </c>
    </row>
    <row r="194" spans="1:4" ht="27.75" customHeight="1" x14ac:dyDescent="0.25">
      <c r="A194" s="246" t="s">
        <v>6771</v>
      </c>
      <c r="B194" s="247" t="s">
        <v>6744</v>
      </c>
      <c r="C194" s="248">
        <v>8.9889711197199997E-3</v>
      </c>
      <c r="D194" s="248">
        <v>0.17252802471999998</v>
      </c>
    </row>
    <row r="195" spans="1:4" ht="27.75" customHeight="1" x14ac:dyDescent="0.25">
      <c r="A195" s="246" t="s">
        <v>6772</v>
      </c>
      <c r="B195" s="247" t="s">
        <v>6744</v>
      </c>
      <c r="C195" s="248">
        <v>0.219851226717</v>
      </c>
      <c r="D195" s="248">
        <v>3.16513136843</v>
      </c>
    </row>
    <row r="196" spans="1:4" ht="27.75" customHeight="1" x14ac:dyDescent="0.25">
      <c r="A196" s="246" t="s">
        <v>6773</v>
      </c>
      <c r="B196" s="247" t="s">
        <v>6744</v>
      </c>
      <c r="C196" s="248">
        <v>7.5957589127000004E-4</v>
      </c>
      <c r="D196" s="248">
        <v>3.2977524519899997</v>
      </c>
    </row>
    <row r="197" spans="1:4" ht="27.75" customHeight="1" x14ac:dyDescent="0.25">
      <c r="A197" s="246" t="s">
        <v>6774</v>
      </c>
      <c r="B197" s="247" t="s">
        <v>6744</v>
      </c>
      <c r="C197" s="248">
        <v>0.24697290504200001</v>
      </c>
      <c r="D197" s="248">
        <v>0.73514081382499996</v>
      </c>
    </row>
    <row r="198" spans="1:4" ht="27.75" customHeight="1" x14ac:dyDescent="0.25">
      <c r="A198" s="246" t="s">
        <v>6775</v>
      </c>
      <c r="B198" s="247" t="s">
        <v>6744</v>
      </c>
      <c r="C198" s="248">
        <v>0.74999061671300005</v>
      </c>
      <c r="D198" s="248">
        <v>2.6724815241699997</v>
      </c>
    </row>
    <row r="199" spans="1:4" ht="27.75" customHeight="1" x14ac:dyDescent="0.25">
      <c r="A199" s="246" t="s">
        <v>6776</v>
      </c>
      <c r="B199" s="247" t="s">
        <v>6777</v>
      </c>
      <c r="C199" s="248">
        <v>0</v>
      </c>
      <c r="D199" s="248">
        <v>0</v>
      </c>
    </row>
    <row r="200" spans="1:4" ht="27.75" customHeight="1" x14ac:dyDescent="0.25">
      <c r="A200" s="246" t="s">
        <v>6778</v>
      </c>
      <c r="B200" s="247" t="s">
        <v>6777</v>
      </c>
      <c r="C200" s="248">
        <v>7.12723201807E-4</v>
      </c>
      <c r="D200" s="248">
        <v>-7.6228199031899996E-6</v>
      </c>
    </row>
    <row r="201" spans="1:4" ht="27.75" customHeight="1" x14ac:dyDescent="0.25">
      <c r="A201" s="246" t="s">
        <v>6779</v>
      </c>
      <c r="B201" s="247" t="s">
        <v>6777</v>
      </c>
      <c r="C201" s="248">
        <v>0</v>
      </c>
      <c r="D201" s="248">
        <v>0</v>
      </c>
    </row>
    <row r="202" spans="1:4" ht="27.75" customHeight="1" x14ac:dyDescent="0.25">
      <c r="A202" s="246" t="s">
        <v>6780</v>
      </c>
      <c r="B202" s="247" t="s">
        <v>6777</v>
      </c>
      <c r="C202" s="248">
        <v>1.50208031761E-2</v>
      </c>
      <c r="D202" s="248">
        <v>2.8406532075000001E-3</v>
      </c>
    </row>
    <row r="203" spans="1:4" ht="27.75" customHeight="1" x14ac:dyDescent="0.25">
      <c r="A203" s="246" t="s">
        <v>6781</v>
      </c>
      <c r="B203" s="247" t="s">
        <v>6777</v>
      </c>
      <c r="C203" s="248">
        <v>0</v>
      </c>
      <c r="D203" s="248">
        <v>0</v>
      </c>
    </row>
    <row r="204" spans="1:4" ht="27.75" customHeight="1" x14ac:dyDescent="0.25">
      <c r="A204" s="246" t="s">
        <v>6782</v>
      </c>
      <c r="B204" s="247" t="s">
        <v>6777</v>
      </c>
      <c r="C204" s="248">
        <v>3.0998874599300004E-4</v>
      </c>
      <c r="D204" s="248">
        <v>9.8112766475599998E-6</v>
      </c>
    </row>
    <row r="205" spans="1:4" ht="27.75" customHeight="1" x14ac:dyDescent="0.25">
      <c r="A205" s="246" t="s">
        <v>6783</v>
      </c>
      <c r="B205" s="247" t="s">
        <v>6777</v>
      </c>
      <c r="C205" s="248">
        <v>1.18813135612</v>
      </c>
      <c r="D205" s="248">
        <v>2.03391819103E-2</v>
      </c>
    </row>
    <row r="206" spans="1:4" ht="27.75" customHeight="1" x14ac:dyDescent="0.25">
      <c r="A206" s="246" t="s">
        <v>6784</v>
      </c>
      <c r="B206" s="247" t="s">
        <v>6777</v>
      </c>
      <c r="C206" s="248">
        <v>0</v>
      </c>
      <c r="D206" s="248">
        <v>0</v>
      </c>
    </row>
    <row r="207" spans="1:4" ht="27.75" customHeight="1" x14ac:dyDescent="0.25">
      <c r="A207" s="246" t="s">
        <v>6785</v>
      </c>
      <c r="B207" s="247" t="s">
        <v>6777</v>
      </c>
      <c r="C207" s="248">
        <v>0</v>
      </c>
      <c r="D207" s="248">
        <v>9.2190740858900007E-3</v>
      </c>
    </row>
    <row r="208" spans="1:4" ht="27.75" customHeight="1" x14ac:dyDescent="0.25">
      <c r="A208" s="246" t="s">
        <v>6786</v>
      </c>
      <c r="B208" s="247" t="s">
        <v>6777</v>
      </c>
      <c r="C208" s="248">
        <v>-1.12747215326E-4</v>
      </c>
      <c r="D208" s="248">
        <v>0</v>
      </c>
    </row>
    <row r="209" spans="1:4" ht="27.75" customHeight="1" x14ac:dyDescent="0.25">
      <c r="A209" s="246" t="s">
        <v>6787</v>
      </c>
      <c r="B209" s="247" t="s">
        <v>6777</v>
      </c>
      <c r="C209" s="248">
        <v>3.2944143222399997</v>
      </c>
      <c r="D209" s="248">
        <v>0.24376462332599999</v>
      </c>
    </row>
    <row r="210" spans="1:4" ht="27.75" customHeight="1" x14ac:dyDescent="0.25">
      <c r="A210" s="246" t="s">
        <v>6788</v>
      </c>
      <c r="B210" s="247" t="s">
        <v>6777</v>
      </c>
      <c r="C210" s="248">
        <v>0.180547453602</v>
      </c>
      <c r="D210" s="248">
        <v>0.18117352551299998</v>
      </c>
    </row>
    <row r="211" spans="1:4" ht="27.75" customHeight="1" x14ac:dyDescent="0.25">
      <c r="A211" s="246" t="s">
        <v>6789</v>
      </c>
      <c r="B211" s="247" t="s">
        <v>6777</v>
      </c>
      <c r="C211" s="248">
        <v>6.7734988533000001E-4</v>
      </c>
      <c r="D211" s="248">
        <v>0.19784336573</v>
      </c>
    </row>
    <row r="212" spans="1:4" ht="27.75" customHeight="1" x14ac:dyDescent="0.25">
      <c r="A212" s="246" t="s">
        <v>6790</v>
      </c>
      <c r="B212" s="247" t="s">
        <v>6777</v>
      </c>
      <c r="C212" s="248">
        <v>4.0339137395699998E-2</v>
      </c>
      <c r="D212" s="248">
        <v>0.14541211156299999</v>
      </c>
    </row>
    <row r="213" spans="1:4" ht="27.75" customHeight="1" x14ac:dyDescent="0.25">
      <c r="A213" s="246" t="s">
        <v>6791</v>
      </c>
      <c r="B213" s="247" t="s">
        <v>6777</v>
      </c>
      <c r="C213" s="248">
        <v>6.1964774772600005E-2</v>
      </c>
      <c r="D213" s="248">
        <v>0.26639671146799998</v>
      </c>
    </row>
    <row r="214" spans="1:4" ht="27.75" customHeight="1" x14ac:dyDescent="0.25">
      <c r="A214" s="246" t="s">
        <v>6792</v>
      </c>
      <c r="B214" s="247" t="s">
        <v>6777</v>
      </c>
      <c r="C214" s="248">
        <v>0.14760653836099999</v>
      </c>
      <c r="D214" s="248">
        <v>0.259983095266</v>
      </c>
    </row>
    <row r="215" spans="1:4" ht="27.75" customHeight="1" x14ac:dyDescent="0.25">
      <c r="A215" s="246" t="s">
        <v>6793</v>
      </c>
      <c r="B215" s="247" t="s">
        <v>6777</v>
      </c>
      <c r="C215" s="248">
        <v>6.0835289092399996E-3</v>
      </c>
      <c r="D215" s="248">
        <v>1.3525404181100002E-4</v>
      </c>
    </row>
    <row r="216" spans="1:4" ht="27.75" customHeight="1" x14ac:dyDescent="0.25">
      <c r="A216" s="246" t="s">
        <v>6794</v>
      </c>
      <c r="B216" s="247" t="s">
        <v>6777</v>
      </c>
      <c r="C216" s="248">
        <v>0</v>
      </c>
      <c r="D216" s="248">
        <v>0.20823327976300002</v>
      </c>
    </row>
    <row r="217" spans="1:4" ht="27.75" customHeight="1" x14ac:dyDescent="0.25">
      <c r="A217" s="246" t="s">
        <v>6795</v>
      </c>
      <c r="B217" s="247" t="s">
        <v>6777</v>
      </c>
      <c r="C217" s="248">
        <v>0.113686278429</v>
      </c>
      <c r="D217" s="248">
        <v>0.11814914013400001</v>
      </c>
    </row>
    <row r="218" spans="1:4" ht="27.75" customHeight="1" x14ac:dyDescent="0.25">
      <c r="A218" s="246" t="s">
        <v>6796</v>
      </c>
      <c r="B218" s="247" t="s">
        <v>6777</v>
      </c>
      <c r="C218" s="248">
        <v>1.7332671291400002E-2</v>
      </c>
      <c r="D218" s="248">
        <v>7.7688460307099999E-3</v>
      </c>
    </row>
    <row r="219" spans="1:4" ht="27.75" customHeight="1" x14ac:dyDescent="0.25">
      <c r="A219" s="246" t="s">
        <v>6797</v>
      </c>
      <c r="B219" s="247" t="s">
        <v>6777</v>
      </c>
      <c r="C219" s="248">
        <v>1.52671647729E-4</v>
      </c>
      <c r="D219" s="248">
        <v>-7.7547489251099999E-6</v>
      </c>
    </row>
    <row r="220" spans="1:4" ht="27.75" customHeight="1" x14ac:dyDescent="0.25">
      <c r="A220" s="246" t="s">
        <v>6798</v>
      </c>
      <c r="B220" s="247" t="s">
        <v>6777</v>
      </c>
      <c r="C220" s="248">
        <v>6.1538642756400003E-2</v>
      </c>
      <c r="D220" s="248">
        <v>0.31827448042500001</v>
      </c>
    </row>
    <row r="221" spans="1:4" ht="27.75" customHeight="1" x14ac:dyDescent="0.25">
      <c r="A221" s="246" t="s">
        <v>6799</v>
      </c>
      <c r="B221" s="247" t="s">
        <v>6777</v>
      </c>
      <c r="C221" s="248">
        <v>0</v>
      </c>
      <c r="D221" s="248">
        <v>0</v>
      </c>
    </row>
    <row r="222" spans="1:4" ht="27.75" customHeight="1" x14ac:dyDescent="0.25">
      <c r="A222" s="246" t="s">
        <v>6800</v>
      </c>
      <c r="B222" s="247" t="s">
        <v>6777</v>
      </c>
      <c r="C222" s="248">
        <v>7.9281358315499997E-2</v>
      </c>
      <c r="D222" s="248">
        <v>2.8931926036699997E-2</v>
      </c>
    </row>
    <row r="223" spans="1:4" ht="27.75" customHeight="1" x14ac:dyDescent="0.25">
      <c r="A223" s="246" t="s">
        <v>6801</v>
      </c>
      <c r="B223" s="247" t="s">
        <v>6777</v>
      </c>
      <c r="C223" s="248">
        <v>2.1151624244499998</v>
      </c>
      <c r="D223" s="248">
        <v>2.3625267303300004</v>
      </c>
    </row>
    <row r="224" spans="1:4" ht="27.75" customHeight="1" x14ac:dyDescent="0.25">
      <c r="A224" s="246" t="s">
        <v>6802</v>
      </c>
      <c r="B224" s="247" t="s">
        <v>6777</v>
      </c>
      <c r="C224" s="248">
        <v>8.4092427214799995E-2</v>
      </c>
      <c r="D224" s="248">
        <v>0.15402235522800001</v>
      </c>
    </row>
    <row r="225" spans="1:4" ht="27.75" customHeight="1" x14ac:dyDescent="0.25">
      <c r="A225" s="246" t="s">
        <v>6803</v>
      </c>
      <c r="B225" s="247" t="s">
        <v>6777</v>
      </c>
      <c r="C225" s="248">
        <v>5.28357959184E-2</v>
      </c>
      <c r="D225" s="248">
        <v>9.3239942912800005E-3</v>
      </c>
    </row>
    <row r="226" spans="1:4" ht="27.75" customHeight="1" x14ac:dyDescent="0.25">
      <c r="A226" s="246" t="s">
        <v>6804</v>
      </c>
      <c r="B226" s="247" t="s">
        <v>6805</v>
      </c>
      <c r="C226" s="248">
        <v>5.1996103497100002E-2</v>
      </c>
      <c r="D226" s="248">
        <v>0.31310345867400002</v>
      </c>
    </row>
    <row r="227" spans="1:4" ht="27.75" customHeight="1" x14ac:dyDescent="0.25">
      <c r="A227" s="246" t="s">
        <v>6806</v>
      </c>
      <c r="B227" s="247" t="s">
        <v>6805</v>
      </c>
      <c r="C227" s="248">
        <v>2.8450468828700001E-2</v>
      </c>
      <c r="D227" s="248">
        <v>0.38067795561200002</v>
      </c>
    </row>
    <row r="228" spans="1:4" ht="27.75" customHeight="1" x14ac:dyDescent="0.25">
      <c r="A228" s="246" t="s">
        <v>6807</v>
      </c>
      <c r="B228" s="247" t="s">
        <v>6805</v>
      </c>
      <c r="C228" s="248">
        <v>6.2854086130200007E-2</v>
      </c>
      <c r="D228" s="248">
        <v>0.163228304234</v>
      </c>
    </row>
    <row r="229" spans="1:4" ht="27.75" customHeight="1" x14ac:dyDescent="0.25">
      <c r="A229" s="246" t="s">
        <v>6808</v>
      </c>
      <c r="B229" s="247" t="s">
        <v>6805</v>
      </c>
      <c r="C229" s="248">
        <v>7.5580738086899997E-3</v>
      </c>
      <c r="D229" s="248">
        <v>0.44591609818599998</v>
      </c>
    </row>
    <row r="230" spans="1:4" ht="27.75" customHeight="1" x14ac:dyDescent="0.25">
      <c r="A230" s="246" t="s">
        <v>6809</v>
      </c>
      <c r="B230" s="247" t="s">
        <v>6805</v>
      </c>
      <c r="C230" s="248">
        <v>3.0801275008800002E-2</v>
      </c>
      <c r="D230" s="248">
        <v>0.26362785215600004</v>
      </c>
    </row>
    <row r="231" spans="1:4" ht="27.75" customHeight="1" x14ac:dyDescent="0.25">
      <c r="A231" s="246" t="s">
        <v>6810</v>
      </c>
      <c r="B231" s="247" t="s">
        <v>6805</v>
      </c>
      <c r="C231" s="248">
        <v>5.9469136913500004E-2</v>
      </c>
      <c r="D231" s="248">
        <v>0.274723643628</v>
      </c>
    </row>
    <row r="232" spans="1:4" ht="27.75" customHeight="1" x14ac:dyDescent="0.25">
      <c r="A232" s="246" t="s">
        <v>6811</v>
      </c>
      <c r="B232" s="247" t="s">
        <v>6812</v>
      </c>
      <c r="C232" s="248">
        <v>-5.4837557604000002E-4</v>
      </c>
      <c r="D232" s="248">
        <v>1.9413020445600001E-2</v>
      </c>
    </row>
    <row r="233" spans="1:4" ht="27.75" customHeight="1" x14ac:dyDescent="0.25">
      <c r="A233" s="246" t="s">
        <v>6813</v>
      </c>
      <c r="B233" s="247" t="s">
        <v>6812</v>
      </c>
      <c r="C233" s="248">
        <v>5.5214240587499998E-2</v>
      </c>
      <c r="D233" s="248">
        <v>0.28513294253299998</v>
      </c>
    </row>
    <row r="234" spans="1:4" ht="27.75" customHeight="1" x14ac:dyDescent="0.25">
      <c r="A234" s="246" t="s">
        <v>6814</v>
      </c>
      <c r="B234" s="247" t="s">
        <v>6812</v>
      </c>
      <c r="C234" s="248">
        <v>5.3318904253899999E-2</v>
      </c>
      <c r="D234" s="248">
        <v>0.27544373903800001</v>
      </c>
    </row>
    <row r="235" spans="1:4" ht="27.75" customHeight="1" x14ac:dyDescent="0.25">
      <c r="A235" s="246" t="s">
        <v>6815</v>
      </c>
      <c r="B235" s="247" t="s">
        <v>6812</v>
      </c>
      <c r="C235" s="248">
        <v>0</v>
      </c>
      <c r="D235" s="248">
        <v>0</v>
      </c>
    </row>
    <row r="236" spans="1:4" ht="27.75" customHeight="1" x14ac:dyDescent="0.25">
      <c r="A236" s="246" t="s">
        <v>6816</v>
      </c>
      <c r="B236" s="247" t="s">
        <v>6812</v>
      </c>
      <c r="C236" s="248">
        <v>2.3997313787900001E-2</v>
      </c>
      <c r="D236" s="248">
        <v>1.4866416939800001E-3</v>
      </c>
    </row>
    <row r="237" spans="1:4" ht="27.75" customHeight="1" x14ac:dyDescent="0.25">
      <c r="A237" s="246" t="s">
        <v>6817</v>
      </c>
      <c r="B237" s="247" t="s">
        <v>6812</v>
      </c>
      <c r="C237" s="248">
        <v>2.40043069996E-2</v>
      </c>
      <c r="D237" s="248">
        <v>1.4879966862700001E-3</v>
      </c>
    </row>
    <row r="238" spans="1:4" ht="27.75" customHeight="1" x14ac:dyDescent="0.25">
      <c r="A238" s="246" t="s">
        <v>6818</v>
      </c>
      <c r="B238" s="247" t="s">
        <v>6812</v>
      </c>
      <c r="C238" s="248">
        <v>5.4371842660699998E-2</v>
      </c>
      <c r="D238" s="248">
        <v>0.28088151345400003</v>
      </c>
    </row>
    <row r="239" spans="1:4" ht="27.75" customHeight="1" x14ac:dyDescent="0.25">
      <c r="A239" s="246" t="s">
        <v>6819</v>
      </c>
      <c r="B239" s="247" t="s">
        <v>6812</v>
      </c>
      <c r="C239" s="248">
        <v>9.4160847179699997E-2</v>
      </c>
      <c r="D239" s="248">
        <v>-1.5107955958299999E-2</v>
      </c>
    </row>
    <row r="240" spans="1:4" ht="27.75" customHeight="1" x14ac:dyDescent="0.25">
      <c r="A240" s="246" t="s">
        <v>6820</v>
      </c>
      <c r="B240" s="247" t="s">
        <v>6812</v>
      </c>
      <c r="C240" s="248">
        <v>0.21512725493499998</v>
      </c>
      <c r="D240" s="248">
        <v>1.8313627694099999E-2</v>
      </c>
    </row>
    <row r="241" spans="1:4" ht="27.75" customHeight="1" x14ac:dyDescent="0.25">
      <c r="A241" s="246" t="s">
        <v>6821</v>
      </c>
      <c r="B241" s="247" t="s">
        <v>6812</v>
      </c>
      <c r="C241" s="248">
        <v>0</v>
      </c>
      <c r="D241" s="248">
        <v>1.67891006286E-2</v>
      </c>
    </row>
    <row r="242" spans="1:4" ht="27.75" customHeight="1" x14ac:dyDescent="0.25">
      <c r="A242" s="246" t="s">
        <v>6822</v>
      </c>
      <c r="B242" s="247" t="s">
        <v>6812</v>
      </c>
      <c r="C242" s="248">
        <v>2.2001891507599999E-3</v>
      </c>
      <c r="D242" s="248">
        <v>0</v>
      </c>
    </row>
    <row r="243" spans="1:4" ht="27.75" customHeight="1" x14ac:dyDescent="0.25">
      <c r="A243" s="246" t="s">
        <v>6823</v>
      </c>
      <c r="B243" s="247" t="s">
        <v>6812</v>
      </c>
      <c r="C243" s="248">
        <v>2.2001891507599999E-3</v>
      </c>
      <c r="D243" s="248">
        <v>0</v>
      </c>
    </row>
    <row r="244" spans="1:4" ht="27.75" customHeight="1" x14ac:dyDescent="0.25">
      <c r="A244" s="246" t="s">
        <v>6824</v>
      </c>
      <c r="B244" s="247" t="s">
        <v>6812</v>
      </c>
      <c r="C244" s="248">
        <v>2.2001891507599999E-3</v>
      </c>
      <c r="D244" s="248">
        <v>0</v>
      </c>
    </row>
    <row r="245" spans="1:4" ht="27.75" customHeight="1" x14ac:dyDescent="0.25">
      <c r="A245" s="246" t="s">
        <v>6825</v>
      </c>
      <c r="B245" s="247" t="s">
        <v>6812</v>
      </c>
      <c r="C245" s="248">
        <v>0</v>
      </c>
      <c r="D245" s="248">
        <v>0</v>
      </c>
    </row>
    <row r="246" spans="1:4" ht="27.75" customHeight="1" x14ac:dyDescent="0.25">
      <c r="A246" s="246" t="s">
        <v>6826</v>
      </c>
      <c r="B246" s="247" t="s">
        <v>6812</v>
      </c>
      <c r="C246" s="248">
        <v>9.94555776648E-3</v>
      </c>
      <c r="D246" s="248">
        <v>0.87467216352200006</v>
      </c>
    </row>
    <row r="247" spans="1:4" ht="27.75" customHeight="1" x14ac:dyDescent="0.25">
      <c r="A247" s="246" t="s">
        <v>6827</v>
      </c>
      <c r="B247" s="247" t="s">
        <v>6812</v>
      </c>
      <c r="C247" s="248">
        <v>3.8330841113600002E-2</v>
      </c>
      <c r="D247" s="248">
        <v>0.30121766021399998</v>
      </c>
    </row>
    <row r="248" spans="1:4" ht="27.75" customHeight="1" x14ac:dyDescent="0.25">
      <c r="A248" s="246" t="s">
        <v>6828</v>
      </c>
      <c r="B248" s="247" t="s">
        <v>6812</v>
      </c>
      <c r="C248" s="248">
        <v>1.15343829819E-2</v>
      </c>
      <c r="D248" s="248">
        <v>0.34411163705000003</v>
      </c>
    </row>
    <row r="249" spans="1:4" ht="27.75" customHeight="1" x14ac:dyDescent="0.25">
      <c r="A249" s="246" t="s">
        <v>6829</v>
      </c>
      <c r="B249" s="247" t="s">
        <v>6812</v>
      </c>
      <c r="C249" s="248">
        <v>2.5348662879700001E-2</v>
      </c>
      <c r="D249" s="248">
        <v>1.56012619933E-3</v>
      </c>
    </row>
    <row r="250" spans="1:4" ht="27.75" customHeight="1" x14ac:dyDescent="0.25">
      <c r="A250" s="246" t="s">
        <v>6830</v>
      </c>
      <c r="B250" s="247" t="s">
        <v>6812</v>
      </c>
      <c r="C250" s="248">
        <v>0.18208436626100002</v>
      </c>
      <c r="D250" s="248">
        <v>3.4256906287600003E-2</v>
      </c>
    </row>
    <row r="251" spans="1:4" ht="27.75" customHeight="1" x14ac:dyDescent="0.25">
      <c r="A251" s="246" t="s">
        <v>6831</v>
      </c>
      <c r="B251" s="247" t="s">
        <v>6812</v>
      </c>
      <c r="C251" s="248">
        <v>0.17455344744199999</v>
      </c>
      <c r="D251" s="248">
        <v>0.23970744107700001</v>
      </c>
    </row>
    <row r="252" spans="1:4" ht="27.75" customHeight="1" x14ac:dyDescent="0.25">
      <c r="A252" s="246" t="s">
        <v>6832</v>
      </c>
      <c r="B252" s="247" t="s">
        <v>6812</v>
      </c>
      <c r="C252" s="248">
        <v>0</v>
      </c>
      <c r="D252" s="248">
        <v>2.4485403606999998E-2</v>
      </c>
    </row>
    <row r="253" spans="1:4" ht="27.75" customHeight="1" x14ac:dyDescent="0.25">
      <c r="A253" s="246" t="s">
        <v>6833</v>
      </c>
      <c r="B253" s="247" t="s">
        <v>6812</v>
      </c>
      <c r="C253" s="248">
        <v>1.14951959417E-3</v>
      </c>
      <c r="D253" s="248">
        <v>0.33583496474300001</v>
      </c>
    </row>
    <row r="254" spans="1:4" ht="27.75" customHeight="1" x14ac:dyDescent="0.25">
      <c r="A254" s="246" t="s">
        <v>6834</v>
      </c>
      <c r="B254" s="247" t="s">
        <v>6812</v>
      </c>
      <c r="C254" s="248">
        <v>0.10035906957</v>
      </c>
      <c r="D254" s="248">
        <v>0.48568807774900002</v>
      </c>
    </row>
    <row r="255" spans="1:4" ht="27.75" customHeight="1" x14ac:dyDescent="0.25">
      <c r="A255" s="246" t="s">
        <v>6835</v>
      </c>
      <c r="B255" s="247" t="s">
        <v>6812</v>
      </c>
      <c r="C255" s="248">
        <v>2.1624312455300002E-3</v>
      </c>
      <c r="D255" s="248">
        <v>0.87049416866700002</v>
      </c>
    </row>
    <row r="256" spans="1:4" ht="27.75" customHeight="1" x14ac:dyDescent="0.25">
      <c r="A256" s="246" t="s">
        <v>6836</v>
      </c>
      <c r="B256" s="247" t="s">
        <v>6812</v>
      </c>
      <c r="C256" s="248">
        <v>6.4209102137399998E-3</v>
      </c>
      <c r="D256" s="248">
        <v>3.04596733E-2</v>
      </c>
    </row>
    <row r="257" spans="1:4" ht="27.75" customHeight="1" x14ac:dyDescent="0.25">
      <c r="A257" s="246" t="s">
        <v>6837</v>
      </c>
      <c r="B257" s="247" t="s">
        <v>6812</v>
      </c>
      <c r="C257" s="248">
        <v>0.111521191987</v>
      </c>
      <c r="D257" s="248">
        <v>0.33642149684799999</v>
      </c>
    </row>
    <row r="258" spans="1:4" ht="27.75" customHeight="1" x14ac:dyDescent="0.25">
      <c r="A258" s="246" t="s">
        <v>6838</v>
      </c>
      <c r="B258" s="247" t="s">
        <v>6812</v>
      </c>
      <c r="C258" s="248">
        <v>0</v>
      </c>
      <c r="D258" s="248">
        <v>0.11319827495900001</v>
      </c>
    </row>
    <row r="259" spans="1:4" ht="27.75" customHeight="1" x14ac:dyDescent="0.25">
      <c r="A259" s="246" t="s">
        <v>6839</v>
      </c>
      <c r="B259" s="247" t="s">
        <v>6812</v>
      </c>
      <c r="C259" s="248">
        <v>0.11955315598000001</v>
      </c>
      <c r="D259" s="248">
        <v>0.33467836131399997</v>
      </c>
    </row>
    <row r="260" spans="1:4" ht="27.75" customHeight="1" x14ac:dyDescent="0.25">
      <c r="A260" s="246" t="s">
        <v>6840</v>
      </c>
      <c r="B260" s="247" t="s">
        <v>6812</v>
      </c>
      <c r="C260" s="248">
        <v>3.4874931800799999E-3</v>
      </c>
      <c r="D260" s="248">
        <v>1.10610055777</v>
      </c>
    </row>
    <row r="261" spans="1:4" ht="27.75" customHeight="1" x14ac:dyDescent="0.25">
      <c r="A261" s="246" t="s">
        <v>6841</v>
      </c>
      <c r="B261" s="247" t="s">
        <v>6812</v>
      </c>
      <c r="C261" s="248">
        <v>0.11921139267600001</v>
      </c>
      <c r="D261" s="248">
        <v>0.87661418349300002</v>
      </c>
    </row>
    <row r="262" spans="1:4" ht="27.75" customHeight="1" x14ac:dyDescent="0.25">
      <c r="A262" s="246" t="s">
        <v>6842</v>
      </c>
      <c r="B262" s="247" t="s">
        <v>6812</v>
      </c>
      <c r="C262" s="248">
        <v>0.78540945078799995</v>
      </c>
      <c r="D262" s="248">
        <v>0.813129548388</v>
      </c>
    </row>
    <row r="263" spans="1:4" ht="27.75" customHeight="1" x14ac:dyDescent="0.25">
      <c r="A263" s="246" t="s">
        <v>6843</v>
      </c>
      <c r="B263" s="247" t="s">
        <v>6812</v>
      </c>
      <c r="C263" s="248">
        <v>5.17756406719E-3</v>
      </c>
      <c r="D263" s="248">
        <v>0.33897859969999999</v>
      </c>
    </row>
    <row r="264" spans="1:4" ht="27.75" customHeight="1" x14ac:dyDescent="0.25">
      <c r="A264" s="246" t="s">
        <v>6844</v>
      </c>
      <c r="B264" s="247" t="s">
        <v>6812</v>
      </c>
      <c r="C264" s="248">
        <v>3.7106671726599996E-2</v>
      </c>
      <c r="D264" s="248">
        <v>0.80467246413299998</v>
      </c>
    </row>
    <row r="265" spans="1:4" ht="27.75" customHeight="1" x14ac:dyDescent="0.25">
      <c r="A265" s="246" t="s">
        <v>6845</v>
      </c>
      <c r="B265" s="247" t="s">
        <v>6812</v>
      </c>
      <c r="C265" s="248">
        <v>0.115871430543</v>
      </c>
      <c r="D265" s="248">
        <v>1.6820412817900001</v>
      </c>
    </row>
    <row r="266" spans="1:4" ht="27.75" customHeight="1" x14ac:dyDescent="0.25">
      <c r="A266" s="246" t="s">
        <v>6846</v>
      </c>
      <c r="B266" s="247" t="s">
        <v>6812</v>
      </c>
      <c r="C266" s="248">
        <v>0.25096518439999999</v>
      </c>
      <c r="D266" s="248">
        <v>1.1329530862100001</v>
      </c>
    </row>
    <row r="267" spans="1:4" ht="27.75" customHeight="1" x14ac:dyDescent="0.25">
      <c r="A267" s="246" t="s">
        <v>6847</v>
      </c>
      <c r="B267" s="247" t="s">
        <v>6812</v>
      </c>
      <c r="C267" s="248">
        <v>2.9444081483700005E-4</v>
      </c>
      <c r="D267" s="248">
        <v>0.33194845818800001</v>
      </c>
    </row>
    <row r="268" spans="1:4" ht="27.75" customHeight="1" x14ac:dyDescent="0.25">
      <c r="A268" s="246" t="s">
        <v>6848</v>
      </c>
      <c r="B268" s="247" t="s">
        <v>6812</v>
      </c>
      <c r="C268" s="248">
        <v>0.11631738708499999</v>
      </c>
      <c r="D268" s="248">
        <v>0.56720347755299994</v>
      </c>
    </row>
    <row r="269" spans="1:4" ht="27.75" customHeight="1" x14ac:dyDescent="0.25">
      <c r="A269" s="246" t="s">
        <v>6849</v>
      </c>
      <c r="B269" s="247" t="s">
        <v>6812</v>
      </c>
      <c r="C269" s="248">
        <v>3.0456605553499998E-4</v>
      </c>
      <c r="D269" s="248">
        <v>4.9000515229000001E-2</v>
      </c>
    </row>
    <row r="270" spans="1:4" ht="27.75" customHeight="1" x14ac:dyDescent="0.25">
      <c r="A270" s="246" t="s">
        <v>6850</v>
      </c>
      <c r="B270" s="247" t="s">
        <v>6812</v>
      </c>
      <c r="C270" s="248">
        <v>-1.20043579464E-2</v>
      </c>
      <c r="D270" s="248">
        <v>1.3825704797599998</v>
      </c>
    </row>
    <row r="271" spans="1:4" ht="27.75" customHeight="1" x14ac:dyDescent="0.25">
      <c r="A271" s="246" t="s">
        <v>6851</v>
      </c>
      <c r="B271" s="247" t="s">
        <v>6812</v>
      </c>
      <c r="C271" s="248">
        <v>6.4399998468700009E-2</v>
      </c>
      <c r="D271" s="248">
        <v>0.57887758191900007</v>
      </c>
    </row>
    <row r="272" spans="1:4" ht="27.75" customHeight="1" x14ac:dyDescent="0.25">
      <c r="A272" s="246" t="s">
        <v>6852</v>
      </c>
      <c r="B272" s="247" t="s">
        <v>6812</v>
      </c>
      <c r="C272" s="248">
        <v>4.1758221779600004E-4</v>
      </c>
      <c r="D272" s="248">
        <v>1.03070303847</v>
      </c>
    </row>
    <row r="273" spans="1:4" ht="27.75" customHeight="1" x14ac:dyDescent="0.25">
      <c r="A273" s="246" t="s">
        <v>6853</v>
      </c>
      <c r="B273" s="247" t="s">
        <v>6812</v>
      </c>
      <c r="C273" s="248">
        <v>1.90352711733E-3</v>
      </c>
      <c r="D273" s="248">
        <v>0.35276631245399998</v>
      </c>
    </row>
    <row r="274" spans="1:4" ht="27.75" customHeight="1" x14ac:dyDescent="0.25">
      <c r="A274" s="246" t="s">
        <v>6854</v>
      </c>
      <c r="B274" s="247" t="s">
        <v>6812</v>
      </c>
      <c r="C274" s="248">
        <v>7.6627423289099994E-2</v>
      </c>
      <c r="D274" s="248">
        <v>0.827285583893</v>
      </c>
    </row>
    <row r="275" spans="1:4" ht="27.75" customHeight="1" x14ac:dyDescent="0.25">
      <c r="A275" s="246" t="s">
        <v>6855</v>
      </c>
      <c r="B275" s="247" t="s">
        <v>6812</v>
      </c>
      <c r="C275" s="248">
        <v>0</v>
      </c>
      <c r="D275" s="248">
        <v>0</v>
      </c>
    </row>
    <row r="276" spans="1:4" ht="27.75" customHeight="1" x14ac:dyDescent="0.25">
      <c r="A276" s="246" t="s">
        <v>6856</v>
      </c>
      <c r="B276" s="247" t="s">
        <v>6857</v>
      </c>
      <c r="C276" s="248">
        <v>5.9338760839800005E-2</v>
      </c>
      <c r="D276" s="248">
        <v>5.7008981382100001E-3</v>
      </c>
    </row>
    <row r="277" spans="1:4" ht="27.75" customHeight="1" x14ac:dyDescent="0.25">
      <c r="A277" s="246" t="s">
        <v>6858</v>
      </c>
      <c r="B277" s="247" t="s">
        <v>6857</v>
      </c>
      <c r="C277" s="248">
        <v>2.3367670719399998E-2</v>
      </c>
      <c r="D277" s="248">
        <v>0.90596781290599993</v>
      </c>
    </row>
    <row r="278" spans="1:4" ht="27.75" customHeight="1" x14ac:dyDescent="0.25">
      <c r="A278" s="246" t="s">
        <v>6859</v>
      </c>
      <c r="B278" s="247" t="s">
        <v>6857</v>
      </c>
      <c r="C278" s="248">
        <v>4.6719198045700001E-3</v>
      </c>
      <c r="D278" s="248">
        <v>0.18745670277100002</v>
      </c>
    </row>
    <row r="279" spans="1:4" ht="27.75" customHeight="1" x14ac:dyDescent="0.25">
      <c r="A279" s="246" t="s">
        <v>6860</v>
      </c>
      <c r="B279" s="247" t="s">
        <v>6857</v>
      </c>
      <c r="C279" s="248">
        <v>5.3335257759900001E-2</v>
      </c>
      <c r="D279" s="248">
        <v>0.20692606613100001</v>
      </c>
    </row>
    <row r="280" spans="1:4" ht="27.75" customHeight="1" x14ac:dyDescent="0.25">
      <c r="A280" s="246" t="s">
        <v>6861</v>
      </c>
      <c r="B280" s="247" t="s">
        <v>6857</v>
      </c>
      <c r="C280" s="248">
        <v>0</v>
      </c>
      <c r="D280" s="248">
        <v>3.9121895309200003E-2</v>
      </c>
    </row>
    <row r="281" spans="1:4" ht="27.75" customHeight="1" x14ac:dyDescent="0.25">
      <c r="A281" s="246" t="s">
        <v>6862</v>
      </c>
      <c r="B281" s="247" t="s">
        <v>6857</v>
      </c>
      <c r="C281" s="248">
        <v>1.4498307016300001</v>
      </c>
      <c r="D281" s="248">
        <v>2.19101808428</v>
      </c>
    </row>
    <row r="282" spans="1:4" ht="27.75" customHeight="1" x14ac:dyDescent="0.25">
      <c r="A282" s="246" t="s">
        <v>6863</v>
      </c>
      <c r="B282" s="247" t="s">
        <v>6857</v>
      </c>
      <c r="C282" s="248">
        <v>2.4698505787500002E-2</v>
      </c>
      <c r="D282" s="248">
        <v>9.0096408600999989E-2</v>
      </c>
    </row>
    <row r="283" spans="1:4" ht="27.75" customHeight="1" x14ac:dyDescent="0.25">
      <c r="A283" s="246" t="s">
        <v>6864</v>
      </c>
      <c r="B283" s="247" t="s">
        <v>6857</v>
      </c>
      <c r="C283" s="248">
        <v>4.7559377765100004E-2</v>
      </c>
      <c r="D283" s="248">
        <v>0.14302655160699998</v>
      </c>
    </row>
    <row r="284" spans="1:4" ht="27.75" customHeight="1" x14ac:dyDescent="0.25">
      <c r="A284" s="246" t="s">
        <v>6865</v>
      </c>
      <c r="B284" s="247" t="s">
        <v>6857</v>
      </c>
      <c r="C284" s="248">
        <v>8.0009328021200005E-2</v>
      </c>
      <c r="D284" s="248">
        <v>1.75752582343</v>
      </c>
    </row>
    <row r="285" spans="1:4" ht="27.75" customHeight="1" x14ac:dyDescent="0.25">
      <c r="A285" s="246" t="s">
        <v>6866</v>
      </c>
      <c r="B285" s="247" t="s">
        <v>6857</v>
      </c>
      <c r="C285" s="248">
        <v>0.64137697182700004</v>
      </c>
      <c r="D285" s="248">
        <v>2.8559307763100001</v>
      </c>
    </row>
    <row r="286" spans="1:4" ht="27.75" customHeight="1" x14ac:dyDescent="0.25">
      <c r="A286" s="246" t="s">
        <v>6867</v>
      </c>
      <c r="B286" s="247" t="s">
        <v>6857</v>
      </c>
      <c r="C286" s="248">
        <v>0.10171163813600001</v>
      </c>
      <c r="D286" s="248">
        <v>0.34739221825900002</v>
      </c>
    </row>
    <row r="287" spans="1:4" ht="27.75" customHeight="1" x14ac:dyDescent="0.25">
      <c r="A287" s="246" t="s">
        <v>6868</v>
      </c>
      <c r="B287" s="247" t="s">
        <v>6857</v>
      </c>
      <c r="C287" s="248">
        <v>1.9143460867000001E-2</v>
      </c>
      <c r="D287" s="248">
        <v>0.26959035801200004</v>
      </c>
    </row>
    <row r="288" spans="1:4" ht="27.75" customHeight="1" x14ac:dyDescent="0.25">
      <c r="A288" s="246" t="s">
        <v>6869</v>
      </c>
      <c r="B288" s="247" t="s">
        <v>6857</v>
      </c>
      <c r="C288" s="248">
        <v>0.32538017477100001</v>
      </c>
      <c r="D288" s="248">
        <v>5.9110278729299998E-2</v>
      </c>
    </row>
    <row r="289" spans="1:4" ht="27.75" customHeight="1" x14ac:dyDescent="0.25">
      <c r="A289" s="246" t="s">
        <v>6870</v>
      </c>
      <c r="B289" s="247" t="s">
        <v>6857</v>
      </c>
      <c r="C289" s="248">
        <v>0.50984463088699994</v>
      </c>
      <c r="D289" s="248">
        <v>2.4009512443100003</v>
      </c>
    </row>
    <row r="290" spans="1:4" ht="27.75" customHeight="1" x14ac:dyDescent="0.25">
      <c r="A290" s="246" t="s">
        <v>6871</v>
      </c>
      <c r="B290" s="247" t="s">
        <v>6857</v>
      </c>
      <c r="C290" s="248">
        <v>0.15627316496800001</v>
      </c>
      <c r="D290" s="248">
        <v>0.369530299512</v>
      </c>
    </row>
    <row r="291" spans="1:4" ht="27.75" customHeight="1" x14ac:dyDescent="0.25">
      <c r="A291" s="246" t="s">
        <v>6872</v>
      </c>
      <c r="B291" s="247" t="s">
        <v>6857</v>
      </c>
      <c r="C291" s="248">
        <v>0.15340746151600002</v>
      </c>
      <c r="D291" s="248">
        <v>3.3074040422699999E-2</v>
      </c>
    </row>
    <row r="292" spans="1:4" ht="27.75" customHeight="1" x14ac:dyDescent="0.25">
      <c r="A292" s="246" t="s">
        <v>6873</v>
      </c>
      <c r="B292" s="247" t="s">
        <v>6857</v>
      </c>
      <c r="C292" s="248">
        <v>0.18234121819500002</v>
      </c>
      <c r="D292" s="248">
        <v>2.460527243</v>
      </c>
    </row>
    <row r="293" spans="1:4" ht="27.75" customHeight="1" x14ac:dyDescent="0.25">
      <c r="A293" s="246" t="s">
        <v>6874</v>
      </c>
      <c r="B293" s="247" t="s">
        <v>6857</v>
      </c>
      <c r="C293" s="248">
        <v>0.114180671355</v>
      </c>
      <c r="D293" s="248">
        <v>0.73496105390599997</v>
      </c>
    </row>
    <row r="294" spans="1:4" ht="27.75" customHeight="1" x14ac:dyDescent="0.25">
      <c r="A294" s="246" t="s">
        <v>6875</v>
      </c>
      <c r="B294" s="247" t="s">
        <v>6857</v>
      </c>
      <c r="C294" s="248">
        <v>1.8354070339700001E-2</v>
      </c>
      <c r="D294" s="248">
        <v>0.52688774835200003</v>
      </c>
    </row>
    <row r="295" spans="1:4" ht="27.75" customHeight="1" x14ac:dyDescent="0.25">
      <c r="A295" s="246" t="s">
        <v>6876</v>
      </c>
      <c r="B295" s="247" t="s">
        <v>6857</v>
      </c>
      <c r="C295" s="248">
        <v>8.4063700294399996E-2</v>
      </c>
      <c r="D295" s="248">
        <v>1.78129806624</v>
      </c>
    </row>
    <row r="296" spans="1:4" ht="27.75" customHeight="1" x14ac:dyDescent="0.25">
      <c r="A296" s="246" t="s">
        <v>6877</v>
      </c>
      <c r="B296" s="247" t="s">
        <v>6857</v>
      </c>
      <c r="C296" s="248">
        <v>5.8564812215800004E-2</v>
      </c>
      <c r="D296" s="248">
        <v>0.27259332503100003</v>
      </c>
    </row>
    <row r="297" spans="1:4" ht="27.75" customHeight="1" x14ac:dyDescent="0.25">
      <c r="A297" s="246" t="s">
        <v>6878</v>
      </c>
      <c r="B297" s="247" t="s">
        <v>6879</v>
      </c>
      <c r="C297" s="248">
        <v>0.14131712735999999</v>
      </c>
      <c r="D297" s="248">
        <v>1.3230255842199998</v>
      </c>
    </row>
    <row r="298" spans="1:4" ht="27.75" customHeight="1" x14ac:dyDescent="0.25">
      <c r="A298" s="246" t="s">
        <v>6880</v>
      </c>
      <c r="B298" s="247" t="s">
        <v>6879</v>
      </c>
      <c r="C298" s="248">
        <v>0.479485272997</v>
      </c>
      <c r="D298" s="248">
        <v>0.73041838923800007</v>
      </c>
    </row>
    <row r="299" spans="1:4" ht="27.75" customHeight="1" x14ac:dyDescent="0.25">
      <c r="A299" s="246" t="s">
        <v>6881</v>
      </c>
      <c r="B299" s="247" t="s">
        <v>6879</v>
      </c>
      <c r="C299" s="248">
        <v>0.294776957866</v>
      </c>
      <c r="D299" s="248">
        <v>1.0689198177700001</v>
      </c>
    </row>
    <row r="300" spans="1:4" ht="27.75" customHeight="1" x14ac:dyDescent="0.25">
      <c r="A300" s="246" t="s">
        <v>6882</v>
      </c>
      <c r="B300" s="247" t="s">
        <v>6879</v>
      </c>
      <c r="C300" s="248">
        <v>3.4831155884800001E-4</v>
      </c>
      <c r="D300" s="248">
        <v>7.9074362272899999E-4</v>
      </c>
    </row>
    <row r="301" spans="1:4" ht="27.75" customHeight="1" x14ac:dyDescent="0.25">
      <c r="A301" s="246" t="s">
        <v>6883</v>
      </c>
      <c r="B301" s="247" t="s">
        <v>6879</v>
      </c>
      <c r="C301" s="248">
        <v>8.4328588210099989E-2</v>
      </c>
      <c r="D301" s="248">
        <v>0.25925040432899998</v>
      </c>
    </row>
    <row r="302" spans="1:4" ht="27.75" customHeight="1" x14ac:dyDescent="0.25">
      <c r="A302" s="246" t="s">
        <v>6884</v>
      </c>
      <c r="B302" s="247" t="s">
        <v>6879</v>
      </c>
      <c r="C302" s="248">
        <v>0.10106462281999999</v>
      </c>
      <c r="D302" s="248">
        <v>0.261864517149</v>
      </c>
    </row>
    <row r="303" spans="1:4" ht="27.75" customHeight="1" x14ac:dyDescent="0.25">
      <c r="A303" s="246" t="s">
        <v>6885</v>
      </c>
      <c r="B303" s="247" t="s">
        <v>6879</v>
      </c>
      <c r="C303" s="248">
        <v>0.18577790616199999</v>
      </c>
      <c r="D303" s="248">
        <v>0.27372181122</v>
      </c>
    </row>
    <row r="304" spans="1:4" ht="27.75" customHeight="1" x14ac:dyDescent="0.25">
      <c r="A304" s="246" t="s">
        <v>6886</v>
      </c>
      <c r="B304" s="247" t="s">
        <v>6887</v>
      </c>
      <c r="C304" s="248">
        <v>3.4921625333900003E-2</v>
      </c>
      <c r="D304" s="248">
        <v>6.4382239158100013E-2</v>
      </c>
    </row>
    <row r="305" spans="1:4" ht="27.75" customHeight="1" x14ac:dyDescent="0.25">
      <c r="A305" s="246" t="s">
        <v>6888</v>
      </c>
      <c r="B305" s="247" t="s">
        <v>6887</v>
      </c>
      <c r="C305" s="248">
        <v>0.21640780174899998</v>
      </c>
      <c r="D305" s="248">
        <v>1.5955784365600001</v>
      </c>
    </row>
    <row r="306" spans="1:4" ht="27.75" customHeight="1" x14ac:dyDescent="0.25">
      <c r="A306" s="246" t="s">
        <v>6889</v>
      </c>
      <c r="B306" s="247" t="s">
        <v>6887</v>
      </c>
      <c r="C306" s="248">
        <v>4.2220148267799996E-2</v>
      </c>
      <c r="D306" s="248">
        <v>0.29630367910200001</v>
      </c>
    </row>
    <row r="307" spans="1:4" ht="27.75" customHeight="1" x14ac:dyDescent="0.25">
      <c r="A307" s="246" t="s">
        <v>6890</v>
      </c>
      <c r="B307" s="247" t="s">
        <v>6887</v>
      </c>
      <c r="C307" s="248">
        <v>8.8837540970899992E-2</v>
      </c>
      <c r="D307" s="248">
        <v>0.51589399524800006</v>
      </c>
    </row>
    <row r="308" spans="1:4" ht="27.75" customHeight="1" x14ac:dyDescent="0.25">
      <c r="A308" s="246" t="s">
        <v>6891</v>
      </c>
      <c r="B308" s="247" t="s">
        <v>6887</v>
      </c>
      <c r="C308" s="248">
        <v>0.26289338824899999</v>
      </c>
      <c r="D308" s="248">
        <v>1.66645135568</v>
      </c>
    </row>
    <row r="309" spans="1:4" ht="27.75" customHeight="1" x14ac:dyDescent="0.25">
      <c r="A309" s="246" t="s">
        <v>6892</v>
      </c>
      <c r="B309" s="247" t="s">
        <v>6893</v>
      </c>
      <c r="C309" s="248">
        <v>0</v>
      </c>
      <c r="D309" s="248">
        <v>0</v>
      </c>
    </row>
    <row r="310" spans="1:4" ht="27.75" customHeight="1" x14ac:dyDescent="0.25">
      <c r="A310" s="246" t="s">
        <v>6894</v>
      </c>
      <c r="B310" s="247" t="s">
        <v>6893</v>
      </c>
      <c r="C310" s="248">
        <v>9.5227476053599998E-3</v>
      </c>
      <c r="D310" s="248">
        <v>4.3526885895399997E-3</v>
      </c>
    </row>
    <row r="311" spans="1:4" ht="27.75" customHeight="1" x14ac:dyDescent="0.25">
      <c r="A311" s="246" t="s">
        <v>6895</v>
      </c>
      <c r="B311" s="247" t="s">
        <v>6893</v>
      </c>
      <c r="C311" s="248">
        <v>0.16944545703200001</v>
      </c>
      <c r="D311" s="248">
        <v>0.17250775865000001</v>
      </c>
    </row>
    <row r="312" spans="1:4" ht="27.75" customHeight="1" x14ac:dyDescent="0.25">
      <c r="A312" s="246" t="s">
        <v>6896</v>
      </c>
      <c r="B312" s="247" t="s">
        <v>6893</v>
      </c>
      <c r="C312" s="248">
        <v>0</v>
      </c>
      <c r="D312" s="248">
        <v>0</v>
      </c>
    </row>
    <row r="313" spans="1:4" ht="27.75" customHeight="1" x14ac:dyDescent="0.25">
      <c r="A313" s="246" t="s">
        <v>6897</v>
      </c>
      <c r="B313" s="247" t="s">
        <v>6893</v>
      </c>
      <c r="C313" s="248">
        <v>0.14948503454600001</v>
      </c>
      <c r="D313" s="248">
        <v>7.29178934423E-2</v>
      </c>
    </row>
    <row r="314" spans="1:4" ht="27.75" customHeight="1" x14ac:dyDescent="0.25">
      <c r="A314" s="246" t="s">
        <v>6898</v>
      </c>
      <c r="B314" s="247" t="s">
        <v>6893</v>
      </c>
      <c r="C314" s="248">
        <v>0.5980134419769999</v>
      </c>
      <c r="D314" s="248">
        <v>0.43974582222800002</v>
      </c>
    </row>
    <row r="315" spans="1:4" ht="27.75" customHeight="1" x14ac:dyDescent="0.25">
      <c r="A315" s="246" t="s">
        <v>6899</v>
      </c>
      <c r="B315" s="247" t="s">
        <v>6893</v>
      </c>
      <c r="C315" s="248">
        <v>5.24371753426E-2</v>
      </c>
      <c r="D315" s="248">
        <v>8.6118849198299999E-2</v>
      </c>
    </row>
    <row r="316" spans="1:4" ht="27.75" customHeight="1" x14ac:dyDescent="0.25">
      <c r="A316" s="246" t="s">
        <v>6900</v>
      </c>
      <c r="B316" s="247" t="s">
        <v>6901</v>
      </c>
      <c r="C316" s="248">
        <v>0.539246406761</v>
      </c>
      <c r="D316" s="248">
        <v>1.5705872916700001E-6</v>
      </c>
    </row>
    <row r="317" spans="1:4" ht="27.75" customHeight="1" x14ac:dyDescent="0.25">
      <c r="A317" s="246" t="s">
        <v>6902</v>
      </c>
      <c r="B317" s="247" t="s">
        <v>6901</v>
      </c>
      <c r="C317" s="248">
        <v>-0.18354665192199998</v>
      </c>
      <c r="D317" s="248">
        <v>0</v>
      </c>
    </row>
    <row r="318" spans="1:4" ht="27.75" customHeight="1" x14ac:dyDescent="0.25">
      <c r="A318" s="246" t="s">
        <v>6903</v>
      </c>
      <c r="B318" s="247" t="s">
        <v>6901</v>
      </c>
      <c r="C318" s="248">
        <v>0</v>
      </c>
      <c r="D318" s="248">
        <v>-0.18950405451300001</v>
      </c>
    </row>
    <row r="319" spans="1:4" ht="27.75" customHeight="1" x14ac:dyDescent="0.25">
      <c r="A319" s="246" t="s">
        <v>6904</v>
      </c>
      <c r="B319" s="247" t="s">
        <v>6901</v>
      </c>
      <c r="C319" s="248">
        <v>-1.3591965369400001E-2</v>
      </c>
      <c r="D319" s="248">
        <v>0.48118881056599999</v>
      </c>
    </row>
    <row r="320" spans="1:4" ht="27.75" customHeight="1" x14ac:dyDescent="0.25">
      <c r="A320" s="246" t="s">
        <v>6905</v>
      </c>
      <c r="B320" s="247" t="s">
        <v>6901</v>
      </c>
      <c r="C320" s="248">
        <v>0.89352593814800008</v>
      </c>
      <c r="D320" s="248">
        <v>3.5797880868500005E-2</v>
      </c>
    </row>
    <row r="321" spans="1:4" ht="27.75" customHeight="1" x14ac:dyDescent="0.25">
      <c r="A321" s="246" t="s">
        <v>6906</v>
      </c>
      <c r="B321" s="247" t="s">
        <v>6901</v>
      </c>
      <c r="C321" s="248">
        <v>0.65208361425799999</v>
      </c>
      <c r="D321" s="248">
        <v>1.71831026607E-2</v>
      </c>
    </row>
    <row r="322" spans="1:4" ht="27.75" customHeight="1" x14ac:dyDescent="0.25">
      <c r="A322" s="246" t="s">
        <v>6907</v>
      </c>
      <c r="B322" s="247" t="s">
        <v>6901</v>
      </c>
      <c r="C322" s="248">
        <v>3.8312200060500001E-3</v>
      </c>
      <c r="D322" s="248">
        <v>0.13330623572399999</v>
      </c>
    </row>
    <row r="323" spans="1:4" ht="27.75" customHeight="1" x14ac:dyDescent="0.25">
      <c r="A323" s="246" t="s">
        <v>6908</v>
      </c>
      <c r="B323" s="247" t="s">
        <v>6901</v>
      </c>
      <c r="C323" s="248">
        <v>0</v>
      </c>
      <c r="D323" s="248">
        <v>0</v>
      </c>
    </row>
    <row r="324" spans="1:4" ht="27.75" customHeight="1" x14ac:dyDescent="0.25">
      <c r="A324" s="246" t="s">
        <v>6909</v>
      </c>
      <c r="B324" s="247" t="s">
        <v>6901</v>
      </c>
      <c r="C324" s="248">
        <v>2.5665011142E-2</v>
      </c>
      <c r="D324" s="248">
        <v>0.52282614628700008</v>
      </c>
    </row>
    <row r="325" spans="1:4" ht="27.75" customHeight="1" x14ac:dyDescent="0.25">
      <c r="A325" s="246" t="s">
        <v>6910</v>
      </c>
      <c r="B325" s="247" t="s">
        <v>6901</v>
      </c>
      <c r="C325" s="248">
        <v>7.4920781109399995E-2</v>
      </c>
      <c r="D325" s="248">
        <v>0.13567867727300001</v>
      </c>
    </row>
    <row r="326" spans="1:4" ht="27.75" customHeight="1" x14ac:dyDescent="0.25">
      <c r="A326" s="246" t="s">
        <v>6911</v>
      </c>
      <c r="B326" s="247" t="s">
        <v>6901</v>
      </c>
      <c r="C326" s="248">
        <v>5.4096986830100002E-2</v>
      </c>
      <c r="D326" s="248">
        <v>0.12532621764900001</v>
      </c>
    </row>
    <row r="327" spans="1:4" ht="27.75" customHeight="1" x14ac:dyDescent="0.25">
      <c r="A327" s="246" t="s">
        <v>6912</v>
      </c>
      <c r="B327" s="247" t="s">
        <v>6901</v>
      </c>
      <c r="C327" s="248">
        <v>-1.35965158624E-2</v>
      </c>
      <c r="D327" s="248">
        <v>0.36396054245800002</v>
      </c>
    </row>
    <row r="328" spans="1:4" ht="27.75" customHeight="1" x14ac:dyDescent="0.25">
      <c r="A328" s="246" t="s">
        <v>6913</v>
      </c>
      <c r="B328" s="247" t="s">
        <v>6901</v>
      </c>
      <c r="C328" s="248">
        <v>8.9901931613200009E-2</v>
      </c>
      <c r="D328" s="248">
        <v>0.90497577959600006</v>
      </c>
    </row>
    <row r="329" spans="1:4" ht="27.75" customHeight="1" x14ac:dyDescent="0.25">
      <c r="A329" s="246" t="s">
        <v>6914</v>
      </c>
      <c r="B329" s="247" t="s">
        <v>6901</v>
      </c>
      <c r="C329" s="248">
        <v>2.6146654169899999E-2</v>
      </c>
      <c r="D329" s="248">
        <v>0.46894786280599998</v>
      </c>
    </row>
    <row r="330" spans="1:4" ht="27.75" customHeight="1" x14ac:dyDescent="0.25">
      <c r="A330" s="246" t="s">
        <v>6915</v>
      </c>
      <c r="B330" s="247" t="s">
        <v>6901</v>
      </c>
      <c r="C330" s="248">
        <v>4.0432849851799995E-3</v>
      </c>
      <c r="D330" s="248">
        <v>-0.48881891502000002</v>
      </c>
    </row>
    <row r="331" spans="1:4" ht="27.75" customHeight="1" x14ac:dyDescent="0.25">
      <c r="A331" s="246" t="s">
        <v>6916</v>
      </c>
      <c r="B331" s="247" t="s">
        <v>6917</v>
      </c>
      <c r="C331" s="248">
        <v>0.28029581993500002</v>
      </c>
      <c r="D331" s="248">
        <v>6.7670623552500003E-2</v>
      </c>
    </row>
    <row r="332" spans="1:4" ht="27.75" customHeight="1" x14ac:dyDescent="0.25">
      <c r="A332" s="246" t="s">
        <v>6918</v>
      </c>
      <c r="B332" s="247" t="s">
        <v>6917</v>
      </c>
      <c r="C332" s="248">
        <v>0</v>
      </c>
      <c r="D332" s="248">
        <v>0</v>
      </c>
    </row>
    <row r="333" spans="1:4" ht="27.75" customHeight="1" x14ac:dyDescent="0.25">
      <c r="A333" s="246" t="s">
        <v>6919</v>
      </c>
      <c r="B333" s="247" t="s">
        <v>6917</v>
      </c>
      <c r="C333" s="248">
        <v>0.115343671801</v>
      </c>
      <c r="D333" s="248">
        <v>1.52945769885E-2</v>
      </c>
    </row>
    <row r="334" spans="1:4" ht="27.75" customHeight="1" x14ac:dyDescent="0.25">
      <c r="A334" s="246" t="s">
        <v>6920</v>
      </c>
      <c r="B334" s="247" t="s">
        <v>6917</v>
      </c>
      <c r="C334" s="248">
        <v>1.7897746680699999E-2</v>
      </c>
      <c r="D334" s="248">
        <v>9.5793016638499994E-3</v>
      </c>
    </row>
    <row r="335" spans="1:4" ht="27.75" customHeight="1" x14ac:dyDescent="0.25">
      <c r="A335" s="246" t="s">
        <v>6921</v>
      </c>
      <c r="B335" s="247" t="s">
        <v>6917</v>
      </c>
      <c r="C335" s="248">
        <v>5.9281236793599999E-2</v>
      </c>
      <c r="D335" s="248">
        <v>0.40349407591100001</v>
      </c>
    </row>
    <row r="336" spans="1:4" ht="27.75" customHeight="1" x14ac:dyDescent="0.25">
      <c r="A336" s="246" t="s">
        <v>6922</v>
      </c>
      <c r="B336" s="247" t="s">
        <v>6917</v>
      </c>
      <c r="C336" s="248">
        <v>4.9446655949600002E-2</v>
      </c>
      <c r="D336" s="248">
        <v>7.7269382447999996E-2</v>
      </c>
    </row>
    <row r="337" spans="1:4" ht="27.75" customHeight="1" x14ac:dyDescent="0.25">
      <c r="A337" s="246" t="s">
        <v>6923</v>
      </c>
      <c r="B337" s="247" t="s">
        <v>6917</v>
      </c>
      <c r="C337" s="248">
        <v>5.4008983907900002E-2</v>
      </c>
      <c r="D337" s="248">
        <v>8.3169116545899993E-2</v>
      </c>
    </row>
    <row r="338" spans="1:4" ht="27.75" customHeight="1" x14ac:dyDescent="0.25">
      <c r="A338" s="246" t="s">
        <v>6924</v>
      </c>
      <c r="B338" s="247" t="s">
        <v>6917</v>
      </c>
      <c r="C338" s="248">
        <v>7.4497468823600005E-2</v>
      </c>
      <c r="D338" s="248">
        <v>7.0638116791599995E-2</v>
      </c>
    </row>
    <row r="339" spans="1:4" ht="27.75" customHeight="1" x14ac:dyDescent="0.25">
      <c r="A339" s="246" t="s">
        <v>6925</v>
      </c>
      <c r="B339" s="247" t="s">
        <v>6926</v>
      </c>
      <c r="C339" s="248">
        <v>0.70817875505999994</v>
      </c>
      <c r="D339" s="248">
        <v>8.6710839104699997E-2</v>
      </c>
    </row>
    <row r="340" spans="1:4" ht="27.75" customHeight="1" x14ac:dyDescent="0.25">
      <c r="A340" s="246" t="s">
        <v>6927</v>
      </c>
      <c r="B340" s="247" t="s">
        <v>6926</v>
      </c>
      <c r="C340" s="248">
        <v>0</v>
      </c>
      <c r="D340" s="248">
        <v>1.9422332956800001</v>
      </c>
    </row>
    <row r="341" spans="1:4" ht="27.75" customHeight="1" x14ac:dyDescent="0.25">
      <c r="A341" s="246" t="s">
        <v>6928</v>
      </c>
      <c r="B341" s="247" t="s">
        <v>6926</v>
      </c>
      <c r="C341" s="248">
        <v>0</v>
      </c>
      <c r="D341" s="248">
        <v>0</v>
      </c>
    </row>
    <row r="342" spans="1:4" ht="27.75" customHeight="1" x14ac:dyDescent="0.25">
      <c r="A342" s="246" t="s">
        <v>6929</v>
      </c>
      <c r="B342" s="247" t="s">
        <v>6926</v>
      </c>
      <c r="C342" s="248">
        <v>1.9757409565700001E-2</v>
      </c>
      <c r="D342" s="248">
        <v>0.95682991101600001</v>
      </c>
    </row>
    <row r="343" spans="1:4" ht="27.75" customHeight="1" x14ac:dyDescent="0.25">
      <c r="A343" s="246" t="s">
        <v>6930</v>
      </c>
      <c r="B343" s="247" t="s">
        <v>6926</v>
      </c>
      <c r="C343" s="248">
        <v>0.42025116299199999</v>
      </c>
      <c r="D343" s="248">
        <v>0.83955137987499995</v>
      </c>
    </row>
    <row r="344" spans="1:4" ht="27.75" customHeight="1" x14ac:dyDescent="0.25">
      <c r="A344" s="246" t="s">
        <v>6931</v>
      </c>
      <c r="B344" s="247" t="s">
        <v>6926</v>
      </c>
      <c r="C344" s="248">
        <v>0.42025116048200001</v>
      </c>
      <c r="D344" s="248">
        <v>0.83955138181200006</v>
      </c>
    </row>
    <row r="345" spans="1:4" ht="27.75" customHeight="1" x14ac:dyDescent="0.25">
      <c r="A345" s="246" t="s">
        <v>6932</v>
      </c>
      <c r="B345" s="247" t="s">
        <v>6926</v>
      </c>
      <c r="C345" s="248">
        <v>0.63288806547300003</v>
      </c>
      <c r="D345" s="248">
        <v>0.54750233450500008</v>
      </c>
    </row>
    <row r="346" spans="1:4" ht="27.75" customHeight="1" x14ac:dyDescent="0.25">
      <c r="A346" s="246" t="s">
        <v>6933</v>
      </c>
      <c r="B346" s="247" t="s">
        <v>6926</v>
      </c>
      <c r="C346" s="248">
        <v>1.1874367528E-2</v>
      </c>
      <c r="D346" s="248">
        <v>0.137308468362</v>
      </c>
    </row>
    <row r="347" spans="1:4" ht="27.75" customHeight="1" x14ac:dyDescent="0.25">
      <c r="A347" s="246" t="s">
        <v>6934</v>
      </c>
      <c r="B347" s="247" t="s">
        <v>6926</v>
      </c>
      <c r="C347" s="248">
        <v>0.10795853674100001</v>
      </c>
      <c r="D347" s="248">
        <v>1.18725687694</v>
      </c>
    </row>
    <row r="348" spans="1:4" ht="27.75" customHeight="1" x14ac:dyDescent="0.25">
      <c r="A348" s="246" t="s">
        <v>6935</v>
      </c>
      <c r="B348" s="247" t="s">
        <v>6926</v>
      </c>
      <c r="C348" s="248">
        <v>1.8537362965800001E-2</v>
      </c>
      <c r="D348" s="248">
        <v>0.66097014014400002</v>
      </c>
    </row>
    <row r="349" spans="1:4" ht="27.75" customHeight="1" x14ac:dyDescent="0.25">
      <c r="A349" s="246" t="s">
        <v>6936</v>
      </c>
      <c r="B349" s="247" t="s">
        <v>6926</v>
      </c>
      <c r="C349" s="248">
        <v>0.46195588553200001</v>
      </c>
      <c r="D349" s="248">
        <v>0.79687484484000004</v>
      </c>
    </row>
    <row r="350" spans="1:4" ht="27.75" customHeight="1" x14ac:dyDescent="0.25">
      <c r="A350" s="246" t="s">
        <v>6937</v>
      </c>
      <c r="B350" s="247" t="s">
        <v>6926</v>
      </c>
      <c r="C350" s="248">
        <v>0.39901913791099997</v>
      </c>
      <c r="D350" s="248">
        <v>2.35551024944</v>
      </c>
    </row>
    <row r="351" spans="1:4" ht="27.75" customHeight="1" x14ac:dyDescent="0.25">
      <c r="A351" s="246" t="s">
        <v>6938</v>
      </c>
      <c r="B351" s="247" t="s">
        <v>6926</v>
      </c>
      <c r="C351" s="248">
        <v>9.4599440653000008E-2</v>
      </c>
      <c r="D351" s="248">
        <v>0.53695437406000002</v>
      </c>
    </row>
    <row r="352" spans="1:4" ht="27.75" customHeight="1" x14ac:dyDescent="0.25">
      <c r="A352" s="246" t="s">
        <v>6939</v>
      </c>
      <c r="B352" s="247" t="s">
        <v>6926</v>
      </c>
      <c r="C352" s="248">
        <v>0.51293782284300005</v>
      </c>
      <c r="D352" s="248">
        <v>0.72754425152800006</v>
      </c>
    </row>
    <row r="353" spans="1:4" ht="27.75" customHeight="1" x14ac:dyDescent="0.25">
      <c r="A353" s="246" t="s">
        <v>6940</v>
      </c>
      <c r="B353" s="247" t="s">
        <v>6926</v>
      </c>
      <c r="C353" s="248">
        <v>4.5165453933400004E-2</v>
      </c>
      <c r="D353" s="248">
        <v>0.25449529806800003</v>
      </c>
    </row>
    <row r="354" spans="1:4" ht="27.75" customHeight="1" x14ac:dyDescent="0.25">
      <c r="A354" s="246" t="s">
        <v>6941</v>
      </c>
      <c r="B354" s="247" t="s">
        <v>6926</v>
      </c>
      <c r="C354" s="248">
        <v>0.16753735330300001</v>
      </c>
      <c r="D354" s="248">
        <v>0.89668694280399996</v>
      </c>
    </row>
    <row r="355" spans="1:4" ht="27.75" customHeight="1" x14ac:dyDescent="0.25">
      <c r="A355" s="246" t="s">
        <v>6942</v>
      </c>
      <c r="B355" s="247" t="s">
        <v>6926</v>
      </c>
      <c r="C355" s="248">
        <v>0.307858675084</v>
      </c>
      <c r="D355" s="248">
        <v>3.2171625831899999</v>
      </c>
    </row>
    <row r="356" spans="1:4" ht="27.75" customHeight="1" x14ac:dyDescent="0.25">
      <c r="A356" s="246" t="s">
        <v>6943</v>
      </c>
      <c r="B356" s="247" t="s">
        <v>6926</v>
      </c>
      <c r="C356" s="248">
        <v>0.162465042137</v>
      </c>
      <c r="D356" s="248">
        <v>1.7373766967199999</v>
      </c>
    </row>
    <row r="357" spans="1:4" ht="27.75" customHeight="1" x14ac:dyDescent="0.25">
      <c r="A357" s="246" t="s">
        <v>6944</v>
      </c>
      <c r="B357" s="247" t="s">
        <v>6926</v>
      </c>
      <c r="C357" s="248">
        <v>0.86923944978800005</v>
      </c>
      <c r="D357" s="248">
        <v>0.94742503775499998</v>
      </c>
    </row>
    <row r="358" spans="1:4" ht="27.75" customHeight="1" x14ac:dyDescent="0.25">
      <c r="A358" s="246" t="s">
        <v>6945</v>
      </c>
      <c r="B358" s="247" t="s">
        <v>6926</v>
      </c>
      <c r="C358" s="248">
        <v>0.28665102194600001</v>
      </c>
      <c r="D358" s="248">
        <v>1.0144981512</v>
      </c>
    </row>
    <row r="359" spans="1:4" ht="27.75" customHeight="1" x14ac:dyDescent="0.25">
      <c r="A359" s="246" t="s">
        <v>6946</v>
      </c>
      <c r="B359" s="247" t="s">
        <v>6926</v>
      </c>
      <c r="C359" s="248">
        <v>0.50141944839300001</v>
      </c>
      <c r="D359" s="248">
        <v>1.48672206888</v>
      </c>
    </row>
    <row r="360" spans="1:4" ht="27.75" customHeight="1" x14ac:dyDescent="0.25">
      <c r="A360" s="246" t="s">
        <v>6947</v>
      </c>
      <c r="B360" s="247" t="s">
        <v>6926</v>
      </c>
      <c r="C360" s="248">
        <v>2.5096260785499998</v>
      </c>
      <c r="D360" s="248">
        <v>0.90897014123199993</v>
      </c>
    </row>
    <row r="361" spans="1:4" ht="27.75" customHeight="1" x14ac:dyDescent="0.25">
      <c r="A361" s="246" t="s">
        <v>6948</v>
      </c>
      <c r="B361" s="247" t="s">
        <v>6926</v>
      </c>
      <c r="C361" s="248">
        <v>4.3224512286900003E-2</v>
      </c>
      <c r="D361" s="248">
        <v>6.8530565370300001E-2</v>
      </c>
    </row>
    <row r="362" spans="1:4" ht="27.75" customHeight="1" x14ac:dyDescent="0.25">
      <c r="A362" s="246" t="s">
        <v>6949</v>
      </c>
      <c r="B362" s="247" t="s">
        <v>6926</v>
      </c>
      <c r="C362" s="248">
        <v>0.17274683014199999</v>
      </c>
      <c r="D362" s="248">
        <v>0.66812735212399998</v>
      </c>
    </row>
    <row r="363" spans="1:4" ht="27.75" customHeight="1" x14ac:dyDescent="0.25">
      <c r="A363" s="246" t="s">
        <v>6950</v>
      </c>
      <c r="B363" s="247" t="s">
        <v>6926</v>
      </c>
      <c r="C363" s="248">
        <v>0.249227465211</v>
      </c>
      <c r="D363" s="248">
        <v>1.01945711483</v>
      </c>
    </row>
    <row r="364" spans="1:4" ht="27.75" customHeight="1" x14ac:dyDescent="0.25">
      <c r="A364" s="246" t="s">
        <v>6951</v>
      </c>
      <c r="B364" s="247" t="s">
        <v>6926</v>
      </c>
      <c r="C364" s="248">
        <v>4.9110807900600004E-2</v>
      </c>
      <c r="D364" s="248">
        <v>2.8103585997899998</v>
      </c>
    </row>
    <row r="365" spans="1:4" ht="27.75" customHeight="1" x14ac:dyDescent="0.25">
      <c r="A365" s="246" t="s">
        <v>6952</v>
      </c>
      <c r="B365" s="247" t="s">
        <v>6926</v>
      </c>
      <c r="C365" s="248">
        <v>0.67212794529300002</v>
      </c>
      <c r="D365" s="248">
        <v>1.4304617430000002</v>
      </c>
    </row>
    <row r="366" spans="1:4" ht="27.75" customHeight="1" x14ac:dyDescent="0.25">
      <c r="A366" s="246" t="s">
        <v>6953</v>
      </c>
      <c r="B366" s="247" t="s">
        <v>6926</v>
      </c>
      <c r="C366" s="248">
        <v>1.7596566490600001</v>
      </c>
      <c r="D366" s="248">
        <v>1.2803602088299999</v>
      </c>
    </row>
    <row r="367" spans="1:4" ht="27.75" customHeight="1" x14ac:dyDescent="0.25">
      <c r="A367" s="246" t="s">
        <v>6954</v>
      </c>
      <c r="B367" s="247" t="s">
        <v>6926</v>
      </c>
      <c r="C367" s="248">
        <v>4.0021937067200003E-2</v>
      </c>
      <c r="D367" s="248">
        <v>3.4234786179900003</v>
      </c>
    </row>
    <row r="368" spans="1:4" ht="27.75" customHeight="1" x14ac:dyDescent="0.25">
      <c r="A368" s="246" t="s">
        <v>6955</v>
      </c>
      <c r="B368" s="247" t="s">
        <v>6926</v>
      </c>
      <c r="C368" s="248">
        <v>0.61370264531899998</v>
      </c>
      <c r="D368" s="248">
        <v>3.2622745714100003</v>
      </c>
    </row>
    <row r="369" spans="1:4" ht="27.75" customHeight="1" x14ac:dyDescent="0.25">
      <c r="A369" s="246" t="s">
        <v>6956</v>
      </c>
      <c r="B369" s="247" t="s">
        <v>6926</v>
      </c>
      <c r="C369" s="248">
        <v>0.498178853624</v>
      </c>
      <c r="D369" s="248">
        <v>0.99938540214499993</v>
      </c>
    </row>
    <row r="370" spans="1:4" ht="27.75" customHeight="1" x14ac:dyDescent="0.25">
      <c r="A370" s="246" t="s">
        <v>6957</v>
      </c>
      <c r="B370" s="247" t="s">
        <v>6926</v>
      </c>
      <c r="C370" s="248">
        <v>0.17584486344800002</v>
      </c>
      <c r="D370" s="248">
        <v>0.94919171792000001</v>
      </c>
    </row>
    <row r="371" spans="1:4" ht="27.75" customHeight="1" x14ac:dyDescent="0.25">
      <c r="A371" s="246" t="s">
        <v>6958</v>
      </c>
      <c r="B371" s="247" t="s">
        <v>6926</v>
      </c>
      <c r="C371" s="248">
        <v>4.3998885592799998E-2</v>
      </c>
      <c r="D371" s="248">
        <v>1.75186475254E-2</v>
      </c>
    </row>
    <row r="372" spans="1:4" ht="27.75" customHeight="1" x14ac:dyDescent="0.25">
      <c r="A372" s="246" t="s">
        <v>6959</v>
      </c>
      <c r="B372" s="247" t="s">
        <v>6926</v>
      </c>
      <c r="C372" s="248">
        <v>0.61425570617799996</v>
      </c>
      <c r="D372" s="248">
        <v>3.8617086848</v>
      </c>
    </row>
    <row r="373" spans="1:4" ht="27.75" customHeight="1" x14ac:dyDescent="0.25">
      <c r="A373" s="246" t="s">
        <v>6960</v>
      </c>
      <c r="B373" s="247" t="s">
        <v>6926</v>
      </c>
      <c r="C373" s="248">
        <v>4.0512841782499995</v>
      </c>
      <c r="D373" s="248">
        <v>2.41912404745</v>
      </c>
    </row>
    <row r="374" spans="1:4" ht="27.75" customHeight="1" x14ac:dyDescent="0.25">
      <c r="A374" s="246" t="s">
        <v>6961</v>
      </c>
      <c r="B374" s="247" t="s">
        <v>6926</v>
      </c>
      <c r="C374" s="248">
        <v>0.14403511265399999</v>
      </c>
      <c r="D374" s="248">
        <v>0.695671632815</v>
      </c>
    </row>
    <row r="375" spans="1:4" ht="27.75" customHeight="1" x14ac:dyDescent="0.25">
      <c r="A375" s="246" t="s">
        <v>6962</v>
      </c>
      <c r="B375" s="247" t="s">
        <v>6926</v>
      </c>
      <c r="C375" s="248">
        <v>2.8226300681900001</v>
      </c>
      <c r="D375" s="248">
        <v>2.9753747579000001</v>
      </c>
    </row>
    <row r="376" spans="1:4" ht="27.75" customHeight="1" x14ac:dyDescent="0.25">
      <c r="A376" s="246" t="s">
        <v>6963</v>
      </c>
      <c r="B376" s="247" t="s">
        <v>6926</v>
      </c>
      <c r="C376" s="248">
        <v>0.38609454528600001</v>
      </c>
      <c r="D376" s="248">
        <v>3.0083018454899997</v>
      </c>
    </row>
    <row r="377" spans="1:4" ht="27.75" customHeight="1" x14ac:dyDescent="0.25">
      <c r="A377" s="246" t="s">
        <v>6964</v>
      </c>
      <c r="B377" s="247" t="s">
        <v>6926</v>
      </c>
      <c r="C377" s="248">
        <v>5.5361419361499999E-2</v>
      </c>
      <c r="D377" s="248">
        <v>0.89602775358800002</v>
      </c>
    </row>
    <row r="378" spans="1:4" ht="27.75" customHeight="1" x14ac:dyDescent="0.25">
      <c r="A378" s="246" t="s">
        <v>6965</v>
      </c>
      <c r="B378" s="247" t="s">
        <v>6926</v>
      </c>
      <c r="C378" s="248">
        <v>0</v>
      </c>
      <c r="D378" s="248">
        <v>0.47800181809999998</v>
      </c>
    </row>
    <row r="379" spans="1:4" ht="27.75" customHeight="1" x14ac:dyDescent="0.25">
      <c r="A379" s="246" t="s">
        <v>6966</v>
      </c>
      <c r="B379" s="247" t="s">
        <v>6926</v>
      </c>
      <c r="C379" s="248">
        <v>0.18704268246500003</v>
      </c>
      <c r="D379" s="248">
        <v>0.33988929417399999</v>
      </c>
    </row>
    <row r="380" spans="1:4" ht="27.75" customHeight="1" x14ac:dyDescent="0.25">
      <c r="A380" s="246" t="s">
        <v>6967</v>
      </c>
      <c r="B380" s="247" t="s">
        <v>6926</v>
      </c>
      <c r="C380" s="248">
        <v>9.3222357116999992E-3</v>
      </c>
      <c r="D380" s="248">
        <v>4.6145672197900001E-2</v>
      </c>
    </row>
    <row r="381" spans="1:4" ht="27.75" customHeight="1" x14ac:dyDescent="0.25">
      <c r="A381" s="246" t="s">
        <v>6968</v>
      </c>
      <c r="B381" s="247" t="s">
        <v>6926</v>
      </c>
      <c r="C381" s="248">
        <v>0.15010997104599999</v>
      </c>
      <c r="D381" s="248">
        <v>0.201109081828</v>
      </c>
    </row>
    <row r="382" spans="1:4" ht="27.75" customHeight="1" x14ac:dyDescent="0.25">
      <c r="A382" s="246" t="s">
        <v>6969</v>
      </c>
      <c r="B382" s="247" t="s">
        <v>6926</v>
      </c>
      <c r="C382" s="248">
        <v>0.56931844032900003</v>
      </c>
      <c r="D382" s="248">
        <v>2.4762234298600001</v>
      </c>
    </row>
    <row r="383" spans="1:4" ht="27.75" customHeight="1" x14ac:dyDescent="0.25">
      <c r="A383" s="246" t="s">
        <v>6970</v>
      </c>
      <c r="B383" s="247" t="s">
        <v>6926</v>
      </c>
      <c r="C383" s="248">
        <v>0.886736180185</v>
      </c>
      <c r="D383" s="248">
        <v>5.7673819422400001</v>
      </c>
    </row>
    <row r="384" spans="1:4" ht="27.75" customHeight="1" x14ac:dyDescent="0.25">
      <c r="A384" s="246" t="s">
        <v>6971</v>
      </c>
      <c r="B384" s="247" t="s">
        <v>6926</v>
      </c>
      <c r="C384" s="248">
        <v>0.109727708792</v>
      </c>
      <c r="D384" s="248">
        <v>2.9503067835000003</v>
      </c>
    </row>
    <row r="385" spans="1:4" ht="27.75" customHeight="1" x14ac:dyDescent="0.25">
      <c r="A385" s="246" t="s">
        <v>6972</v>
      </c>
      <c r="B385" s="247" t="s">
        <v>6926</v>
      </c>
      <c r="C385" s="248">
        <v>0.588435587541</v>
      </c>
      <c r="D385" s="248">
        <v>2.65988447845</v>
      </c>
    </row>
    <row r="386" spans="1:4" ht="27.75" customHeight="1" x14ac:dyDescent="0.25">
      <c r="A386" s="246" t="s">
        <v>6973</v>
      </c>
      <c r="B386" s="247" t="s">
        <v>6926</v>
      </c>
      <c r="C386" s="248">
        <v>0.10450678126600001</v>
      </c>
      <c r="D386" s="248">
        <v>0.97418578556900004</v>
      </c>
    </row>
    <row r="387" spans="1:4" ht="27.75" customHeight="1" x14ac:dyDescent="0.25">
      <c r="A387" s="246" t="s">
        <v>6974</v>
      </c>
      <c r="B387" s="247" t="s">
        <v>6926</v>
      </c>
      <c r="C387" s="248">
        <v>2.7247656428700001E-2</v>
      </c>
      <c r="D387" s="248">
        <v>0.20172636298500002</v>
      </c>
    </row>
    <row r="388" spans="1:4" ht="27.75" customHeight="1" x14ac:dyDescent="0.25">
      <c r="A388" s="246" t="s">
        <v>6975</v>
      </c>
      <c r="B388" s="247" t="s">
        <v>6926</v>
      </c>
      <c r="C388" s="248">
        <v>0.29904066211999997</v>
      </c>
      <c r="D388" s="248">
        <v>3.0533269333600002</v>
      </c>
    </row>
    <row r="389" spans="1:4" ht="27.75" customHeight="1" x14ac:dyDescent="0.25">
      <c r="A389" s="246" t="s">
        <v>6976</v>
      </c>
      <c r="B389" s="247" t="s">
        <v>6926</v>
      </c>
      <c r="C389" s="248">
        <v>3.89211750419E-2</v>
      </c>
      <c r="D389" s="248">
        <v>1.7767418407</v>
      </c>
    </row>
    <row r="390" spans="1:4" ht="27.75" customHeight="1" x14ac:dyDescent="0.25">
      <c r="A390" s="246" t="s">
        <v>6977</v>
      </c>
      <c r="B390" s="247" t="s">
        <v>6926</v>
      </c>
      <c r="C390" s="248">
        <v>0.81900595538100007</v>
      </c>
      <c r="D390" s="248">
        <v>0.99341519691500002</v>
      </c>
    </row>
    <row r="391" spans="1:4" ht="27.75" customHeight="1" x14ac:dyDescent="0.25">
      <c r="A391" s="246" t="s">
        <v>6978</v>
      </c>
      <c r="B391" s="247" t="s">
        <v>6979</v>
      </c>
      <c r="C391" s="248">
        <v>8.0618849817599997E-3</v>
      </c>
      <c r="D391" s="248">
        <v>0</v>
      </c>
    </row>
    <row r="392" spans="1:4" ht="27.75" customHeight="1" x14ac:dyDescent="0.25">
      <c r="A392" s="246" t="s">
        <v>6980</v>
      </c>
      <c r="B392" s="247" t="s">
        <v>6979</v>
      </c>
      <c r="C392" s="248">
        <v>1.9601808966899999E-2</v>
      </c>
      <c r="D392" s="248">
        <v>0</v>
      </c>
    </row>
    <row r="393" spans="1:4" ht="27.75" customHeight="1" x14ac:dyDescent="0.25">
      <c r="A393" s="246" t="s">
        <v>6981</v>
      </c>
      <c r="B393" s="247" t="s">
        <v>6979</v>
      </c>
      <c r="C393" s="248">
        <v>0</v>
      </c>
      <c r="D393" s="248">
        <v>0</v>
      </c>
    </row>
    <row r="394" spans="1:4" ht="27.75" customHeight="1" x14ac:dyDescent="0.25">
      <c r="A394" s="246" t="s">
        <v>6982</v>
      </c>
      <c r="B394" s="247" t="s">
        <v>6979</v>
      </c>
      <c r="C394" s="248">
        <v>0</v>
      </c>
      <c r="D394" s="248">
        <v>3.4830003770200003E-3</v>
      </c>
    </row>
    <row r="395" spans="1:4" ht="27.75" customHeight="1" x14ac:dyDescent="0.25">
      <c r="A395" s="246" t="s">
        <v>6983</v>
      </c>
      <c r="B395" s="247" t="s">
        <v>6979</v>
      </c>
      <c r="C395" s="248">
        <v>1.7493692062399999E-3</v>
      </c>
      <c r="D395" s="248">
        <v>0</v>
      </c>
    </row>
    <row r="396" spans="1:4" ht="27.75" customHeight="1" x14ac:dyDescent="0.25">
      <c r="A396" s="246" t="s">
        <v>6984</v>
      </c>
      <c r="B396" s="247" t="s">
        <v>6979</v>
      </c>
      <c r="C396" s="248">
        <v>-1.4883941468299999E-4</v>
      </c>
      <c r="D396" s="248">
        <v>0</v>
      </c>
    </row>
    <row r="397" spans="1:4" ht="27.75" customHeight="1" x14ac:dyDescent="0.25">
      <c r="A397" s="246" t="s">
        <v>6985</v>
      </c>
      <c r="B397" s="247" t="s">
        <v>6979</v>
      </c>
      <c r="C397" s="248">
        <v>0.29860015374499999</v>
      </c>
      <c r="D397" s="248">
        <v>2.52792826272E-2</v>
      </c>
    </row>
    <row r="398" spans="1:4" ht="27.75" customHeight="1" x14ac:dyDescent="0.25">
      <c r="A398" s="246" t="s">
        <v>6986</v>
      </c>
      <c r="B398" s="247" t="s">
        <v>6979</v>
      </c>
      <c r="C398" s="248">
        <v>0.27713109770300004</v>
      </c>
      <c r="D398" s="248">
        <v>1.2436361911000001E-2</v>
      </c>
    </row>
    <row r="399" spans="1:4" ht="27.75" customHeight="1" x14ac:dyDescent="0.25">
      <c r="A399" s="246" t="s">
        <v>6987</v>
      </c>
      <c r="B399" s="247" t="s">
        <v>6979</v>
      </c>
      <c r="C399" s="248">
        <v>5.5870975250699999E-2</v>
      </c>
      <c r="D399" s="248">
        <v>1.1463595866000001E-2</v>
      </c>
    </row>
    <row r="400" spans="1:4" ht="27.75" customHeight="1" x14ac:dyDescent="0.25">
      <c r="A400" s="246" t="s">
        <v>6988</v>
      </c>
      <c r="B400" s="247" t="s">
        <v>6979</v>
      </c>
      <c r="C400" s="248">
        <v>0.28074749488100004</v>
      </c>
      <c r="D400" s="248">
        <v>5.58396833919E-2</v>
      </c>
    </row>
    <row r="401" spans="1:4" ht="27.75" customHeight="1" x14ac:dyDescent="0.25">
      <c r="A401" s="246" t="s">
        <v>6989</v>
      </c>
      <c r="B401" s="247" t="s">
        <v>6979</v>
      </c>
      <c r="C401" s="248">
        <v>0.52051167441599999</v>
      </c>
      <c r="D401" s="248">
        <v>7.0140529280899991E-2</v>
      </c>
    </row>
    <row r="402" spans="1:4" ht="27.75" customHeight="1" x14ac:dyDescent="0.25">
      <c r="A402" s="246" t="s">
        <v>6990</v>
      </c>
      <c r="B402" s="247" t="s">
        <v>6979</v>
      </c>
      <c r="C402" s="248">
        <v>1.6077270164300002</v>
      </c>
      <c r="D402" s="248">
        <v>3.3672351022900004E-2</v>
      </c>
    </row>
    <row r="403" spans="1:4" ht="27.75" customHeight="1" x14ac:dyDescent="0.25">
      <c r="A403" s="246" t="s">
        <v>6991</v>
      </c>
      <c r="B403" s="247" t="s">
        <v>6979</v>
      </c>
      <c r="C403" s="248">
        <v>0.55238191058800001</v>
      </c>
      <c r="D403" s="248">
        <v>0.26526135783299998</v>
      </c>
    </row>
    <row r="404" spans="1:4" ht="27.75" customHeight="1" x14ac:dyDescent="0.25">
      <c r="A404" s="246" t="s">
        <v>6992</v>
      </c>
      <c r="B404" s="247" t="s">
        <v>6979</v>
      </c>
      <c r="C404" s="248">
        <v>7.6686142631900004E-4</v>
      </c>
      <c r="D404" s="248">
        <v>0.41480437300800005</v>
      </c>
    </row>
    <row r="405" spans="1:4" ht="27.75" customHeight="1" x14ac:dyDescent="0.25">
      <c r="A405" s="246" t="s">
        <v>6993</v>
      </c>
      <c r="B405" s="247" t="s">
        <v>6979</v>
      </c>
      <c r="C405" s="248">
        <v>0.316452665661</v>
      </c>
      <c r="D405" s="248">
        <v>8.6481442866100002E-4</v>
      </c>
    </row>
    <row r="406" spans="1:4" ht="27.75" customHeight="1" x14ac:dyDescent="0.25">
      <c r="A406" s="246" t="s">
        <v>6994</v>
      </c>
      <c r="B406" s="247" t="s">
        <v>6979</v>
      </c>
      <c r="C406" s="248">
        <v>6.2439145930800001E-2</v>
      </c>
      <c r="D406" s="248">
        <v>0.21614301220999999</v>
      </c>
    </row>
    <row r="407" spans="1:4" ht="27.75" customHeight="1" x14ac:dyDescent="0.25">
      <c r="A407" s="246" t="s">
        <v>6995</v>
      </c>
      <c r="B407" s="247" t="s">
        <v>6979</v>
      </c>
      <c r="C407" s="248">
        <v>2.4075770793199999E-2</v>
      </c>
      <c r="D407" s="248">
        <v>4.7526465268500004E-3</v>
      </c>
    </row>
    <row r="408" spans="1:4" ht="27.75" customHeight="1" x14ac:dyDescent="0.25">
      <c r="A408" s="246" t="s">
        <v>6996</v>
      </c>
      <c r="B408" s="247" t="s">
        <v>6997</v>
      </c>
      <c r="C408" s="248">
        <v>-0.59940755692299996</v>
      </c>
      <c r="D408" s="248">
        <v>1.9394247139800001E-2</v>
      </c>
    </row>
    <row r="409" spans="1:4" ht="27.75" customHeight="1" x14ac:dyDescent="0.25">
      <c r="A409" s="246" t="s">
        <v>6998</v>
      </c>
      <c r="B409" s="247" t="s">
        <v>6997</v>
      </c>
      <c r="C409" s="248">
        <v>-0.59940755692299996</v>
      </c>
      <c r="D409" s="248">
        <v>1.9394247139800001E-2</v>
      </c>
    </row>
    <row r="410" spans="1:4" ht="27.75" customHeight="1" x14ac:dyDescent="0.25">
      <c r="A410" s="246" t="s">
        <v>6999</v>
      </c>
      <c r="B410" s="247" t="s">
        <v>6997</v>
      </c>
      <c r="C410" s="248">
        <v>0.51819818227500003</v>
      </c>
      <c r="D410" s="248">
        <v>2.3929430360400002E-3</v>
      </c>
    </row>
    <row r="411" spans="1:4" ht="27.75" customHeight="1" x14ac:dyDescent="0.25">
      <c r="A411" s="246" t="s">
        <v>7000</v>
      </c>
      <c r="B411" s="247" t="s">
        <v>6997</v>
      </c>
      <c r="C411" s="248">
        <v>0.98197508866999994</v>
      </c>
      <c r="D411" s="248">
        <v>4.79329184186E-3</v>
      </c>
    </row>
    <row r="412" spans="1:4" ht="27.75" customHeight="1" x14ac:dyDescent="0.25">
      <c r="A412" s="246" t="s">
        <v>7001</v>
      </c>
      <c r="B412" s="247" t="s">
        <v>6997</v>
      </c>
      <c r="C412" s="248">
        <v>6.8840480815899998E-3</v>
      </c>
      <c r="D412" s="248">
        <v>9.6771643442899999E-2</v>
      </c>
    </row>
    <row r="413" spans="1:4" ht="27.75" customHeight="1" x14ac:dyDescent="0.25">
      <c r="A413" s="246" t="s">
        <v>7002</v>
      </c>
      <c r="B413" s="247" t="s">
        <v>6997</v>
      </c>
      <c r="C413" s="248">
        <v>-0.59938974305199999</v>
      </c>
      <c r="D413" s="248">
        <v>1.9393667732099999E-2</v>
      </c>
    </row>
    <row r="414" spans="1:4" ht="27.75" customHeight="1" x14ac:dyDescent="0.25">
      <c r="A414" s="246" t="s">
        <v>7003</v>
      </c>
      <c r="B414" s="247" t="s">
        <v>6997</v>
      </c>
      <c r="C414" s="248">
        <v>-0.57340751668799994</v>
      </c>
      <c r="D414" s="248">
        <v>1.94057432418E-2</v>
      </c>
    </row>
    <row r="415" spans="1:4" ht="27.75" customHeight="1" x14ac:dyDescent="0.25">
      <c r="A415" s="246" t="s">
        <v>7004</v>
      </c>
      <c r="B415" s="247" t="s">
        <v>6997</v>
      </c>
      <c r="C415" s="248">
        <v>0.50645178502300003</v>
      </c>
      <c r="D415" s="248">
        <v>0.15382843084199999</v>
      </c>
    </row>
    <row r="416" spans="1:4" ht="27.75" customHeight="1" x14ac:dyDescent="0.25">
      <c r="A416" s="246" t="s">
        <v>7005</v>
      </c>
      <c r="B416" s="247" t="s">
        <v>6997</v>
      </c>
      <c r="C416" s="248">
        <v>1.6029567441000002E-2</v>
      </c>
      <c r="D416" s="248">
        <v>0.28084492319999999</v>
      </c>
    </row>
    <row r="417" spans="1:4" ht="27.75" customHeight="1" x14ac:dyDescent="0.25">
      <c r="A417" s="246" t="s">
        <v>7006</v>
      </c>
      <c r="B417" s="247" t="s">
        <v>6997</v>
      </c>
      <c r="C417" s="248">
        <v>0.92157898929799997</v>
      </c>
      <c r="D417" s="248">
        <v>4.4802047204999997E-3</v>
      </c>
    </row>
    <row r="418" spans="1:4" ht="27.75" customHeight="1" x14ac:dyDescent="0.25">
      <c r="A418" s="246" t="s">
        <v>7007</v>
      </c>
      <c r="B418" s="247" t="s">
        <v>6997</v>
      </c>
      <c r="C418" s="248">
        <v>-1.1026494719E-2</v>
      </c>
      <c r="D418" s="248">
        <v>0</v>
      </c>
    </row>
    <row r="419" spans="1:4" ht="27.75" customHeight="1" x14ac:dyDescent="0.25">
      <c r="A419" s="246" t="s">
        <v>7008</v>
      </c>
      <c r="B419" s="247" t="s">
        <v>6997</v>
      </c>
      <c r="C419" s="248">
        <v>0</v>
      </c>
      <c r="D419" s="248">
        <v>2.7583437414299998E-4</v>
      </c>
    </row>
    <row r="420" spans="1:4" ht="27.75" customHeight="1" x14ac:dyDescent="0.25">
      <c r="A420" s="246" t="s">
        <v>7009</v>
      </c>
      <c r="B420" s="247" t="s">
        <v>6997</v>
      </c>
      <c r="C420" s="248">
        <v>0</v>
      </c>
      <c r="D420" s="248">
        <v>0</v>
      </c>
    </row>
    <row r="421" spans="1:4" ht="27.75" customHeight="1" x14ac:dyDescent="0.25">
      <c r="A421" s="246" t="s">
        <v>7010</v>
      </c>
      <c r="B421" s="247" t="s">
        <v>6997</v>
      </c>
      <c r="C421" s="248">
        <v>0</v>
      </c>
      <c r="D421" s="248">
        <v>0</v>
      </c>
    </row>
    <row r="422" spans="1:4" ht="27.75" customHeight="1" x14ac:dyDescent="0.25">
      <c r="A422" s="246" t="s">
        <v>7011</v>
      </c>
      <c r="B422" s="247" t="s">
        <v>6997</v>
      </c>
      <c r="C422" s="248">
        <v>3.0607727790999999E-2</v>
      </c>
      <c r="D422" s="248">
        <v>0.15759274529300002</v>
      </c>
    </row>
    <row r="423" spans="1:4" ht="27.75" customHeight="1" x14ac:dyDescent="0.25">
      <c r="A423" s="246" t="s">
        <v>7012</v>
      </c>
      <c r="B423" s="247" t="s">
        <v>6997</v>
      </c>
      <c r="C423" s="248">
        <v>-0.54233041746099997</v>
      </c>
      <c r="D423" s="248">
        <v>1.9378857009000001E-2</v>
      </c>
    </row>
    <row r="424" spans="1:4" ht="27.75" customHeight="1" x14ac:dyDescent="0.25">
      <c r="A424" s="246" t="s">
        <v>7013</v>
      </c>
      <c r="B424" s="247" t="s">
        <v>6997</v>
      </c>
      <c r="C424" s="248">
        <v>0.111232630042</v>
      </c>
      <c r="D424" s="248">
        <v>0.59511006369200004</v>
      </c>
    </row>
    <row r="425" spans="1:4" ht="27.75" customHeight="1" x14ac:dyDescent="0.25">
      <c r="A425" s="246" t="s">
        <v>7014</v>
      </c>
      <c r="B425" s="247" t="s">
        <v>6997</v>
      </c>
      <c r="C425" s="248">
        <v>1.68680843074E-2</v>
      </c>
      <c r="D425" s="248">
        <v>0.50791592695499999</v>
      </c>
    </row>
    <row r="426" spans="1:4" ht="27.75" customHeight="1" x14ac:dyDescent="0.25">
      <c r="A426" s="246" t="s">
        <v>7015</v>
      </c>
      <c r="B426" s="247" t="s">
        <v>6997</v>
      </c>
      <c r="C426" s="248">
        <v>0.25771792615599998</v>
      </c>
      <c r="D426" s="248">
        <v>0.22299106137499999</v>
      </c>
    </row>
    <row r="427" spans="1:4" ht="27.75" customHeight="1" x14ac:dyDescent="0.25">
      <c r="A427" s="246" t="s">
        <v>7016</v>
      </c>
      <c r="B427" s="247" t="s">
        <v>6997</v>
      </c>
      <c r="C427" s="248">
        <v>0.141109766143</v>
      </c>
      <c r="D427" s="248">
        <v>0.36589027548299996</v>
      </c>
    </row>
    <row r="428" spans="1:4" ht="27.75" customHeight="1" x14ac:dyDescent="0.25">
      <c r="A428" s="246" t="s">
        <v>7017</v>
      </c>
      <c r="B428" s="247" t="s">
        <v>6997</v>
      </c>
      <c r="C428" s="248">
        <v>0.241901173138</v>
      </c>
      <c r="D428" s="248">
        <v>2.5010807342799999</v>
      </c>
    </row>
    <row r="429" spans="1:4" ht="27.75" customHeight="1" x14ac:dyDescent="0.25">
      <c r="A429" s="246" t="s">
        <v>7018</v>
      </c>
      <c r="B429" s="247" t="s">
        <v>6997</v>
      </c>
      <c r="C429" s="248">
        <v>0.80314452009199999</v>
      </c>
      <c r="D429" s="248">
        <v>1.3051618379800001</v>
      </c>
    </row>
    <row r="430" spans="1:4" ht="27.75" customHeight="1" x14ac:dyDescent="0.25">
      <c r="A430" s="246" t="s">
        <v>7019</v>
      </c>
      <c r="B430" s="247" t="s">
        <v>6997</v>
      </c>
      <c r="C430" s="248">
        <v>7.2667462624400006E-2</v>
      </c>
      <c r="D430" s="248">
        <v>0.80271923327599992</v>
      </c>
    </row>
    <row r="431" spans="1:4" ht="27.75" customHeight="1" x14ac:dyDescent="0.25">
      <c r="A431" s="246" t="s">
        <v>7020</v>
      </c>
      <c r="B431" s="247" t="s">
        <v>6997</v>
      </c>
      <c r="C431" s="248">
        <v>0.13553097077699999</v>
      </c>
      <c r="D431" s="248">
        <v>0.31385577218999999</v>
      </c>
    </row>
    <row r="432" spans="1:4" ht="27.75" customHeight="1" x14ac:dyDescent="0.25">
      <c r="A432" s="246" t="s">
        <v>7021</v>
      </c>
      <c r="B432" s="247" t="s">
        <v>6997</v>
      </c>
      <c r="C432" s="248">
        <v>2.59874449877E-2</v>
      </c>
      <c r="D432" s="248">
        <v>0.29826657244600002</v>
      </c>
    </row>
    <row r="433" spans="1:4" ht="27.75" customHeight="1" x14ac:dyDescent="0.25">
      <c r="A433" s="246" t="s">
        <v>7022</v>
      </c>
      <c r="B433" s="247" t="s">
        <v>6997</v>
      </c>
      <c r="C433" s="248">
        <v>1.32593342308</v>
      </c>
      <c r="D433" s="248">
        <v>-0.28897723697799998</v>
      </c>
    </row>
    <row r="434" spans="1:4" ht="27.75" customHeight="1" x14ac:dyDescent="0.25">
      <c r="A434" s="246" t="s">
        <v>7023</v>
      </c>
      <c r="B434" s="247" t="s">
        <v>6997</v>
      </c>
      <c r="C434" s="248">
        <v>8.7315693617799991E-2</v>
      </c>
      <c r="D434" s="248">
        <v>0.75085185914300001</v>
      </c>
    </row>
    <row r="435" spans="1:4" ht="27.75" customHeight="1" x14ac:dyDescent="0.25">
      <c r="A435" s="246" t="s">
        <v>7024</v>
      </c>
      <c r="B435" s="247" t="s">
        <v>6997</v>
      </c>
      <c r="C435" s="248">
        <v>0.155078811013</v>
      </c>
      <c r="D435" s="248">
        <v>0.31406074386499999</v>
      </c>
    </row>
    <row r="436" spans="1:4" ht="27.75" customHeight="1" x14ac:dyDescent="0.25">
      <c r="A436" s="246" t="s">
        <v>7025</v>
      </c>
      <c r="B436" s="247" t="s">
        <v>6997</v>
      </c>
      <c r="C436" s="248">
        <v>1.8688578806599999E-2</v>
      </c>
      <c r="D436" s="248">
        <v>0.30307860425799998</v>
      </c>
    </row>
    <row r="437" spans="1:4" ht="27.75" customHeight="1" x14ac:dyDescent="0.25">
      <c r="A437" s="246" t="s">
        <v>7026</v>
      </c>
      <c r="B437" s="247" t="s">
        <v>6997</v>
      </c>
      <c r="C437" s="248">
        <v>1.94663223169</v>
      </c>
      <c r="D437" s="248">
        <v>0.67421411839400003</v>
      </c>
    </row>
    <row r="438" spans="1:4" ht="27.75" customHeight="1" x14ac:dyDescent="0.25">
      <c r="A438" s="246" t="s">
        <v>7027</v>
      </c>
      <c r="B438" s="247" t="s">
        <v>6997</v>
      </c>
      <c r="C438" s="248">
        <v>1.8331539892199999E-2</v>
      </c>
      <c r="D438" s="248">
        <v>0.28133916733799996</v>
      </c>
    </row>
    <row r="439" spans="1:4" ht="27.75" customHeight="1" x14ac:dyDescent="0.25">
      <c r="A439" s="246" t="s">
        <v>7028</v>
      </c>
      <c r="B439" s="247" t="s">
        <v>6997</v>
      </c>
      <c r="C439" s="248">
        <v>2.40640377937E-4</v>
      </c>
      <c r="D439" s="248">
        <v>0.209577448813</v>
      </c>
    </row>
    <row r="440" spans="1:4" ht="27.75" customHeight="1" x14ac:dyDescent="0.25">
      <c r="A440" s="246" t="s">
        <v>7029</v>
      </c>
      <c r="B440" s="247" t="s">
        <v>6997</v>
      </c>
      <c r="C440" s="248">
        <v>0.27181410730300004</v>
      </c>
      <c r="D440" s="248">
        <v>0.50469878701100002</v>
      </c>
    </row>
    <row r="441" spans="1:4" ht="27.75" customHeight="1" x14ac:dyDescent="0.25">
      <c r="A441" s="246" t="s">
        <v>7030</v>
      </c>
      <c r="B441" s="247" t="s">
        <v>6997</v>
      </c>
      <c r="C441" s="248">
        <v>0.10529826301999999</v>
      </c>
      <c r="D441" s="248">
        <v>0.60548000652900003</v>
      </c>
    </row>
    <row r="442" spans="1:4" ht="27.75" customHeight="1" x14ac:dyDescent="0.25">
      <c r="A442" s="246" t="s">
        <v>7031</v>
      </c>
      <c r="B442" s="247" t="s">
        <v>6997</v>
      </c>
      <c r="C442" s="248">
        <v>3.2534087162699996E-2</v>
      </c>
      <c r="D442" s="248">
        <v>0.10445551829699999</v>
      </c>
    </row>
    <row r="443" spans="1:4" ht="27.75" customHeight="1" x14ac:dyDescent="0.25">
      <c r="A443" s="246" t="s">
        <v>7032</v>
      </c>
      <c r="B443" s="247" t="s">
        <v>6997</v>
      </c>
      <c r="C443" s="248">
        <v>0</v>
      </c>
      <c r="D443" s="248">
        <v>0.12118701853899999</v>
      </c>
    </row>
    <row r="444" spans="1:4" ht="27.75" customHeight="1" x14ac:dyDescent="0.25">
      <c r="A444" s="246" t="s">
        <v>7033</v>
      </c>
      <c r="B444" s="247" t="s">
        <v>6997</v>
      </c>
      <c r="C444" s="248">
        <v>0.30315361864099999</v>
      </c>
      <c r="D444" s="248">
        <v>0.18809859168599999</v>
      </c>
    </row>
    <row r="445" spans="1:4" ht="27.75" customHeight="1" x14ac:dyDescent="0.25">
      <c r="A445" s="246" t="s">
        <v>7034</v>
      </c>
      <c r="B445" s="247" t="s">
        <v>6997</v>
      </c>
      <c r="C445" s="248">
        <v>9.7176347711800004E-2</v>
      </c>
      <c r="D445" s="248">
        <v>0.58220510465300002</v>
      </c>
    </row>
    <row r="446" spans="1:4" ht="27.75" customHeight="1" x14ac:dyDescent="0.25">
      <c r="A446" s="246" t="s">
        <v>7035</v>
      </c>
      <c r="B446" s="247" t="s">
        <v>6997</v>
      </c>
      <c r="C446" s="248">
        <v>2.2252534902599999E-2</v>
      </c>
      <c r="D446" s="248">
        <v>0.23817663327299998</v>
      </c>
    </row>
    <row r="447" spans="1:4" ht="27.75" customHeight="1" x14ac:dyDescent="0.25">
      <c r="A447" s="246" t="s">
        <v>7036</v>
      </c>
      <c r="B447" s="247" t="s">
        <v>6997</v>
      </c>
      <c r="C447" s="248">
        <v>2.2252534902599999E-2</v>
      </c>
      <c r="D447" s="248">
        <v>0.23817663327299998</v>
      </c>
    </row>
    <row r="448" spans="1:4" ht="27.75" customHeight="1" x14ac:dyDescent="0.25">
      <c r="A448" s="246" t="s">
        <v>7037</v>
      </c>
      <c r="B448" s="247" t="s">
        <v>6997</v>
      </c>
      <c r="C448" s="248">
        <v>3.33902160002E-2</v>
      </c>
      <c r="D448" s="248">
        <v>0.51699459691799998</v>
      </c>
    </row>
    <row r="449" spans="1:4" ht="27.75" customHeight="1" x14ac:dyDescent="0.25">
      <c r="A449" s="246" t="s">
        <v>7038</v>
      </c>
      <c r="B449" s="247" t="s">
        <v>6997</v>
      </c>
      <c r="C449" s="248">
        <v>1.2242917248E-2</v>
      </c>
      <c r="D449" s="248">
        <v>0.124014260802</v>
      </c>
    </row>
    <row r="450" spans="1:4" ht="27.75" customHeight="1" x14ac:dyDescent="0.25">
      <c r="A450" s="246" t="s">
        <v>7039</v>
      </c>
      <c r="B450" s="247" t="s">
        <v>6997</v>
      </c>
      <c r="C450" s="248">
        <v>1.8739532491199997E-2</v>
      </c>
      <c r="D450" s="248">
        <v>0.60718710310599999</v>
      </c>
    </row>
    <row r="451" spans="1:4" ht="27.75" customHeight="1" x14ac:dyDescent="0.25">
      <c r="A451" s="246" t="s">
        <v>7040</v>
      </c>
      <c r="B451" s="247" t="s">
        <v>6997</v>
      </c>
      <c r="C451" s="248">
        <v>1.22075717339E-2</v>
      </c>
      <c r="D451" s="248">
        <v>0.606434814637</v>
      </c>
    </row>
    <row r="452" spans="1:4" ht="27.75" customHeight="1" x14ac:dyDescent="0.25">
      <c r="A452" s="246" t="s">
        <v>7041</v>
      </c>
      <c r="B452" s="247" t="s">
        <v>6997</v>
      </c>
      <c r="C452" s="248">
        <v>8.4387844661099998E-2</v>
      </c>
      <c r="D452" s="248">
        <v>0.77116638982200003</v>
      </c>
    </row>
    <row r="453" spans="1:4" ht="27.75" customHeight="1" x14ac:dyDescent="0.25">
      <c r="A453" s="246" t="s">
        <v>7042</v>
      </c>
      <c r="B453" s="247" t="s">
        <v>6997</v>
      </c>
      <c r="C453" s="248">
        <v>5.1374694645999995E-3</v>
      </c>
      <c r="D453" s="248">
        <v>0.48727258508599997</v>
      </c>
    </row>
    <row r="454" spans="1:4" ht="27.75" customHeight="1" x14ac:dyDescent="0.25">
      <c r="A454" s="246" t="s">
        <v>7043</v>
      </c>
      <c r="B454" s="247" t="s">
        <v>6997</v>
      </c>
      <c r="C454" s="248">
        <v>0.35814618633600004</v>
      </c>
      <c r="D454" s="248">
        <v>0.126949793039</v>
      </c>
    </row>
    <row r="455" spans="1:4" ht="27.75" customHeight="1" x14ac:dyDescent="0.25">
      <c r="A455" s="246" t="s">
        <v>7044</v>
      </c>
      <c r="B455" s="247" t="s">
        <v>6997</v>
      </c>
      <c r="C455" s="248">
        <v>0.109400604729</v>
      </c>
      <c r="D455" s="248">
        <v>0.50053274771800005</v>
      </c>
    </row>
    <row r="456" spans="1:4" ht="27.75" customHeight="1" x14ac:dyDescent="0.25">
      <c r="A456" s="246" t="s">
        <v>7045</v>
      </c>
      <c r="B456" s="247" t="s">
        <v>6997</v>
      </c>
      <c r="C456" s="248">
        <v>0.39478640528600001</v>
      </c>
      <c r="D456" s="248">
        <v>0.76148186902500004</v>
      </c>
    </row>
    <row r="457" spans="1:4" ht="27.75" customHeight="1" x14ac:dyDescent="0.25">
      <c r="A457" s="246" t="s">
        <v>7046</v>
      </c>
      <c r="B457" s="247" t="s">
        <v>6997</v>
      </c>
      <c r="C457" s="248">
        <v>0.377093326688</v>
      </c>
      <c r="D457" s="248">
        <v>5.7413049257799997E-2</v>
      </c>
    </row>
    <row r="458" spans="1:4" ht="27.75" customHeight="1" x14ac:dyDescent="0.25">
      <c r="A458" s="246" t="s">
        <v>7047</v>
      </c>
      <c r="B458" s="247" t="s">
        <v>6997</v>
      </c>
      <c r="C458" s="248">
        <v>9.5917070907300006E-2</v>
      </c>
      <c r="D458" s="248">
        <v>0.71848895376999999</v>
      </c>
    </row>
    <row r="459" spans="1:4" ht="27.75" customHeight="1" x14ac:dyDescent="0.25">
      <c r="A459" s="246" t="s">
        <v>7048</v>
      </c>
      <c r="B459" s="247" t="s">
        <v>6997</v>
      </c>
      <c r="C459" s="248">
        <v>3.5624772738699999</v>
      </c>
      <c r="D459" s="248">
        <v>0.21907042894000001</v>
      </c>
    </row>
    <row r="460" spans="1:4" ht="27.75" customHeight="1" x14ac:dyDescent="0.25">
      <c r="A460" s="246" t="s">
        <v>7049</v>
      </c>
      <c r="B460" s="247" t="s">
        <v>6997</v>
      </c>
      <c r="C460" s="248">
        <v>-0.96497210816699996</v>
      </c>
      <c r="D460" s="248">
        <v>1.5471654976200001E-2</v>
      </c>
    </row>
    <row r="461" spans="1:4" ht="27.75" customHeight="1" x14ac:dyDescent="0.25">
      <c r="A461" s="246" t="s">
        <v>7050</v>
      </c>
      <c r="B461" s="247" t="s">
        <v>6997</v>
      </c>
      <c r="C461" s="248">
        <v>8.0932241845799988E-2</v>
      </c>
      <c r="D461" s="248">
        <v>1.2890824222000001</v>
      </c>
    </row>
    <row r="462" spans="1:4" ht="27.75" customHeight="1" x14ac:dyDescent="0.25">
      <c r="A462" s="246" t="s">
        <v>7051</v>
      </c>
      <c r="B462" s="247" t="s">
        <v>6997</v>
      </c>
      <c r="C462" s="248">
        <v>4.4066039116699998E-2</v>
      </c>
      <c r="D462" s="248">
        <v>0.28776427757299999</v>
      </c>
    </row>
    <row r="463" spans="1:4" ht="27.75" customHeight="1" x14ac:dyDescent="0.25">
      <c r="A463" s="246" t="s">
        <v>7052</v>
      </c>
      <c r="B463" s="247" t="s">
        <v>6997</v>
      </c>
      <c r="C463" s="248">
        <v>1.8957017538399998E-2</v>
      </c>
      <c r="D463" s="248">
        <v>0.168207231436</v>
      </c>
    </row>
    <row r="464" spans="1:4" ht="27.75" customHeight="1" x14ac:dyDescent="0.25">
      <c r="A464" s="246" t="s">
        <v>7053</v>
      </c>
      <c r="B464" s="247" t="s">
        <v>6997</v>
      </c>
      <c r="C464" s="248">
        <v>1.97563282638</v>
      </c>
      <c r="D464" s="248">
        <v>0.30951941004200001</v>
      </c>
    </row>
    <row r="465" spans="1:4" ht="27.75" customHeight="1" x14ac:dyDescent="0.25">
      <c r="A465" s="246" t="s">
        <v>7054</v>
      </c>
      <c r="B465" s="247" t="s">
        <v>6997</v>
      </c>
      <c r="C465" s="248">
        <v>1.3466604922600001</v>
      </c>
      <c r="D465" s="248">
        <v>0.30718072919200001</v>
      </c>
    </row>
    <row r="466" spans="1:4" ht="27.75" customHeight="1" x14ac:dyDescent="0.25">
      <c r="A466" s="246" t="s">
        <v>7055</v>
      </c>
      <c r="B466" s="247" t="s">
        <v>6997</v>
      </c>
      <c r="C466" s="248">
        <v>1.4180064972800001E-2</v>
      </c>
      <c r="D466" s="248">
        <v>1.2091993391</v>
      </c>
    </row>
    <row r="467" spans="1:4" ht="27.75" customHeight="1" x14ac:dyDescent="0.25">
      <c r="A467" s="246" t="s">
        <v>7056</v>
      </c>
      <c r="B467" s="247" t="s">
        <v>6997</v>
      </c>
      <c r="C467" s="248">
        <v>3.2602119969999999</v>
      </c>
      <c r="D467" s="248">
        <v>0.74191372100999997</v>
      </c>
    </row>
    <row r="468" spans="1:4" ht="27.75" customHeight="1" x14ac:dyDescent="0.25">
      <c r="A468" s="246" t="s">
        <v>7057</v>
      </c>
      <c r="B468" s="247" t="s">
        <v>6997</v>
      </c>
      <c r="C468" s="248">
        <v>0.330119662428</v>
      </c>
      <c r="D468" s="248">
        <v>0.32659078624400001</v>
      </c>
    </row>
    <row r="469" spans="1:4" ht="27.75" customHeight="1" x14ac:dyDescent="0.25">
      <c r="A469" s="246" t="s">
        <v>7058</v>
      </c>
      <c r="B469" s="247" t="s">
        <v>6997</v>
      </c>
      <c r="C469" s="248">
        <v>6.1438745630600006E-2</v>
      </c>
      <c r="D469" s="248">
        <v>0.40342656630399998</v>
      </c>
    </row>
    <row r="470" spans="1:4" ht="27.75" customHeight="1" x14ac:dyDescent="0.25">
      <c r="A470" s="246" t="s">
        <v>7059</v>
      </c>
      <c r="B470" s="247" t="s">
        <v>6997</v>
      </c>
      <c r="C470" s="248">
        <v>0.222850472089</v>
      </c>
      <c r="D470" s="248">
        <v>0.298541273735</v>
      </c>
    </row>
    <row r="471" spans="1:4" ht="27.75" customHeight="1" x14ac:dyDescent="0.25">
      <c r="A471" s="246" t="s">
        <v>7060</v>
      </c>
      <c r="B471" s="247" t="s">
        <v>6997</v>
      </c>
      <c r="C471" s="248">
        <v>0.155034099102</v>
      </c>
      <c r="D471" s="248">
        <v>0.25926842527600003</v>
      </c>
    </row>
    <row r="472" spans="1:4" ht="27.75" customHeight="1" x14ac:dyDescent="0.25">
      <c r="A472" s="246" t="s">
        <v>7061</v>
      </c>
      <c r="B472" s="247" t="s">
        <v>6997</v>
      </c>
      <c r="C472" s="248">
        <v>2.8322284744499999E-2</v>
      </c>
      <c r="D472" s="248">
        <v>6.3269043299299998E-2</v>
      </c>
    </row>
    <row r="473" spans="1:4" ht="27.75" customHeight="1" x14ac:dyDescent="0.25">
      <c r="A473" s="246" t="s">
        <v>7062</v>
      </c>
      <c r="B473" s="247" t="s">
        <v>6997</v>
      </c>
      <c r="C473" s="248">
        <v>0.14960631667900001</v>
      </c>
      <c r="D473" s="248">
        <v>0.48714848352000001</v>
      </c>
    </row>
    <row r="474" spans="1:4" ht="27.75" customHeight="1" x14ac:dyDescent="0.25">
      <c r="A474" s="246" t="s">
        <v>7063</v>
      </c>
      <c r="B474" s="247" t="s">
        <v>6997</v>
      </c>
      <c r="C474" s="248">
        <v>0.58122273159099991</v>
      </c>
      <c r="D474" s="248">
        <v>0.59626430306099998</v>
      </c>
    </row>
    <row r="475" spans="1:4" ht="27.75" customHeight="1" x14ac:dyDescent="0.25">
      <c r="A475" s="246" t="s">
        <v>7064</v>
      </c>
      <c r="B475" s="247" t="s">
        <v>6997</v>
      </c>
      <c r="C475" s="248">
        <v>0.64773222848500001</v>
      </c>
      <c r="D475" s="248">
        <v>0.41815910875600004</v>
      </c>
    </row>
    <row r="476" spans="1:4" ht="27.75" customHeight="1" x14ac:dyDescent="0.25">
      <c r="A476" s="246" t="s">
        <v>7065</v>
      </c>
      <c r="B476" s="247" t="s">
        <v>6997</v>
      </c>
      <c r="C476" s="248">
        <v>3.2060506521200001</v>
      </c>
      <c r="D476" s="248">
        <v>0.34956373160800003</v>
      </c>
    </row>
    <row r="477" spans="1:4" ht="27.75" customHeight="1" x14ac:dyDescent="0.25">
      <c r="A477" s="246" t="s">
        <v>7066</v>
      </c>
      <c r="B477" s="247" t="s">
        <v>6997</v>
      </c>
      <c r="C477" s="248">
        <v>5.7483036818100006E-3</v>
      </c>
      <c r="D477" s="248">
        <v>0.30411273139399997</v>
      </c>
    </row>
    <row r="478" spans="1:4" ht="27.75" customHeight="1" x14ac:dyDescent="0.25">
      <c r="A478" s="246" t="s">
        <v>7067</v>
      </c>
      <c r="B478" s="247" t="s">
        <v>6997</v>
      </c>
      <c r="C478" s="248">
        <v>4.2679514829200002E-2</v>
      </c>
      <c r="D478" s="248">
        <v>0.12454037186099999</v>
      </c>
    </row>
    <row r="479" spans="1:4" ht="27.75" customHeight="1" x14ac:dyDescent="0.25">
      <c r="A479" s="246" t="s">
        <v>7068</v>
      </c>
      <c r="B479" s="247" t="s">
        <v>6997</v>
      </c>
      <c r="C479" s="248">
        <v>3.2779441186799999E-3</v>
      </c>
      <c r="D479" s="248">
        <v>8.3240490274199996E-2</v>
      </c>
    </row>
    <row r="480" spans="1:4" ht="27.75" customHeight="1" x14ac:dyDescent="0.25">
      <c r="A480" s="246" t="s">
        <v>7069</v>
      </c>
      <c r="B480" s="247" t="s">
        <v>6997</v>
      </c>
      <c r="C480" s="248">
        <v>8.8516142166399997E-2</v>
      </c>
      <c r="D480" s="248">
        <v>0.60485119547199995</v>
      </c>
    </row>
    <row r="481" spans="1:4" ht="27.75" customHeight="1" x14ac:dyDescent="0.25">
      <c r="A481" s="246" t="s">
        <v>7070</v>
      </c>
      <c r="B481" s="247" t="s">
        <v>6997</v>
      </c>
      <c r="C481" s="248">
        <v>1.31566799629</v>
      </c>
      <c r="D481" s="248">
        <v>2.4691782546400001</v>
      </c>
    </row>
    <row r="482" spans="1:4" ht="27.75" customHeight="1" x14ac:dyDescent="0.25">
      <c r="A482" s="246" t="s">
        <v>7071</v>
      </c>
      <c r="B482" s="247" t="s">
        <v>6997</v>
      </c>
      <c r="C482" s="248">
        <v>0.94364705414200001</v>
      </c>
      <c r="D482" s="248">
        <v>1.2485112094499999</v>
      </c>
    </row>
    <row r="483" spans="1:4" ht="27.75" customHeight="1" x14ac:dyDescent="0.25">
      <c r="A483" s="246" t="s">
        <v>7072</v>
      </c>
      <c r="B483" s="247" t="s">
        <v>6997</v>
      </c>
      <c r="C483" s="248">
        <v>0.126893207048</v>
      </c>
      <c r="D483" s="248">
        <v>0.168570073638</v>
      </c>
    </row>
    <row r="484" spans="1:4" ht="27.75" customHeight="1" x14ac:dyDescent="0.25">
      <c r="A484" s="246" t="s">
        <v>7073</v>
      </c>
      <c r="B484" s="247" t="s">
        <v>6997</v>
      </c>
      <c r="C484" s="248">
        <v>0.21774460559700001</v>
      </c>
      <c r="D484" s="248">
        <v>0.53443081783199997</v>
      </c>
    </row>
    <row r="485" spans="1:4" ht="27.75" customHeight="1" x14ac:dyDescent="0.25">
      <c r="A485" s="246" t="s">
        <v>7074</v>
      </c>
      <c r="B485" s="247" t="s">
        <v>6997</v>
      </c>
      <c r="C485" s="248">
        <v>2.2782381562099999E-2</v>
      </c>
      <c r="D485" s="248">
        <v>0.179357836607</v>
      </c>
    </row>
    <row r="486" spans="1:4" ht="27.75" customHeight="1" x14ac:dyDescent="0.25">
      <c r="A486" s="246" t="s">
        <v>7075</v>
      </c>
      <c r="B486" s="247" t="s">
        <v>6997</v>
      </c>
      <c r="C486" s="248">
        <v>3.7093791638099997E-2</v>
      </c>
      <c r="D486" s="248">
        <v>0.309968491698</v>
      </c>
    </row>
    <row r="487" spans="1:4" ht="27.75" customHeight="1" x14ac:dyDescent="0.25">
      <c r="A487" s="246" t="s">
        <v>7076</v>
      </c>
      <c r="B487" s="247" t="s">
        <v>6997</v>
      </c>
      <c r="C487" s="248">
        <v>0.15779825341599998</v>
      </c>
      <c r="D487" s="248">
        <v>0.56402993508700006</v>
      </c>
    </row>
    <row r="488" spans="1:4" ht="27.75" customHeight="1" x14ac:dyDescent="0.25">
      <c r="A488" s="246" t="s">
        <v>7077</v>
      </c>
      <c r="B488" s="247" t="s">
        <v>6997</v>
      </c>
      <c r="C488" s="248">
        <v>8.2102476129399998E-2</v>
      </c>
      <c r="D488" s="248">
        <v>0.27525683269199996</v>
      </c>
    </row>
    <row r="489" spans="1:4" ht="27.75" customHeight="1" x14ac:dyDescent="0.25">
      <c r="A489" s="246" t="s">
        <v>7078</v>
      </c>
      <c r="B489" s="247" t="s">
        <v>7079</v>
      </c>
      <c r="C489" s="248">
        <v>0</v>
      </c>
      <c r="D489" s="248">
        <v>0</v>
      </c>
    </row>
    <row r="490" spans="1:4" ht="27.75" customHeight="1" x14ac:dyDescent="0.25">
      <c r="A490" s="246" t="s">
        <v>7080</v>
      </c>
      <c r="B490" s="247" t="s">
        <v>7079</v>
      </c>
      <c r="C490" s="248">
        <v>2.74120936144E-3</v>
      </c>
      <c r="D490" s="248">
        <v>8.0937091180600003E-3</v>
      </c>
    </row>
    <row r="491" spans="1:4" ht="27.75" customHeight="1" x14ac:dyDescent="0.25">
      <c r="A491" s="246" t="s">
        <v>7081</v>
      </c>
      <c r="B491" s="247" t="s">
        <v>7079</v>
      </c>
      <c r="C491" s="248">
        <v>1.6153900108399999E-3</v>
      </c>
      <c r="D491" s="248">
        <v>1.44296404167E-2</v>
      </c>
    </row>
    <row r="492" spans="1:4" ht="27.75" customHeight="1" x14ac:dyDescent="0.25">
      <c r="A492" s="246" t="s">
        <v>7082</v>
      </c>
      <c r="B492" s="247" t="s">
        <v>7079</v>
      </c>
      <c r="C492" s="248">
        <v>2.4108293431600002E-2</v>
      </c>
      <c r="D492" s="248">
        <v>7.1702151229700003E-3</v>
      </c>
    </row>
    <row r="493" spans="1:4" ht="27.75" customHeight="1" x14ac:dyDescent="0.25">
      <c r="A493" s="246" t="s">
        <v>7083</v>
      </c>
      <c r="B493" s="247" t="s">
        <v>7079</v>
      </c>
      <c r="C493" s="248">
        <v>5.48992822906E-3</v>
      </c>
      <c r="D493" s="248">
        <v>2.0431552270899999E-2</v>
      </c>
    </row>
  </sheetData>
  <sheetProtection selectLockedCells="1" selectUnlockedCells="1"/>
  <mergeCells count="1">
    <mergeCell ref="A2:D2"/>
  </mergeCells>
  <hyperlinks>
    <hyperlink ref="A1" location="Overview!A1" display="Back to Overview" xr:uid="{6B18E641-1E76-4C20-8B66-EBF621DEB19F}"/>
  </hyperlinks>
  <pageMargins left="0.39370078740157483" right="0.35433070866141736" top="0.82677165354330717" bottom="0.74803149606299213" header="0.51181102362204722" footer="0.51181102362204722"/>
  <pageSetup paperSize="9" scale="77" fitToHeight="0" orientation="portrait" r:id="rId1"/>
  <headerFooter differentFirst="1" scaleWithDoc="0">
    <oddHeader>&amp;C&amp;G</oddHeader>
    <oddFooter>&amp;C&amp;P of &amp;N</oddFooter>
    <firstHeader>&amp;LUn-scaled [nodal /network group] costs&amp;C&amp;G</firstHeader>
    <firstFooter>&amp;C&amp;P of &amp;N</firstFooter>
  </headerFooter>
  <legacyDrawingHF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zoomScale="90" zoomScaleNormal="90" zoomScaleSheetLayoutView="100" workbookViewId="0"/>
  </sheetViews>
  <sheetFormatPr defaultColWidth="11.5546875" defaultRowHeight="13.2" x14ac:dyDescent="0.25"/>
  <cols>
    <col min="1" max="1" width="13.77734375" style="144" customWidth="1"/>
    <col min="2" max="2" width="37.44140625" style="144" bestFit="1" customWidth="1"/>
    <col min="3" max="3" width="19" style="145" customWidth="1"/>
    <col min="4" max="4" width="5.44140625" style="144" bestFit="1" customWidth="1"/>
    <col min="5" max="5" width="4.5546875" style="144" customWidth="1"/>
    <col min="6" max="6" width="29.21875" style="144" bestFit="1" customWidth="1"/>
    <col min="7" max="7" width="11.5546875" style="144"/>
    <col min="8" max="8" width="64.5546875" style="144" bestFit="1" customWidth="1"/>
    <col min="9" max="16384" width="11.5546875" style="144"/>
  </cols>
  <sheetData>
    <row r="1" spans="1:8" ht="26.25" customHeight="1" x14ac:dyDescent="0.4">
      <c r="A1" s="147" t="s">
        <v>40</v>
      </c>
      <c r="H1" s="146"/>
    </row>
    <row r="2" spans="1:8" ht="12.75" customHeight="1" x14ac:dyDescent="0.25">
      <c r="A2" s="147"/>
    </row>
    <row r="3" spans="1:8" ht="12.75" customHeight="1" x14ac:dyDescent="0.25">
      <c r="A3" s="147"/>
    </row>
    <row r="4" spans="1:8" ht="12.75" customHeight="1" x14ac:dyDescent="0.25">
      <c r="A4" s="147"/>
    </row>
    <row r="5" spans="1:8" ht="12.75" customHeight="1" x14ac:dyDescent="0.25">
      <c r="A5" s="147"/>
    </row>
    <row r="6" spans="1:8" ht="12.75" customHeight="1" x14ac:dyDescent="0.25">
      <c r="A6" s="147"/>
    </row>
    <row r="7" spans="1:8" ht="12.75" customHeight="1" x14ac:dyDescent="0.25">
      <c r="A7" s="147"/>
    </row>
    <row r="8" spans="1:8" ht="12.75" customHeight="1" x14ac:dyDescent="0.25">
      <c r="A8" s="147"/>
    </row>
    <row r="9" spans="1:8" ht="12.75" customHeight="1" x14ac:dyDescent="0.25">
      <c r="A9" s="147"/>
    </row>
    <row r="10" spans="1:8" ht="12.75" customHeight="1" x14ac:dyDescent="0.25">
      <c r="A10" s="147"/>
    </row>
    <row r="11" spans="1:8" ht="12.75" customHeight="1" x14ac:dyDescent="0.25">
      <c r="A11" s="147"/>
    </row>
    <row r="12" spans="1:8" ht="12.75" customHeight="1" x14ac:dyDescent="0.25">
      <c r="A12" s="147"/>
    </row>
    <row r="13" spans="1:8" ht="12.75" customHeight="1" x14ac:dyDescent="0.25">
      <c r="A13" s="147"/>
    </row>
    <row r="14" spans="1:8" ht="12.75" customHeight="1" x14ac:dyDescent="0.25">
      <c r="A14" s="147"/>
    </row>
    <row r="15" spans="1:8" ht="12.75" customHeight="1" x14ac:dyDescent="0.25">
      <c r="A15" s="147"/>
    </row>
    <row r="16" spans="1:8" ht="12.75" customHeight="1" x14ac:dyDescent="0.25">
      <c r="A16" s="147"/>
    </row>
    <row r="17" spans="1:8" ht="12.75" customHeight="1" x14ac:dyDescent="0.25">
      <c r="A17" s="147"/>
    </row>
    <row r="18" spans="1:8" ht="12.75" customHeight="1" x14ac:dyDescent="0.25">
      <c r="A18" s="147"/>
    </row>
    <row r="19" spans="1:8" ht="12.75" customHeight="1" x14ac:dyDescent="0.25">
      <c r="A19" s="147"/>
    </row>
    <row r="20" spans="1:8" ht="12.75" customHeight="1" x14ac:dyDescent="0.25">
      <c r="A20" s="147"/>
    </row>
    <row r="21" spans="1:8" ht="12.75" customHeight="1" x14ac:dyDescent="0.25">
      <c r="A21" s="147"/>
    </row>
    <row r="22" spans="1:8" ht="12.75" customHeight="1" x14ac:dyDescent="0.25">
      <c r="A22" s="147"/>
    </row>
    <row r="23" spans="1:8" ht="12.75" customHeight="1" x14ac:dyDescent="0.25">
      <c r="A23" s="147"/>
    </row>
    <row r="24" spans="1:8" ht="12.75" customHeight="1" x14ac:dyDescent="0.25">
      <c r="A24" s="147"/>
    </row>
    <row r="25" spans="1:8" ht="12.75" customHeight="1" x14ac:dyDescent="0.25">
      <c r="A25" s="147"/>
    </row>
    <row r="26" spans="1:8" ht="12.75" customHeight="1" x14ac:dyDescent="0.25">
      <c r="A26" s="147"/>
    </row>
    <row r="27" spans="1:8" ht="12.75" customHeight="1" x14ac:dyDescent="0.25">
      <c r="A27" s="147"/>
    </row>
    <row r="28" spans="1:8" s="149" customFormat="1" ht="52.8" x14ac:dyDescent="0.25">
      <c r="A28" s="58" t="s">
        <v>7084</v>
      </c>
      <c r="B28" s="58" t="s">
        <v>7085</v>
      </c>
      <c r="C28" s="58" t="s">
        <v>7086</v>
      </c>
      <c r="D28" s="148"/>
      <c r="E28" s="148"/>
      <c r="F28" s="58" t="s">
        <v>7087</v>
      </c>
      <c r="G28" s="58" t="s">
        <v>7088</v>
      </c>
      <c r="H28" s="58" t="s">
        <v>7089</v>
      </c>
    </row>
    <row r="29" spans="1:8" x14ac:dyDescent="0.25">
      <c r="A29" s="154">
        <v>3</v>
      </c>
      <c r="B29" s="150" t="s">
        <v>7090</v>
      </c>
      <c r="C29" s="153" t="s">
        <v>7091</v>
      </c>
      <c r="F29" s="144" t="s">
        <v>7092</v>
      </c>
      <c r="G29" s="151">
        <v>43626</v>
      </c>
      <c r="H29" s="144" t="s">
        <v>7093</v>
      </c>
    </row>
    <row r="30" spans="1:8" x14ac:dyDescent="0.25">
      <c r="A30" s="154">
        <v>4</v>
      </c>
      <c r="B30" s="150" t="s">
        <v>7090</v>
      </c>
      <c r="C30" s="153" t="s">
        <v>7091</v>
      </c>
      <c r="F30" s="144" t="s">
        <v>7094</v>
      </c>
      <c r="G30" s="151">
        <v>43626</v>
      </c>
      <c r="H30" s="144" t="s">
        <v>7093</v>
      </c>
    </row>
    <row r="31" spans="1:8" x14ac:dyDescent="0.25">
      <c r="A31" s="154">
        <v>5</v>
      </c>
      <c r="B31" s="150" t="s">
        <v>7095</v>
      </c>
      <c r="C31" s="153" t="s">
        <v>7091</v>
      </c>
      <c r="F31" s="144" t="s">
        <v>7096</v>
      </c>
      <c r="G31" s="151">
        <v>43626</v>
      </c>
      <c r="H31" s="144" t="s">
        <v>7093</v>
      </c>
    </row>
    <row r="32" spans="1:8" x14ac:dyDescent="0.25">
      <c r="A32" s="154">
        <v>6</v>
      </c>
      <c r="B32" s="150" t="s">
        <v>7097</v>
      </c>
      <c r="C32" s="153" t="s">
        <v>7091</v>
      </c>
      <c r="F32" s="144" t="s">
        <v>7098</v>
      </c>
      <c r="G32" s="151">
        <v>43626</v>
      </c>
      <c r="H32" s="144" t="s">
        <v>7099</v>
      </c>
    </row>
    <row r="33" spans="1:8" x14ac:dyDescent="0.25">
      <c r="A33" s="154">
        <v>7</v>
      </c>
      <c r="B33" s="150" t="s">
        <v>7097</v>
      </c>
      <c r="C33" s="153" t="s">
        <v>7091</v>
      </c>
      <c r="G33" s="151"/>
      <c r="H33" s="152"/>
    </row>
    <row r="34" spans="1:8" x14ac:dyDescent="0.25">
      <c r="A34" s="154">
        <v>8</v>
      </c>
      <c r="B34" s="150" t="s">
        <v>7097</v>
      </c>
      <c r="C34" s="153" t="s">
        <v>7091</v>
      </c>
      <c r="F34" s="152"/>
      <c r="G34" s="151"/>
    </row>
    <row r="35" spans="1:8" x14ac:dyDescent="0.25">
      <c r="A35" s="154">
        <v>9</v>
      </c>
      <c r="B35" s="150" t="s">
        <v>7097</v>
      </c>
      <c r="C35" s="153" t="s">
        <v>7091</v>
      </c>
      <c r="G35" s="151"/>
      <c r="H35" s="152"/>
    </row>
    <row r="36" spans="1:8" x14ac:dyDescent="0.25">
      <c r="A36" s="154">
        <v>10</v>
      </c>
      <c r="B36" s="150" t="s">
        <v>7097</v>
      </c>
      <c r="C36" s="153" t="s">
        <v>7091</v>
      </c>
      <c r="G36" s="151"/>
      <c r="H36" s="152"/>
    </row>
    <row r="37" spans="1:8" x14ac:dyDescent="0.25">
      <c r="A37" s="154">
        <v>11</v>
      </c>
      <c r="B37" s="150" t="s">
        <v>7097</v>
      </c>
      <c r="C37" s="153" t="s">
        <v>7091</v>
      </c>
      <c r="G37" s="151"/>
    </row>
    <row r="38" spans="1:8" x14ac:dyDescent="0.25">
      <c r="A38" s="154">
        <v>12</v>
      </c>
      <c r="B38" s="150" t="s">
        <v>7097</v>
      </c>
      <c r="C38" s="153" t="s">
        <v>7091</v>
      </c>
      <c r="G38" s="151"/>
    </row>
    <row r="39" spans="1:8" x14ac:dyDescent="0.25">
      <c r="A39" s="154">
        <v>13</v>
      </c>
      <c r="B39" s="150" t="s">
        <v>7100</v>
      </c>
      <c r="C39" s="153" t="s">
        <v>7091</v>
      </c>
      <c r="G39" s="151"/>
    </row>
    <row r="40" spans="1:8" x14ac:dyDescent="0.25">
      <c r="A40" s="154">
        <v>15</v>
      </c>
      <c r="B40" s="150" t="s">
        <v>7100</v>
      </c>
      <c r="C40" s="153" t="s">
        <v>7091</v>
      </c>
      <c r="F40" s="152"/>
      <c r="G40" s="151"/>
      <c r="H40" s="152"/>
    </row>
    <row r="41" spans="1:8" x14ac:dyDescent="0.25">
      <c r="A41" s="154">
        <v>16</v>
      </c>
      <c r="B41" s="150" t="s">
        <v>7101</v>
      </c>
      <c r="C41" s="153" t="s">
        <v>7091</v>
      </c>
      <c r="G41" s="151"/>
      <c r="H41" s="152"/>
    </row>
    <row r="42" spans="1:8" x14ac:dyDescent="0.25">
      <c r="A42" s="154">
        <v>17</v>
      </c>
      <c r="B42" s="150" t="s">
        <v>7101</v>
      </c>
      <c r="C42" s="153" t="s">
        <v>7091</v>
      </c>
      <c r="G42" s="151"/>
    </row>
    <row r="43" spans="1:8" x14ac:dyDescent="0.25">
      <c r="A43" s="154">
        <v>18</v>
      </c>
      <c r="B43" s="150" t="s">
        <v>7101</v>
      </c>
      <c r="C43" s="153" t="s">
        <v>7091</v>
      </c>
      <c r="G43" s="151"/>
    </row>
    <row r="44" spans="1:8" x14ac:dyDescent="0.25">
      <c r="A44" s="154">
        <v>19</v>
      </c>
      <c r="B44" s="150" t="s">
        <v>7101</v>
      </c>
      <c r="C44" s="153" t="s">
        <v>7091</v>
      </c>
      <c r="G44" s="151"/>
    </row>
    <row r="45" spans="1:8" x14ac:dyDescent="0.25">
      <c r="A45" s="154">
        <v>20</v>
      </c>
      <c r="B45" s="150" t="s">
        <v>7101</v>
      </c>
      <c r="C45" s="153" t="s">
        <v>7091</v>
      </c>
      <c r="G45" s="151"/>
    </row>
    <row r="46" spans="1:8" x14ac:dyDescent="0.25">
      <c r="A46" s="154">
        <v>21</v>
      </c>
      <c r="B46" s="150" t="s">
        <v>7101</v>
      </c>
      <c r="C46" s="153" t="s">
        <v>7091</v>
      </c>
      <c r="G46" s="151"/>
    </row>
    <row r="47" spans="1:8" x14ac:dyDescent="0.25">
      <c r="A47" s="154">
        <v>22</v>
      </c>
      <c r="B47" s="150" t="s">
        <v>7101</v>
      </c>
      <c r="C47" s="153" t="s">
        <v>7091</v>
      </c>
      <c r="G47" s="151"/>
    </row>
    <row r="48" spans="1:8" x14ac:dyDescent="0.25">
      <c r="A48" s="154">
        <v>23</v>
      </c>
      <c r="B48" s="150" t="s">
        <v>7102</v>
      </c>
      <c r="C48" s="153" t="s">
        <v>7091</v>
      </c>
      <c r="G48" s="151"/>
    </row>
    <row r="49" spans="1:8" x14ac:dyDescent="0.25">
      <c r="A49" s="154">
        <v>24</v>
      </c>
      <c r="B49" s="150" t="s">
        <v>7102</v>
      </c>
      <c r="C49" s="153" t="s">
        <v>7091</v>
      </c>
      <c r="G49" s="151"/>
    </row>
    <row r="50" spans="1:8" x14ac:dyDescent="0.25">
      <c r="A50" s="154">
        <v>25</v>
      </c>
      <c r="B50" s="150" t="s">
        <v>7102</v>
      </c>
      <c r="C50" s="153" t="s">
        <v>7091</v>
      </c>
      <c r="G50" s="151"/>
    </row>
    <row r="51" spans="1:8" x14ac:dyDescent="0.25">
      <c r="A51" s="154">
        <v>26</v>
      </c>
      <c r="B51" s="150" t="s">
        <v>7102</v>
      </c>
      <c r="C51" s="153" t="s">
        <v>7091</v>
      </c>
      <c r="G51" s="151"/>
    </row>
    <row r="52" spans="1:8" x14ac:dyDescent="0.25">
      <c r="A52" s="154">
        <v>28</v>
      </c>
      <c r="B52" s="150" t="s">
        <v>7102</v>
      </c>
      <c r="C52" s="153" t="s">
        <v>7091</v>
      </c>
      <c r="G52" s="151"/>
    </row>
    <row r="53" spans="1:8" x14ac:dyDescent="0.25">
      <c r="A53" s="154">
        <v>29</v>
      </c>
      <c r="B53" s="150" t="s">
        <v>7102</v>
      </c>
      <c r="C53" s="153" t="s">
        <v>7091</v>
      </c>
      <c r="G53" s="151"/>
    </row>
    <row r="54" spans="1:8" x14ac:dyDescent="0.25">
      <c r="A54" s="154">
        <v>30</v>
      </c>
      <c r="B54" s="150" t="s">
        <v>7102</v>
      </c>
      <c r="C54" s="153" t="s">
        <v>7091</v>
      </c>
      <c r="G54" s="151"/>
    </row>
    <row r="55" spans="1:8" x14ac:dyDescent="0.25">
      <c r="A55" s="154">
        <v>31</v>
      </c>
      <c r="B55" s="150" t="s">
        <v>7102</v>
      </c>
      <c r="C55" s="153" t="s">
        <v>7091</v>
      </c>
      <c r="G55" s="151"/>
    </row>
    <row r="56" spans="1:8" x14ac:dyDescent="0.25">
      <c r="A56" s="154">
        <v>32</v>
      </c>
      <c r="B56" s="150" t="s">
        <v>7102</v>
      </c>
      <c r="C56" s="153" t="s">
        <v>7091</v>
      </c>
      <c r="F56" s="152"/>
      <c r="G56" s="151"/>
      <c r="H56" s="152"/>
    </row>
    <row r="57" spans="1:8" x14ac:dyDescent="0.25">
      <c r="A57" s="154">
        <v>33</v>
      </c>
      <c r="B57" s="150" t="s">
        <v>7102</v>
      </c>
      <c r="C57" s="153" t="s">
        <v>7091</v>
      </c>
      <c r="F57" s="152"/>
      <c r="G57" s="151"/>
      <c r="H57" s="152"/>
    </row>
    <row r="58" spans="1:8" x14ac:dyDescent="0.25">
      <c r="A58" s="154">
        <v>34</v>
      </c>
      <c r="B58" s="150" t="s">
        <v>7102</v>
      </c>
      <c r="C58" s="153" t="s">
        <v>7091</v>
      </c>
      <c r="F58" s="152"/>
      <c r="G58" s="151"/>
      <c r="H58" s="152"/>
    </row>
    <row r="59" spans="1:8" x14ac:dyDescent="0.25">
      <c r="A59" s="154">
        <v>35</v>
      </c>
      <c r="B59" s="150" t="s">
        <v>7102</v>
      </c>
      <c r="C59" s="153" t="s">
        <v>7091</v>
      </c>
      <c r="F59" s="152"/>
      <c r="G59" s="151"/>
      <c r="H59" s="152"/>
    </row>
    <row r="60" spans="1:8" x14ac:dyDescent="0.25">
      <c r="A60" s="154">
        <v>36</v>
      </c>
      <c r="B60" s="150" t="s">
        <v>7102</v>
      </c>
      <c r="C60" s="153" t="s">
        <v>7091</v>
      </c>
      <c r="F60" s="152"/>
      <c r="G60" s="151"/>
      <c r="H60" s="152"/>
    </row>
    <row r="61" spans="1:8" x14ac:dyDescent="0.25">
      <c r="A61" s="154">
        <v>37</v>
      </c>
      <c r="B61" s="150" t="s">
        <v>7102</v>
      </c>
      <c r="C61" s="153" t="s">
        <v>7091</v>
      </c>
      <c r="F61" s="152"/>
      <c r="G61" s="151"/>
      <c r="H61" s="152"/>
    </row>
    <row r="62" spans="1:8" x14ac:dyDescent="0.25">
      <c r="A62" s="154">
        <v>38</v>
      </c>
      <c r="B62" s="150" t="s">
        <v>7102</v>
      </c>
      <c r="C62" s="153" t="s">
        <v>7091</v>
      </c>
      <c r="F62" s="152"/>
      <c r="G62" s="151"/>
      <c r="H62" s="152"/>
    </row>
    <row r="63" spans="1:8" x14ac:dyDescent="0.25">
      <c r="A63" s="154">
        <v>39</v>
      </c>
      <c r="B63" s="150" t="s">
        <v>7102</v>
      </c>
      <c r="C63" s="153" t="s">
        <v>7091</v>
      </c>
      <c r="F63" s="152"/>
      <c r="G63" s="151"/>
      <c r="H63" s="152"/>
    </row>
    <row r="64" spans="1:8" x14ac:dyDescent="0.25">
      <c r="A64" s="154">
        <v>40</v>
      </c>
      <c r="B64" s="150" t="s">
        <v>7101</v>
      </c>
      <c r="C64" s="153" t="s">
        <v>7091</v>
      </c>
      <c r="F64" s="152"/>
      <c r="G64" s="151"/>
      <c r="H64" s="152"/>
    </row>
    <row r="65" spans="1:8" x14ac:dyDescent="0.25">
      <c r="A65" s="154">
        <v>41</v>
      </c>
      <c r="B65" s="150" t="s">
        <v>7103</v>
      </c>
      <c r="C65" s="153" t="s">
        <v>7091</v>
      </c>
      <c r="F65" s="152"/>
      <c r="G65" s="151"/>
      <c r="H65" s="152"/>
    </row>
    <row r="66" spans="1:8" x14ac:dyDescent="0.25">
      <c r="A66" s="154">
        <v>42</v>
      </c>
      <c r="B66" s="150" t="s">
        <v>7104</v>
      </c>
      <c r="C66" s="153" t="s">
        <v>7091</v>
      </c>
      <c r="F66" s="152"/>
      <c r="G66" s="151"/>
      <c r="H66" s="152"/>
    </row>
    <row r="67" spans="1:8" x14ac:dyDescent="0.25">
      <c r="A67" s="154">
        <v>43</v>
      </c>
      <c r="B67" s="150" t="s">
        <v>7104</v>
      </c>
      <c r="C67" s="153" t="s">
        <v>7091</v>
      </c>
      <c r="F67" s="152"/>
      <c r="G67" s="151"/>
      <c r="H67" s="152"/>
    </row>
    <row r="68" spans="1:8" x14ac:dyDescent="0.25">
      <c r="A68" s="154">
        <v>44</v>
      </c>
      <c r="B68" s="150" t="s">
        <v>7103</v>
      </c>
      <c r="C68" s="153" t="s">
        <v>7091</v>
      </c>
      <c r="F68" s="152"/>
      <c r="G68" s="151"/>
      <c r="H68" s="152"/>
    </row>
    <row r="69" spans="1:8" x14ac:dyDescent="0.25">
      <c r="A69" s="154">
        <v>45</v>
      </c>
      <c r="B69" s="150" t="s">
        <v>7105</v>
      </c>
      <c r="C69" s="153" t="s">
        <v>7091</v>
      </c>
      <c r="F69" s="152"/>
      <c r="G69" s="151"/>
      <c r="H69" s="152"/>
    </row>
    <row r="70" spans="1:8" x14ac:dyDescent="0.25">
      <c r="A70" s="154">
        <v>46</v>
      </c>
      <c r="B70" s="150" t="s">
        <v>7106</v>
      </c>
      <c r="C70" s="153" t="s">
        <v>7091</v>
      </c>
      <c r="F70" s="152"/>
      <c r="G70" s="151"/>
      <c r="H70" s="152"/>
    </row>
    <row r="71" spans="1:8" x14ac:dyDescent="0.25">
      <c r="A71" s="154">
        <v>47</v>
      </c>
      <c r="B71" s="150" t="s">
        <v>7107</v>
      </c>
      <c r="C71" s="153" t="s">
        <v>7091</v>
      </c>
      <c r="F71" s="152"/>
      <c r="G71" s="151"/>
      <c r="H71" s="152"/>
    </row>
    <row r="72" spans="1:8" x14ac:dyDescent="0.25">
      <c r="A72" s="154">
        <v>48</v>
      </c>
      <c r="B72" s="150" t="s">
        <v>7108</v>
      </c>
      <c r="C72" s="153" t="s">
        <v>7091</v>
      </c>
      <c r="F72" s="152"/>
      <c r="G72" s="151"/>
      <c r="H72" s="152"/>
    </row>
    <row r="73" spans="1:8" x14ac:dyDescent="0.25">
      <c r="A73" s="154">
        <v>49</v>
      </c>
      <c r="B73" s="150" t="s">
        <v>7101</v>
      </c>
      <c r="C73" s="153" t="s">
        <v>7091</v>
      </c>
      <c r="F73" s="152"/>
      <c r="G73" s="151"/>
      <c r="H73" s="152"/>
    </row>
    <row r="74" spans="1:8" x14ac:dyDescent="0.25">
      <c r="A74" s="154">
        <v>50</v>
      </c>
      <c r="B74" s="150" t="s">
        <v>7109</v>
      </c>
      <c r="C74" s="153" t="s">
        <v>7091</v>
      </c>
      <c r="F74" s="152"/>
      <c r="G74" s="151"/>
      <c r="H74" s="152"/>
    </row>
    <row r="75" spans="1:8" x14ac:dyDescent="0.25">
      <c r="A75" s="154">
        <v>51</v>
      </c>
      <c r="B75" s="150" t="s">
        <v>7110</v>
      </c>
      <c r="C75" s="153" t="s">
        <v>7111</v>
      </c>
      <c r="F75" s="152"/>
      <c r="G75" s="151"/>
      <c r="H75" s="152"/>
    </row>
    <row r="76" spans="1:8" x14ac:dyDescent="0.25">
      <c r="A76" s="154">
        <v>52</v>
      </c>
      <c r="B76" s="150" t="s">
        <v>7112</v>
      </c>
      <c r="C76" s="153" t="s">
        <v>7091</v>
      </c>
      <c r="F76" s="152"/>
      <c r="G76" s="151"/>
      <c r="H76" s="152"/>
    </row>
    <row r="77" spans="1:8" x14ac:dyDescent="0.25">
      <c r="A77" s="154">
        <v>53</v>
      </c>
      <c r="B77" s="150" t="s">
        <v>7112</v>
      </c>
      <c r="C77" s="153" t="s">
        <v>7091</v>
      </c>
      <c r="F77" s="152"/>
      <c r="G77" s="151"/>
      <c r="H77" s="152"/>
    </row>
    <row r="78" spans="1:8" x14ac:dyDescent="0.25">
      <c r="A78" s="154">
        <v>55</v>
      </c>
      <c r="B78" s="150" t="s">
        <v>7112</v>
      </c>
      <c r="C78" s="153" t="s">
        <v>7091</v>
      </c>
      <c r="F78" s="152"/>
      <c r="G78" s="151"/>
      <c r="H78" s="152"/>
    </row>
    <row r="79" spans="1:8" x14ac:dyDescent="0.25">
      <c r="A79" s="154">
        <v>56</v>
      </c>
      <c r="B79" s="150" t="s">
        <v>7112</v>
      </c>
      <c r="C79" s="153" t="s">
        <v>7091</v>
      </c>
      <c r="F79" s="152"/>
      <c r="G79" s="151"/>
      <c r="H79" s="152"/>
    </row>
    <row r="80" spans="1:8" x14ac:dyDescent="0.25">
      <c r="A80" s="154">
        <v>57</v>
      </c>
      <c r="B80" s="150" t="s">
        <v>7112</v>
      </c>
      <c r="C80" s="153" t="s">
        <v>7091</v>
      </c>
      <c r="F80" s="152"/>
      <c r="G80" s="151"/>
      <c r="H80" s="152"/>
    </row>
    <row r="81" spans="1:8" x14ac:dyDescent="0.25">
      <c r="A81" s="154">
        <v>58</v>
      </c>
      <c r="B81" s="150" t="s">
        <v>7113</v>
      </c>
      <c r="C81" s="153" t="s">
        <v>7111</v>
      </c>
      <c r="F81" s="152"/>
      <c r="G81" s="151"/>
      <c r="H81" s="152"/>
    </row>
    <row r="82" spans="1:8" x14ac:dyDescent="0.25">
      <c r="A82" s="154">
        <v>59</v>
      </c>
      <c r="B82" s="150" t="s">
        <v>7112</v>
      </c>
      <c r="C82" s="153" t="s">
        <v>7091</v>
      </c>
      <c r="F82" s="152"/>
      <c r="G82" s="151"/>
      <c r="H82" s="152"/>
    </row>
    <row r="83" spans="1:8" x14ac:dyDescent="0.25">
      <c r="A83" s="154">
        <v>60</v>
      </c>
      <c r="B83" s="150" t="s">
        <v>7112</v>
      </c>
      <c r="C83" s="153" t="s">
        <v>7091</v>
      </c>
      <c r="F83" s="152"/>
      <c r="G83" s="151"/>
      <c r="H83" s="152"/>
    </row>
    <row r="84" spans="1:8" x14ac:dyDescent="0.25">
      <c r="A84" s="154">
        <v>62</v>
      </c>
      <c r="B84" s="150" t="s">
        <v>7114</v>
      </c>
      <c r="C84" s="153" t="s">
        <v>7111</v>
      </c>
    </row>
    <row r="85" spans="1:8" x14ac:dyDescent="0.25">
      <c r="A85" s="154">
        <v>63</v>
      </c>
      <c r="B85" s="150" t="s">
        <v>7104</v>
      </c>
      <c r="C85" s="153" t="s">
        <v>7091</v>
      </c>
    </row>
    <row r="86" spans="1:8" x14ac:dyDescent="0.25">
      <c r="A86" s="154">
        <v>64</v>
      </c>
      <c r="B86" s="150" t="s">
        <v>7112</v>
      </c>
      <c r="C86" s="153" t="s">
        <v>7091</v>
      </c>
    </row>
    <row r="87" spans="1:8" x14ac:dyDescent="0.25">
      <c r="A87" s="154">
        <v>65</v>
      </c>
      <c r="B87" s="150" t="s">
        <v>7115</v>
      </c>
      <c r="C87" s="153" t="s">
        <v>7091</v>
      </c>
    </row>
    <row r="88" spans="1:8" x14ac:dyDescent="0.25">
      <c r="A88" s="154">
        <v>66</v>
      </c>
      <c r="B88" s="150" t="s">
        <v>7115</v>
      </c>
      <c r="C88" s="153" t="s">
        <v>7091</v>
      </c>
    </row>
    <row r="89" spans="1:8" x14ac:dyDescent="0.25">
      <c r="A89" s="154">
        <v>67</v>
      </c>
      <c r="B89" s="150" t="s">
        <v>7116</v>
      </c>
      <c r="C89" s="153" t="s">
        <v>7091</v>
      </c>
    </row>
    <row r="90" spans="1:8" x14ac:dyDescent="0.25">
      <c r="A90" s="154">
        <v>71</v>
      </c>
      <c r="B90" s="150" t="s">
        <v>7116</v>
      </c>
      <c r="C90" s="153" t="s">
        <v>7091</v>
      </c>
    </row>
    <row r="91" spans="1:8" x14ac:dyDescent="0.25">
      <c r="A91" s="154">
        <v>72</v>
      </c>
      <c r="B91" s="150" t="s">
        <v>7116</v>
      </c>
      <c r="C91" s="153" t="s">
        <v>7091</v>
      </c>
    </row>
    <row r="92" spans="1:8" x14ac:dyDescent="0.25">
      <c r="A92" s="154">
        <v>73</v>
      </c>
      <c r="B92" s="150" t="s">
        <v>7116</v>
      </c>
      <c r="C92" s="153" t="s">
        <v>7091</v>
      </c>
    </row>
    <row r="93" spans="1:8" x14ac:dyDescent="0.25">
      <c r="A93" s="154">
        <v>74</v>
      </c>
      <c r="B93" s="150" t="s">
        <v>7117</v>
      </c>
      <c r="C93" s="153" t="s">
        <v>7091</v>
      </c>
    </row>
    <row r="94" spans="1:8" x14ac:dyDescent="0.25">
      <c r="A94" s="154">
        <v>75</v>
      </c>
      <c r="B94" s="150" t="s">
        <v>7118</v>
      </c>
      <c r="C94" s="153" t="s">
        <v>7091</v>
      </c>
    </row>
    <row r="95" spans="1:8" x14ac:dyDescent="0.25">
      <c r="A95" s="154">
        <v>76</v>
      </c>
      <c r="B95" s="150" t="s">
        <v>7118</v>
      </c>
      <c r="C95" s="153" t="s">
        <v>7091</v>
      </c>
    </row>
    <row r="96" spans="1:8" x14ac:dyDescent="0.25">
      <c r="A96" s="154">
        <v>77</v>
      </c>
      <c r="B96" s="150" t="s">
        <v>7118</v>
      </c>
      <c r="C96" s="153" t="s">
        <v>7091</v>
      </c>
    </row>
    <row r="97" spans="1:3" x14ac:dyDescent="0.25">
      <c r="A97" s="154">
        <v>78</v>
      </c>
      <c r="B97" s="150" t="s">
        <v>7119</v>
      </c>
      <c r="C97" s="153" t="s">
        <v>7091</v>
      </c>
    </row>
    <row r="98" spans="1:3" x14ac:dyDescent="0.25">
      <c r="A98" s="154">
        <v>79</v>
      </c>
      <c r="B98" s="150" t="s">
        <v>7120</v>
      </c>
      <c r="C98" s="153" t="s">
        <v>7111</v>
      </c>
    </row>
    <row r="99" spans="1:3" x14ac:dyDescent="0.25">
      <c r="A99" s="154">
        <v>80</v>
      </c>
      <c r="B99" s="150" t="s">
        <v>7121</v>
      </c>
      <c r="C99" s="153" t="s">
        <v>7091</v>
      </c>
    </row>
    <row r="100" spans="1:3" x14ac:dyDescent="0.25">
      <c r="A100" s="154">
        <v>81</v>
      </c>
      <c r="B100" s="150" t="s">
        <v>7122</v>
      </c>
      <c r="C100" s="153" t="s">
        <v>7091</v>
      </c>
    </row>
    <row r="101" spans="1:3" x14ac:dyDescent="0.25">
      <c r="A101" s="154">
        <v>82</v>
      </c>
      <c r="B101" s="150" t="s">
        <v>7123</v>
      </c>
      <c r="C101" s="153" t="s">
        <v>7091</v>
      </c>
    </row>
    <row r="102" spans="1:3" x14ac:dyDescent="0.25">
      <c r="A102" s="154">
        <v>83</v>
      </c>
      <c r="B102" s="150" t="s">
        <v>7123</v>
      </c>
      <c r="C102" s="153" t="s">
        <v>7091</v>
      </c>
    </row>
    <row r="103" spans="1:3" x14ac:dyDescent="0.25">
      <c r="A103" s="154">
        <v>84</v>
      </c>
      <c r="B103" s="150" t="s">
        <v>7123</v>
      </c>
      <c r="C103" s="153" t="s">
        <v>7091</v>
      </c>
    </row>
    <row r="104" spans="1:3" x14ac:dyDescent="0.25">
      <c r="A104" s="154">
        <v>85</v>
      </c>
      <c r="B104" s="150" t="s">
        <v>7123</v>
      </c>
      <c r="C104" s="153" t="s">
        <v>7091</v>
      </c>
    </row>
    <row r="105" spans="1:3" x14ac:dyDescent="0.25">
      <c r="A105" s="154">
        <v>86</v>
      </c>
      <c r="B105" s="150" t="s">
        <v>7123</v>
      </c>
      <c r="C105" s="153" t="s">
        <v>7091</v>
      </c>
    </row>
    <row r="106" spans="1:3" x14ac:dyDescent="0.25">
      <c r="A106" s="154">
        <v>87</v>
      </c>
      <c r="B106" s="150" t="s">
        <v>7123</v>
      </c>
      <c r="C106" s="153" t="s">
        <v>7091</v>
      </c>
    </row>
    <row r="107" spans="1:3" x14ac:dyDescent="0.25">
      <c r="A107" s="154">
        <v>88</v>
      </c>
      <c r="B107" s="150" t="s">
        <v>7123</v>
      </c>
      <c r="C107" s="153" t="s">
        <v>7091</v>
      </c>
    </row>
    <row r="108" spans="1:3" x14ac:dyDescent="0.25">
      <c r="A108" s="154">
        <v>91</v>
      </c>
      <c r="B108" s="150" t="s">
        <v>7124</v>
      </c>
      <c r="C108" s="153" t="s">
        <v>7091</v>
      </c>
    </row>
    <row r="109" spans="1:3" x14ac:dyDescent="0.25">
      <c r="A109" s="154">
        <v>92</v>
      </c>
      <c r="B109" s="150" t="s">
        <v>7124</v>
      </c>
      <c r="C109" s="153" t="s">
        <v>7091</v>
      </c>
    </row>
    <row r="110" spans="1:3" x14ac:dyDescent="0.25">
      <c r="A110" s="154">
        <v>93</v>
      </c>
      <c r="B110" s="150" t="s">
        <v>7125</v>
      </c>
      <c r="C110" s="153" t="s">
        <v>7111</v>
      </c>
    </row>
    <row r="111" spans="1:3" x14ac:dyDescent="0.25">
      <c r="A111" s="154">
        <v>94</v>
      </c>
      <c r="B111" s="150" t="s">
        <v>7124</v>
      </c>
      <c r="C111" s="153" t="s">
        <v>7091</v>
      </c>
    </row>
    <row r="112" spans="1:3" x14ac:dyDescent="0.25">
      <c r="A112" s="154">
        <v>95</v>
      </c>
      <c r="B112" s="150" t="s">
        <v>7124</v>
      </c>
      <c r="C112" s="153" t="s">
        <v>7091</v>
      </c>
    </row>
    <row r="113" spans="1:3" x14ac:dyDescent="0.25">
      <c r="A113" s="154">
        <v>96</v>
      </c>
      <c r="B113" s="150" t="s">
        <v>7124</v>
      </c>
      <c r="C113" s="153" t="s">
        <v>7091</v>
      </c>
    </row>
    <row r="114" spans="1:3" x14ac:dyDescent="0.25">
      <c r="A114" s="154">
        <v>97</v>
      </c>
      <c r="B114" s="150" t="s">
        <v>7126</v>
      </c>
      <c r="C114" s="153" t="s">
        <v>7091</v>
      </c>
    </row>
    <row r="115" spans="1:3" x14ac:dyDescent="0.25">
      <c r="A115" s="154">
        <v>98</v>
      </c>
      <c r="B115" s="150" t="s">
        <v>7127</v>
      </c>
      <c r="C115" s="153" t="s">
        <v>7091</v>
      </c>
    </row>
    <row r="116" spans="1:3" x14ac:dyDescent="0.25">
      <c r="A116" s="154">
        <v>99</v>
      </c>
      <c r="B116" s="150" t="s">
        <v>7128</v>
      </c>
      <c r="C116" s="153" t="s">
        <v>7091</v>
      </c>
    </row>
    <row r="117" spans="1:3" x14ac:dyDescent="0.25">
      <c r="A117" s="154">
        <v>100</v>
      </c>
      <c r="B117" s="150" t="s">
        <v>7128</v>
      </c>
      <c r="C117" s="153" t="s">
        <v>7091</v>
      </c>
    </row>
    <row r="118" spans="1:3" x14ac:dyDescent="0.25">
      <c r="A118" s="154">
        <v>101</v>
      </c>
      <c r="B118" s="150" t="s">
        <v>7129</v>
      </c>
      <c r="C118" s="153" t="s">
        <v>7091</v>
      </c>
    </row>
    <row r="119" spans="1:3" x14ac:dyDescent="0.25">
      <c r="A119" s="154">
        <v>102</v>
      </c>
      <c r="B119" s="150" t="s">
        <v>7129</v>
      </c>
      <c r="C119" s="153" t="s">
        <v>7091</v>
      </c>
    </row>
    <row r="120" spans="1:3" x14ac:dyDescent="0.25">
      <c r="A120" s="154">
        <v>103</v>
      </c>
      <c r="B120" s="150" t="s">
        <v>7129</v>
      </c>
      <c r="C120" s="153" t="s">
        <v>7091</v>
      </c>
    </row>
    <row r="121" spans="1:3" x14ac:dyDescent="0.25">
      <c r="A121" s="154">
        <v>104</v>
      </c>
      <c r="B121" s="150" t="s">
        <v>7130</v>
      </c>
      <c r="C121" s="153" t="s">
        <v>7091</v>
      </c>
    </row>
    <row r="122" spans="1:3" x14ac:dyDescent="0.25">
      <c r="A122" s="154">
        <v>105</v>
      </c>
      <c r="B122" s="150" t="s">
        <v>7130</v>
      </c>
      <c r="C122" s="153" t="s">
        <v>7091</v>
      </c>
    </row>
    <row r="123" spans="1:3" x14ac:dyDescent="0.25">
      <c r="A123" s="154">
        <v>106</v>
      </c>
      <c r="B123" s="150" t="s">
        <v>7130</v>
      </c>
      <c r="C123" s="153" t="s">
        <v>7091</v>
      </c>
    </row>
    <row r="124" spans="1:3" x14ac:dyDescent="0.25">
      <c r="A124" s="154">
        <v>107</v>
      </c>
      <c r="B124" s="150" t="s">
        <v>7130</v>
      </c>
      <c r="C124" s="153" t="s">
        <v>7091</v>
      </c>
    </row>
    <row r="125" spans="1:3" x14ac:dyDescent="0.25">
      <c r="A125" s="154">
        <v>108</v>
      </c>
      <c r="B125" s="150" t="s">
        <v>7130</v>
      </c>
      <c r="C125" s="153" t="s">
        <v>7091</v>
      </c>
    </row>
    <row r="126" spans="1:3" x14ac:dyDescent="0.25">
      <c r="A126" s="154">
        <v>109</v>
      </c>
      <c r="B126" s="150" t="s">
        <v>7130</v>
      </c>
      <c r="C126" s="153" t="s">
        <v>7091</v>
      </c>
    </row>
    <row r="127" spans="1:3" x14ac:dyDescent="0.25">
      <c r="A127" s="154">
        <v>110</v>
      </c>
      <c r="B127" s="150" t="s">
        <v>7130</v>
      </c>
      <c r="C127" s="153" t="s">
        <v>7091</v>
      </c>
    </row>
    <row r="128" spans="1:3" x14ac:dyDescent="0.25">
      <c r="A128" s="154">
        <v>111</v>
      </c>
      <c r="B128" s="150" t="s">
        <v>7131</v>
      </c>
      <c r="C128" s="153" t="s">
        <v>7091</v>
      </c>
    </row>
    <row r="129" spans="1:3" x14ac:dyDescent="0.25">
      <c r="A129" s="154">
        <v>112</v>
      </c>
      <c r="B129" s="150" t="s">
        <v>7132</v>
      </c>
      <c r="C129" s="153" t="s">
        <v>7091</v>
      </c>
    </row>
    <row r="130" spans="1:3" x14ac:dyDescent="0.25">
      <c r="A130" s="154">
        <v>113</v>
      </c>
      <c r="B130" s="150" t="s">
        <v>7132</v>
      </c>
      <c r="C130" s="153" t="s">
        <v>7091</v>
      </c>
    </row>
    <row r="131" spans="1:3" x14ac:dyDescent="0.25">
      <c r="A131" s="154">
        <v>115</v>
      </c>
      <c r="B131" s="150" t="s">
        <v>7132</v>
      </c>
      <c r="C131" s="153" t="s">
        <v>7091</v>
      </c>
    </row>
    <row r="132" spans="1:3" x14ac:dyDescent="0.25">
      <c r="A132" s="154">
        <v>116</v>
      </c>
      <c r="B132" s="150" t="s">
        <v>7132</v>
      </c>
      <c r="C132" s="153" t="s">
        <v>7091</v>
      </c>
    </row>
    <row r="133" spans="1:3" x14ac:dyDescent="0.25">
      <c r="A133" s="154">
        <v>117</v>
      </c>
      <c r="B133" s="150" t="s">
        <v>7132</v>
      </c>
      <c r="C133" s="153" t="s">
        <v>7091</v>
      </c>
    </row>
    <row r="134" spans="1:3" x14ac:dyDescent="0.25">
      <c r="A134" s="154">
        <v>118</v>
      </c>
      <c r="B134" s="150" t="s">
        <v>7133</v>
      </c>
      <c r="C134" s="153" t="s">
        <v>7091</v>
      </c>
    </row>
    <row r="135" spans="1:3" x14ac:dyDescent="0.25">
      <c r="A135" s="154">
        <v>119</v>
      </c>
      <c r="B135" s="150" t="s">
        <v>7133</v>
      </c>
      <c r="C135" s="153" t="s">
        <v>7091</v>
      </c>
    </row>
    <row r="136" spans="1:3" x14ac:dyDescent="0.25">
      <c r="A136" s="154">
        <v>120</v>
      </c>
      <c r="B136" s="150" t="s">
        <v>7104</v>
      </c>
      <c r="C136" s="153" t="s">
        <v>7091</v>
      </c>
    </row>
    <row r="137" spans="1:3" x14ac:dyDescent="0.25">
      <c r="A137" s="154">
        <v>121</v>
      </c>
      <c r="B137" s="150" t="s">
        <v>7134</v>
      </c>
      <c r="C137" s="153" t="s">
        <v>7111</v>
      </c>
    </row>
    <row r="138" spans="1:3" x14ac:dyDescent="0.25">
      <c r="A138" s="154">
        <v>122</v>
      </c>
      <c r="B138" s="150" t="s">
        <v>7135</v>
      </c>
      <c r="C138" s="153" t="s">
        <v>7111</v>
      </c>
    </row>
    <row r="139" spans="1:3" x14ac:dyDescent="0.25">
      <c r="A139" s="154">
        <v>123</v>
      </c>
      <c r="B139" s="150" t="s">
        <v>7136</v>
      </c>
      <c r="C139" s="153" t="s">
        <v>7111</v>
      </c>
    </row>
    <row r="140" spans="1:3" x14ac:dyDescent="0.25">
      <c r="A140" s="154">
        <v>124</v>
      </c>
      <c r="B140" s="150" t="s">
        <v>7136</v>
      </c>
      <c r="C140" s="153" t="s">
        <v>7111</v>
      </c>
    </row>
    <row r="141" spans="1:3" x14ac:dyDescent="0.25">
      <c r="A141" s="154">
        <v>125</v>
      </c>
      <c r="B141" s="150" t="s">
        <v>7136</v>
      </c>
      <c r="C141" s="153" t="s">
        <v>7111</v>
      </c>
    </row>
    <row r="142" spans="1:3" x14ac:dyDescent="0.25">
      <c r="A142" s="154">
        <v>126</v>
      </c>
      <c r="B142" s="150" t="s">
        <v>7137</v>
      </c>
      <c r="C142" s="153" t="s">
        <v>7111</v>
      </c>
    </row>
    <row r="143" spans="1:3" x14ac:dyDescent="0.25">
      <c r="A143" s="154">
        <v>127</v>
      </c>
      <c r="B143" s="150" t="s">
        <v>7138</v>
      </c>
      <c r="C143" s="153" t="s">
        <v>7111</v>
      </c>
    </row>
    <row r="144" spans="1:3" x14ac:dyDescent="0.25">
      <c r="A144" s="154">
        <v>128</v>
      </c>
      <c r="B144" s="150" t="s">
        <v>7139</v>
      </c>
      <c r="C144" s="153" t="s">
        <v>7111</v>
      </c>
    </row>
    <row r="145" spans="1:3" x14ac:dyDescent="0.25">
      <c r="A145" s="154">
        <v>129</v>
      </c>
      <c r="B145" s="150" t="s">
        <v>7138</v>
      </c>
      <c r="C145" s="153" t="s">
        <v>7111</v>
      </c>
    </row>
    <row r="146" spans="1:3" x14ac:dyDescent="0.25">
      <c r="A146" s="154">
        <v>130</v>
      </c>
      <c r="B146" s="150" t="s">
        <v>7140</v>
      </c>
      <c r="C146" s="153" t="s">
        <v>7111</v>
      </c>
    </row>
    <row r="147" spans="1:3" x14ac:dyDescent="0.25">
      <c r="A147" s="154">
        <v>131</v>
      </c>
      <c r="B147" s="150" t="s">
        <v>7140</v>
      </c>
      <c r="C147" s="153" t="s">
        <v>7111</v>
      </c>
    </row>
    <row r="148" spans="1:3" x14ac:dyDescent="0.25">
      <c r="A148" s="154">
        <v>132</v>
      </c>
      <c r="B148" s="150" t="s">
        <v>7141</v>
      </c>
      <c r="C148" s="153" t="s">
        <v>7111</v>
      </c>
    </row>
    <row r="149" spans="1:3" x14ac:dyDescent="0.25">
      <c r="A149" s="154">
        <v>133</v>
      </c>
      <c r="B149" s="150" t="s">
        <v>7141</v>
      </c>
      <c r="C149" s="153" t="s">
        <v>7111</v>
      </c>
    </row>
    <row r="150" spans="1:3" x14ac:dyDescent="0.25">
      <c r="A150" s="154">
        <v>134</v>
      </c>
      <c r="B150" s="150" t="s">
        <v>7141</v>
      </c>
      <c r="C150" s="153" t="s">
        <v>7111</v>
      </c>
    </row>
    <row r="151" spans="1:3" x14ac:dyDescent="0.25">
      <c r="A151" s="154">
        <v>135</v>
      </c>
      <c r="B151" s="150" t="s">
        <v>7141</v>
      </c>
      <c r="C151" s="153" t="s">
        <v>7111</v>
      </c>
    </row>
    <row r="152" spans="1:3" x14ac:dyDescent="0.25">
      <c r="A152" s="154">
        <v>136</v>
      </c>
      <c r="B152" s="150" t="s">
        <v>7141</v>
      </c>
      <c r="C152" s="153" t="s">
        <v>7111</v>
      </c>
    </row>
    <row r="153" spans="1:3" x14ac:dyDescent="0.25">
      <c r="A153" s="154">
        <v>137</v>
      </c>
      <c r="B153" s="150" t="s">
        <v>7141</v>
      </c>
      <c r="C153" s="153" t="s">
        <v>7111</v>
      </c>
    </row>
    <row r="154" spans="1:3" x14ac:dyDescent="0.25">
      <c r="A154" s="154">
        <v>138</v>
      </c>
      <c r="B154" s="150" t="s">
        <v>7141</v>
      </c>
      <c r="C154" s="153" t="s">
        <v>7111</v>
      </c>
    </row>
    <row r="155" spans="1:3" x14ac:dyDescent="0.25">
      <c r="A155" s="154">
        <v>140</v>
      </c>
      <c r="B155" s="150" t="s">
        <v>7125</v>
      </c>
      <c r="C155" s="153" t="s">
        <v>7111</v>
      </c>
    </row>
    <row r="156" spans="1:3" x14ac:dyDescent="0.25">
      <c r="A156" s="154">
        <v>141</v>
      </c>
      <c r="B156" s="150" t="s">
        <v>7142</v>
      </c>
      <c r="C156" s="153" t="s">
        <v>7111</v>
      </c>
    </row>
    <row r="157" spans="1:3" x14ac:dyDescent="0.25">
      <c r="A157" s="154">
        <v>142</v>
      </c>
      <c r="B157" s="150" t="s">
        <v>7142</v>
      </c>
      <c r="C157" s="153" t="s">
        <v>7111</v>
      </c>
    </row>
    <row r="158" spans="1:3" x14ac:dyDescent="0.25">
      <c r="A158" s="154">
        <v>143</v>
      </c>
      <c r="B158" s="150" t="s">
        <v>7128</v>
      </c>
      <c r="C158" s="153" t="s">
        <v>7091</v>
      </c>
    </row>
    <row r="159" spans="1:3" x14ac:dyDescent="0.25">
      <c r="A159" s="154">
        <v>144</v>
      </c>
      <c r="B159" s="150" t="s">
        <v>7143</v>
      </c>
      <c r="C159" s="153" t="s">
        <v>7111</v>
      </c>
    </row>
    <row r="160" spans="1:3" x14ac:dyDescent="0.25">
      <c r="A160" s="154">
        <v>145</v>
      </c>
      <c r="B160" s="150" t="s">
        <v>7143</v>
      </c>
      <c r="C160" s="153" t="s">
        <v>7111</v>
      </c>
    </row>
    <row r="161" spans="1:3" x14ac:dyDescent="0.25">
      <c r="A161" s="154">
        <v>146</v>
      </c>
      <c r="B161" s="150" t="s">
        <v>7143</v>
      </c>
      <c r="C161" s="153" t="s">
        <v>7111</v>
      </c>
    </row>
    <row r="162" spans="1:3" x14ac:dyDescent="0.25">
      <c r="A162" s="154">
        <v>147</v>
      </c>
      <c r="B162" s="150" t="s">
        <v>7143</v>
      </c>
      <c r="C162" s="153" t="s">
        <v>7111</v>
      </c>
    </row>
    <row r="163" spans="1:3" x14ac:dyDescent="0.25">
      <c r="A163" s="154">
        <v>148</v>
      </c>
      <c r="B163" s="150" t="s">
        <v>7144</v>
      </c>
      <c r="C163" s="153" t="s">
        <v>7111</v>
      </c>
    </row>
    <row r="164" spans="1:3" x14ac:dyDescent="0.25">
      <c r="A164" s="154">
        <v>149</v>
      </c>
      <c r="B164" s="150" t="s">
        <v>7145</v>
      </c>
      <c r="C164" s="153" t="s">
        <v>7111</v>
      </c>
    </row>
    <row r="165" spans="1:3" x14ac:dyDescent="0.25">
      <c r="A165" s="154">
        <v>150</v>
      </c>
      <c r="B165" s="150" t="s">
        <v>7137</v>
      </c>
      <c r="C165" s="153" t="s">
        <v>7111</v>
      </c>
    </row>
    <row r="166" spans="1:3" x14ac:dyDescent="0.25">
      <c r="A166" s="154">
        <v>151</v>
      </c>
      <c r="B166" s="150" t="s">
        <v>7137</v>
      </c>
      <c r="C166" s="153" t="s">
        <v>7111</v>
      </c>
    </row>
    <row r="167" spans="1:3" x14ac:dyDescent="0.25">
      <c r="A167" s="154">
        <v>152</v>
      </c>
      <c r="B167" s="150" t="s">
        <v>7137</v>
      </c>
      <c r="C167" s="153" t="s">
        <v>7111</v>
      </c>
    </row>
    <row r="168" spans="1:3" x14ac:dyDescent="0.25">
      <c r="A168" s="154">
        <v>153</v>
      </c>
      <c r="B168" s="150" t="s">
        <v>7137</v>
      </c>
      <c r="C168" s="153" t="s">
        <v>7111</v>
      </c>
    </row>
    <row r="169" spans="1:3" x14ac:dyDescent="0.25">
      <c r="A169" s="154">
        <v>154</v>
      </c>
      <c r="B169" s="150" t="s">
        <v>7137</v>
      </c>
      <c r="C169" s="153" t="s">
        <v>7111</v>
      </c>
    </row>
    <row r="170" spans="1:3" x14ac:dyDescent="0.25">
      <c r="A170" s="154">
        <v>155</v>
      </c>
      <c r="B170" s="150" t="s">
        <v>7125</v>
      </c>
      <c r="C170" s="153" t="s">
        <v>7091</v>
      </c>
    </row>
    <row r="171" spans="1:3" x14ac:dyDescent="0.25">
      <c r="A171" s="154">
        <v>156</v>
      </c>
      <c r="B171" s="150" t="s">
        <v>7137</v>
      </c>
      <c r="C171" s="153" t="s">
        <v>7111</v>
      </c>
    </row>
    <row r="172" spans="1:3" x14ac:dyDescent="0.25">
      <c r="A172" s="154">
        <v>157</v>
      </c>
      <c r="B172" s="150" t="s">
        <v>7137</v>
      </c>
      <c r="C172" s="153" t="s">
        <v>7111</v>
      </c>
    </row>
    <row r="173" spans="1:3" x14ac:dyDescent="0.25">
      <c r="A173" s="154">
        <v>158</v>
      </c>
      <c r="B173" s="150" t="s">
        <v>7137</v>
      </c>
      <c r="C173" s="153" t="s">
        <v>7111</v>
      </c>
    </row>
    <row r="174" spans="1:3" x14ac:dyDescent="0.25">
      <c r="A174" s="154">
        <v>159</v>
      </c>
      <c r="B174" s="150" t="s">
        <v>7112</v>
      </c>
      <c r="C174" s="153" t="s">
        <v>7091</v>
      </c>
    </row>
    <row r="175" spans="1:3" x14ac:dyDescent="0.25">
      <c r="A175" s="154">
        <v>160</v>
      </c>
      <c r="B175" s="150" t="s">
        <v>7137</v>
      </c>
      <c r="C175" s="153" t="s">
        <v>7111</v>
      </c>
    </row>
    <row r="176" spans="1:3" x14ac:dyDescent="0.25">
      <c r="A176" s="154">
        <v>161</v>
      </c>
      <c r="B176" s="150" t="s">
        <v>7137</v>
      </c>
      <c r="C176" s="153" t="s">
        <v>7111</v>
      </c>
    </row>
    <row r="177" spans="1:3" x14ac:dyDescent="0.25">
      <c r="A177" s="154">
        <v>162</v>
      </c>
      <c r="B177" s="150" t="s">
        <v>7137</v>
      </c>
      <c r="C177" s="153" t="s">
        <v>7111</v>
      </c>
    </row>
    <row r="178" spans="1:3" x14ac:dyDescent="0.25">
      <c r="A178" s="154">
        <v>163</v>
      </c>
      <c r="B178" s="150" t="s">
        <v>7137</v>
      </c>
      <c r="C178" s="153" t="s">
        <v>7111</v>
      </c>
    </row>
    <row r="179" spans="1:3" x14ac:dyDescent="0.25">
      <c r="A179" s="154">
        <v>164</v>
      </c>
      <c r="B179" s="150" t="s">
        <v>7137</v>
      </c>
      <c r="C179" s="153" t="s">
        <v>7111</v>
      </c>
    </row>
    <row r="180" spans="1:3" x14ac:dyDescent="0.25">
      <c r="A180" s="154">
        <v>165</v>
      </c>
      <c r="B180" s="150" t="s">
        <v>7137</v>
      </c>
      <c r="C180" s="153" t="s">
        <v>7111</v>
      </c>
    </row>
    <row r="181" spans="1:3" x14ac:dyDescent="0.25">
      <c r="A181" s="154">
        <v>166</v>
      </c>
      <c r="B181" s="150" t="s">
        <v>7137</v>
      </c>
      <c r="C181" s="153" t="s">
        <v>7111</v>
      </c>
    </row>
    <row r="182" spans="1:3" x14ac:dyDescent="0.25">
      <c r="A182" s="154">
        <v>167</v>
      </c>
      <c r="B182" s="150" t="s">
        <v>7137</v>
      </c>
      <c r="C182" s="153" t="s">
        <v>7111</v>
      </c>
    </row>
    <row r="183" spans="1:3" x14ac:dyDescent="0.25">
      <c r="A183" s="154">
        <v>168</v>
      </c>
      <c r="B183" s="150" t="s">
        <v>7137</v>
      </c>
      <c r="C183" s="153" t="s">
        <v>7111</v>
      </c>
    </row>
    <row r="184" spans="1:3" x14ac:dyDescent="0.25">
      <c r="A184" s="154">
        <v>169</v>
      </c>
      <c r="B184" s="150" t="s">
        <v>7137</v>
      </c>
      <c r="C184" s="153" t="s">
        <v>7111</v>
      </c>
    </row>
    <row r="185" spans="1:3" x14ac:dyDescent="0.25">
      <c r="A185" s="154">
        <v>170</v>
      </c>
      <c r="B185" s="150" t="s">
        <v>7137</v>
      </c>
      <c r="C185" s="153" t="s">
        <v>7111</v>
      </c>
    </row>
    <row r="186" spans="1:3" x14ac:dyDescent="0.25">
      <c r="A186" s="154">
        <v>171</v>
      </c>
      <c r="B186" s="150" t="s">
        <v>7137</v>
      </c>
      <c r="C186" s="153" t="s">
        <v>7111</v>
      </c>
    </row>
    <row r="187" spans="1:3" x14ac:dyDescent="0.25">
      <c r="A187" s="154">
        <v>172</v>
      </c>
      <c r="B187" s="150" t="s">
        <v>7137</v>
      </c>
      <c r="C187" s="153" t="s">
        <v>7111</v>
      </c>
    </row>
    <row r="188" spans="1:3" x14ac:dyDescent="0.25">
      <c r="A188" s="154">
        <v>173</v>
      </c>
      <c r="B188" s="150" t="s">
        <v>7137</v>
      </c>
      <c r="C188" s="153" t="s">
        <v>7111</v>
      </c>
    </row>
    <row r="189" spans="1:3" x14ac:dyDescent="0.25">
      <c r="A189" s="154">
        <v>174</v>
      </c>
      <c r="B189" s="150" t="s">
        <v>7137</v>
      </c>
      <c r="C189" s="153" t="s">
        <v>7111</v>
      </c>
    </row>
    <row r="190" spans="1:3" x14ac:dyDescent="0.25">
      <c r="A190" s="154">
        <v>175</v>
      </c>
      <c r="B190" s="150" t="s">
        <v>7137</v>
      </c>
      <c r="C190" s="153" t="s">
        <v>7111</v>
      </c>
    </row>
    <row r="191" spans="1:3" x14ac:dyDescent="0.25">
      <c r="A191" s="154">
        <v>176</v>
      </c>
      <c r="B191" s="150" t="s">
        <v>7137</v>
      </c>
      <c r="C191" s="153" t="s">
        <v>7111</v>
      </c>
    </row>
    <row r="192" spans="1:3" x14ac:dyDescent="0.25">
      <c r="A192" s="154">
        <v>177</v>
      </c>
      <c r="B192" s="150" t="s">
        <v>7137</v>
      </c>
      <c r="C192" s="153" t="s">
        <v>7111</v>
      </c>
    </row>
    <row r="193" spans="1:3" x14ac:dyDescent="0.25">
      <c r="A193" s="154">
        <v>178</v>
      </c>
      <c r="B193" s="150" t="s">
        <v>7146</v>
      </c>
      <c r="C193" s="153" t="s">
        <v>7111</v>
      </c>
    </row>
    <row r="194" spans="1:3" x14ac:dyDescent="0.25">
      <c r="A194" s="154">
        <v>179</v>
      </c>
      <c r="B194" s="150" t="s">
        <v>7137</v>
      </c>
      <c r="C194" s="153" t="s">
        <v>7111</v>
      </c>
    </row>
    <row r="195" spans="1:3" x14ac:dyDescent="0.25">
      <c r="A195" s="154">
        <v>180</v>
      </c>
      <c r="B195" s="150" t="s">
        <v>7137</v>
      </c>
      <c r="C195" s="153" t="s">
        <v>7111</v>
      </c>
    </row>
    <row r="196" spans="1:3" x14ac:dyDescent="0.25">
      <c r="A196" s="154">
        <v>181</v>
      </c>
      <c r="B196" s="150" t="s">
        <v>7137</v>
      </c>
      <c r="C196" s="153" t="s">
        <v>7111</v>
      </c>
    </row>
    <row r="197" spans="1:3" x14ac:dyDescent="0.25">
      <c r="A197" s="154">
        <v>182</v>
      </c>
      <c r="B197" s="150" t="s">
        <v>7137</v>
      </c>
      <c r="C197" s="153" t="s">
        <v>7111</v>
      </c>
    </row>
    <row r="198" spans="1:3" x14ac:dyDescent="0.25">
      <c r="A198" s="154">
        <v>183</v>
      </c>
      <c r="B198" s="150" t="s">
        <v>7137</v>
      </c>
      <c r="C198" s="153" t="s">
        <v>7111</v>
      </c>
    </row>
    <row r="199" spans="1:3" x14ac:dyDescent="0.25">
      <c r="A199" s="154">
        <v>184</v>
      </c>
      <c r="B199" s="150" t="s">
        <v>7137</v>
      </c>
      <c r="C199" s="153" t="s">
        <v>7111</v>
      </c>
    </row>
    <row r="200" spans="1:3" x14ac:dyDescent="0.25">
      <c r="A200" s="154">
        <v>185</v>
      </c>
      <c r="B200" s="150" t="s">
        <v>7137</v>
      </c>
      <c r="C200" s="153" t="s">
        <v>7111</v>
      </c>
    </row>
    <row r="201" spans="1:3" x14ac:dyDescent="0.25">
      <c r="A201" s="154">
        <v>186</v>
      </c>
      <c r="B201" s="150" t="s">
        <v>7137</v>
      </c>
      <c r="C201" s="153" t="s">
        <v>7111</v>
      </c>
    </row>
    <row r="202" spans="1:3" x14ac:dyDescent="0.25">
      <c r="A202" s="154">
        <v>187</v>
      </c>
      <c r="B202" s="150" t="s">
        <v>7137</v>
      </c>
      <c r="C202" s="153" t="s">
        <v>7111</v>
      </c>
    </row>
    <row r="203" spans="1:3" x14ac:dyDescent="0.25">
      <c r="A203" s="154">
        <v>188</v>
      </c>
      <c r="B203" s="150" t="s">
        <v>7137</v>
      </c>
      <c r="C203" s="153" t="s">
        <v>7111</v>
      </c>
    </row>
    <row r="204" spans="1:3" x14ac:dyDescent="0.25">
      <c r="A204" s="154">
        <v>189</v>
      </c>
      <c r="B204" s="150" t="s">
        <v>7137</v>
      </c>
      <c r="C204" s="153" t="s">
        <v>7091</v>
      </c>
    </row>
    <row r="205" spans="1:3" x14ac:dyDescent="0.25">
      <c r="A205" s="154">
        <v>190</v>
      </c>
      <c r="B205" s="150" t="s">
        <v>7137</v>
      </c>
      <c r="C205" s="153" t="s">
        <v>7091</v>
      </c>
    </row>
    <row r="206" spans="1:3" x14ac:dyDescent="0.25">
      <c r="A206" s="154">
        <v>191</v>
      </c>
      <c r="B206" s="150" t="s">
        <v>7137</v>
      </c>
      <c r="C206" s="153" t="s">
        <v>7091</v>
      </c>
    </row>
    <row r="207" spans="1:3" x14ac:dyDescent="0.25">
      <c r="A207" s="154">
        <v>192</v>
      </c>
      <c r="B207" s="150" t="s">
        <v>7137</v>
      </c>
      <c r="C207" s="153" t="s">
        <v>7091</v>
      </c>
    </row>
    <row r="208" spans="1:3" x14ac:dyDescent="0.25">
      <c r="A208" s="154">
        <v>193</v>
      </c>
      <c r="B208" s="150" t="s">
        <v>7137</v>
      </c>
      <c r="C208" s="153" t="s">
        <v>7091</v>
      </c>
    </row>
    <row r="209" spans="1:3" x14ac:dyDescent="0.25">
      <c r="A209" s="154">
        <v>194</v>
      </c>
      <c r="B209" s="150" t="s">
        <v>7137</v>
      </c>
      <c r="C209" s="153" t="s">
        <v>7091</v>
      </c>
    </row>
    <row r="210" spans="1:3" x14ac:dyDescent="0.25">
      <c r="A210" s="154">
        <v>195</v>
      </c>
      <c r="B210" s="150" t="s">
        <v>7137</v>
      </c>
      <c r="C210" s="153" t="s">
        <v>7091</v>
      </c>
    </row>
    <row r="211" spans="1:3" x14ac:dyDescent="0.25">
      <c r="A211" s="154">
        <v>196</v>
      </c>
      <c r="B211" s="150" t="s">
        <v>7137</v>
      </c>
      <c r="C211" s="153" t="s">
        <v>7091</v>
      </c>
    </row>
    <row r="212" spans="1:3" x14ac:dyDescent="0.25">
      <c r="A212" s="154">
        <v>197</v>
      </c>
      <c r="B212" s="150" t="s">
        <v>7137</v>
      </c>
      <c r="C212" s="153" t="s">
        <v>7091</v>
      </c>
    </row>
    <row r="213" spans="1:3" x14ac:dyDescent="0.25">
      <c r="A213" s="154">
        <v>198</v>
      </c>
      <c r="B213" s="150" t="s">
        <v>7137</v>
      </c>
      <c r="C213" s="153" t="s">
        <v>7091</v>
      </c>
    </row>
    <row r="214" spans="1:3" x14ac:dyDescent="0.25">
      <c r="A214" s="154">
        <v>199</v>
      </c>
      <c r="B214" s="150" t="s">
        <v>7137</v>
      </c>
      <c r="C214" s="153" t="s">
        <v>7091</v>
      </c>
    </row>
    <row r="215" spans="1:3" x14ac:dyDescent="0.25">
      <c r="A215" s="154">
        <v>201</v>
      </c>
      <c r="B215" s="150" t="s">
        <v>7137</v>
      </c>
      <c r="C215" s="153" t="s">
        <v>7091</v>
      </c>
    </row>
    <row r="216" spans="1:3" x14ac:dyDescent="0.25">
      <c r="A216" s="154">
        <v>202</v>
      </c>
      <c r="B216" s="150" t="s">
        <v>7137</v>
      </c>
      <c r="C216" s="153" t="s">
        <v>7091</v>
      </c>
    </row>
    <row r="217" spans="1:3" x14ac:dyDescent="0.25">
      <c r="A217" s="154">
        <v>203</v>
      </c>
      <c r="B217" s="150" t="s">
        <v>7137</v>
      </c>
      <c r="C217" s="153" t="s">
        <v>7091</v>
      </c>
    </row>
    <row r="218" spans="1:3" x14ac:dyDescent="0.25">
      <c r="A218" s="154">
        <v>204</v>
      </c>
      <c r="B218" s="150" t="s">
        <v>7137</v>
      </c>
      <c r="C218" s="153" t="s">
        <v>7091</v>
      </c>
    </row>
    <row r="219" spans="1:3" x14ac:dyDescent="0.25">
      <c r="A219" s="154">
        <v>205</v>
      </c>
      <c r="B219" s="150" t="s">
        <v>7137</v>
      </c>
      <c r="C219" s="153" t="s">
        <v>7091</v>
      </c>
    </row>
    <row r="220" spans="1:3" x14ac:dyDescent="0.25">
      <c r="A220" s="154">
        <v>206</v>
      </c>
      <c r="B220" s="150" t="s">
        <v>7137</v>
      </c>
      <c r="C220" s="153" t="s">
        <v>7091</v>
      </c>
    </row>
    <row r="221" spans="1:3" x14ac:dyDescent="0.25">
      <c r="A221" s="154">
        <v>207</v>
      </c>
      <c r="B221" s="150" t="s">
        <v>7137</v>
      </c>
      <c r="C221" s="153" t="s">
        <v>7091</v>
      </c>
    </row>
    <row r="222" spans="1:3" x14ac:dyDescent="0.25">
      <c r="A222" s="154">
        <v>208</v>
      </c>
      <c r="B222" s="150" t="s">
        <v>7137</v>
      </c>
      <c r="C222" s="153" t="s">
        <v>7091</v>
      </c>
    </row>
    <row r="223" spans="1:3" x14ac:dyDescent="0.25">
      <c r="A223" s="154">
        <v>209</v>
      </c>
      <c r="B223" s="150" t="s">
        <v>7137</v>
      </c>
      <c r="C223" s="153" t="s">
        <v>7111</v>
      </c>
    </row>
    <row r="224" spans="1:3" x14ac:dyDescent="0.25">
      <c r="A224" s="154">
        <v>210</v>
      </c>
      <c r="B224" s="150" t="s">
        <v>7137</v>
      </c>
      <c r="C224" s="153" t="s">
        <v>7111</v>
      </c>
    </row>
    <row r="225" spans="1:3" x14ac:dyDescent="0.25">
      <c r="A225" s="154">
        <v>211</v>
      </c>
      <c r="B225" s="150" t="s">
        <v>7137</v>
      </c>
      <c r="C225" s="153" t="s">
        <v>7111</v>
      </c>
    </row>
    <row r="226" spans="1:3" x14ac:dyDescent="0.25">
      <c r="A226" s="154">
        <v>212</v>
      </c>
      <c r="B226" s="150" t="s">
        <v>7137</v>
      </c>
      <c r="C226" s="153" t="s">
        <v>7111</v>
      </c>
    </row>
    <row r="227" spans="1:3" x14ac:dyDescent="0.25">
      <c r="A227" s="154">
        <v>213</v>
      </c>
      <c r="B227" s="150" t="s">
        <v>7137</v>
      </c>
      <c r="C227" s="153" t="s">
        <v>7111</v>
      </c>
    </row>
    <row r="228" spans="1:3" x14ac:dyDescent="0.25">
      <c r="A228" s="154">
        <v>214</v>
      </c>
      <c r="B228" s="150" t="s">
        <v>7137</v>
      </c>
      <c r="C228" s="153" t="s">
        <v>7111</v>
      </c>
    </row>
    <row r="229" spans="1:3" x14ac:dyDescent="0.25">
      <c r="A229" s="154">
        <v>215</v>
      </c>
      <c r="B229" s="150" t="s">
        <v>7137</v>
      </c>
      <c r="C229" s="153" t="s">
        <v>7111</v>
      </c>
    </row>
    <row r="230" spans="1:3" x14ac:dyDescent="0.25">
      <c r="A230" s="154">
        <v>216</v>
      </c>
      <c r="B230" s="150" t="s">
        <v>7137</v>
      </c>
      <c r="C230" s="153" t="s">
        <v>7111</v>
      </c>
    </row>
    <row r="231" spans="1:3" x14ac:dyDescent="0.25">
      <c r="A231" s="154">
        <v>217</v>
      </c>
      <c r="B231" s="150" t="s">
        <v>7137</v>
      </c>
      <c r="C231" s="153" t="s">
        <v>7111</v>
      </c>
    </row>
    <row r="232" spans="1:3" x14ac:dyDescent="0.25">
      <c r="A232" s="154">
        <v>218</v>
      </c>
      <c r="B232" s="150" t="s">
        <v>7137</v>
      </c>
      <c r="C232" s="153" t="s">
        <v>7111</v>
      </c>
    </row>
    <row r="233" spans="1:3" x14ac:dyDescent="0.25">
      <c r="A233" s="154">
        <v>219</v>
      </c>
      <c r="B233" s="150" t="s">
        <v>7137</v>
      </c>
      <c r="C233" s="153" t="s">
        <v>7111</v>
      </c>
    </row>
    <row r="234" spans="1:3" x14ac:dyDescent="0.25">
      <c r="A234" s="154">
        <v>220</v>
      </c>
      <c r="B234" s="150" t="s">
        <v>7137</v>
      </c>
      <c r="C234" s="153" t="s">
        <v>7111</v>
      </c>
    </row>
    <row r="235" spans="1:3" x14ac:dyDescent="0.25">
      <c r="A235" s="154">
        <v>221</v>
      </c>
      <c r="B235" s="150" t="s">
        <v>7137</v>
      </c>
      <c r="C235" s="153" t="s">
        <v>7111</v>
      </c>
    </row>
    <row r="236" spans="1:3" x14ac:dyDescent="0.25">
      <c r="A236" s="154">
        <v>222</v>
      </c>
      <c r="B236" s="150" t="s">
        <v>7137</v>
      </c>
      <c r="C236" s="153" t="s">
        <v>7111</v>
      </c>
    </row>
    <row r="237" spans="1:3" x14ac:dyDescent="0.25">
      <c r="A237" s="154">
        <v>223</v>
      </c>
      <c r="B237" s="150" t="s">
        <v>7137</v>
      </c>
      <c r="C237" s="153" t="s">
        <v>7111</v>
      </c>
    </row>
    <row r="238" spans="1:3" x14ac:dyDescent="0.25">
      <c r="A238" s="154">
        <v>224</v>
      </c>
      <c r="B238" s="150" t="s">
        <v>7137</v>
      </c>
      <c r="C238" s="153" t="s">
        <v>7111</v>
      </c>
    </row>
    <row r="239" spans="1:3" x14ac:dyDescent="0.25">
      <c r="A239" s="154">
        <v>225</v>
      </c>
      <c r="B239" s="150" t="s">
        <v>7137</v>
      </c>
      <c r="C239" s="153" t="s">
        <v>7111</v>
      </c>
    </row>
    <row r="240" spans="1:3" x14ac:dyDescent="0.25">
      <c r="A240" s="154">
        <v>226</v>
      </c>
      <c r="B240" s="150" t="s">
        <v>7137</v>
      </c>
      <c r="C240" s="153" t="s">
        <v>7111</v>
      </c>
    </row>
    <row r="241" spans="1:3" x14ac:dyDescent="0.25">
      <c r="A241" s="154">
        <v>227</v>
      </c>
      <c r="B241" s="150" t="s">
        <v>7137</v>
      </c>
      <c r="C241" s="153" t="s">
        <v>7111</v>
      </c>
    </row>
    <row r="242" spans="1:3" x14ac:dyDescent="0.25">
      <c r="A242" s="154">
        <v>228</v>
      </c>
      <c r="B242" s="150" t="s">
        <v>7147</v>
      </c>
      <c r="C242" s="153" t="s">
        <v>7091</v>
      </c>
    </row>
    <row r="243" spans="1:3" x14ac:dyDescent="0.25">
      <c r="A243" s="154">
        <v>229</v>
      </c>
      <c r="B243" s="150" t="s">
        <v>7147</v>
      </c>
      <c r="C243" s="153" t="s">
        <v>7091</v>
      </c>
    </row>
    <row r="244" spans="1:3" x14ac:dyDescent="0.25">
      <c r="A244" s="154">
        <v>230</v>
      </c>
      <c r="B244" s="150" t="s">
        <v>7137</v>
      </c>
      <c r="C244" s="153" t="s">
        <v>7091</v>
      </c>
    </row>
    <row r="245" spans="1:3" x14ac:dyDescent="0.25">
      <c r="A245" s="154">
        <v>231</v>
      </c>
      <c r="B245" s="150" t="s">
        <v>7125</v>
      </c>
      <c r="C245" s="153" t="s">
        <v>7111</v>
      </c>
    </row>
    <row r="246" spans="1:3" x14ac:dyDescent="0.25">
      <c r="A246" s="154">
        <v>233</v>
      </c>
      <c r="B246" s="150" t="s">
        <v>7125</v>
      </c>
      <c r="C246" s="153" t="s">
        <v>7111</v>
      </c>
    </row>
    <row r="247" spans="1:3" x14ac:dyDescent="0.25">
      <c r="A247" s="154">
        <v>234</v>
      </c>
      <c r="B247" s="150" t="s">
        <v>7125</v>
      </c>
      <c r="C247" s="153" t="s">
        <v>7111</v>
      </c>
    </row>
    <row r="248" spans="1:3" x14ac:dyDescent="0.25">
      <c r="A248" s="154">
        <v>235</v>
      </c>
      <c r="B248" s="150" t="s">
        <v>7125</v>
      </c>
      <c r="C248" s="153" t="s">
        <v>7111</v>
      </c>
    </row>
    <row r="249" spans="1:3" x14ac:dyDescent="0.25">
      <c r="A249" s="154">
        <v>236</v>
      </c>
      <c r="B249" s="150" t="s">
        <v>7125</v>
      </c>
      <c r="C249" s="153" t="s">
        <v>7111</v>
      </c>
    </row>
    <row r="250" spans="1:3" x14ac:dyDescent="0.25">
      <c r="A250" s="154">
        <v>237</v>
      </c>
      <c r="B250" s="150" t="s">
        <v>7125</v>
      </c>
      <c r="C250" s="153" t="s">
        <v>7111</v>
      </c>
    </row>
    <row r="251" spans="1:3" x14ac:dyDescent="0.25">
      <c r="A251" s="154">
        <v>238</v>
      </c>
      <c r="B251" s="150" t="s">
        <v>7137</v>
      </c>
      <c r="C251" s="153" t="s">
        <v>7111</v>
      </c>
    </row>
    <row r="252" spans="1:3" x14ac:dyDescent="0.25">
      <c r="A252" s="154">
        <v>241</v>
      </c>
      <c r="B252" s="150" t="s">
        <v>7148</v>
      </c>
      <c r="C252" s="153" t="s">
        <v>7111</v>
      </c>
    </row>
    <row r="253" spans="1:3" x14ac:dyDescent="0.25">
      <c r="A253" s="154">
        <v>242</v>
      </c>
      <c r="B253" s="150" t="s">
        <v>7149</v>
      </c>
      <c r="C253" s="153" t="s">
        <v>7111</v>
      </c>
    </row>
    <row r="254" spans="1:3" x14ac:dyDescent="0.25">
      <c r="A254" s="154">
        <v>243</v>
      </c>
      <c r="B254" s="150" t="s">
        <v>7113</v>
      </c>
      <c r="C254" s="153" t="s">
        <v>7111</v>
      </c>
    </row>
    <row r="255" spans="1:3" x14ac:dyDescent="0.25">
      <c r="A255" s="154">
        <v>244</v>
      </c>
      <c r="B255" s="150" t="s">
        <v>7137</v>
      </c>
      <c r="C255" s="153" t="s">
        <v>7111</v>
      </c>
    </row>
    <row r="256" spans="1:3" x14ac:dyDescent="0.25">
      <c r="A256" s="154">
        <v>245</v>
      </c>
      <c r="B256" s="150" t="s">
        <v>7149</v>
      </c>
      <c r="C256" s="153" t="s">
        <v>7111</v>
      </c>
    </row>
    <row r="257" spans="1:3" x14ac:dyDescent="0.25">
      <c r="A257" s="154">
        <v>246</v>
      </c>
      <c r="B257" s="150" t="s">
        <v>7150</v>
      </c>
      <c r="C257" s="153" t="s">
        <v>7111</v>
      </c>
    </row>
    <row r="258" spans="1:3" x14ac:dyDescent="0.25">
      <c r="A258" s="154">
        <v>247</v>
      </c>
      <c r="B258" s="150" t="s">
        <v>7149</v>
      </c>
      <c r="C258" s="153" t="s">
        <v>7111</v>
      </c>
    </row>
    <row r="259" spans="1:3" x14ac:dyDescent="0.25">
      <c r="A259" s="154">
        <v>248</v>
      </c>
      <c r="B259" s="150" t="s">
        <v>7137</v>
      </c>
      <c r="C259" s="153" t="s">
        <v>7111</v>
      </c>
    </row>
    <row r="260" spans="1:3" x14ac:dyDescent="0.25">
      <c r="A260" s="154">
        <v>249</v>
      </c>
      <c r="B260" s="150" t="s">
        <v>7149</v>
      </c>
      <c r="C260" s="153" t="s">
        <v>7111</v>
      </c>
    </row>
    <row r="261" spans="1:3" x14ac:dyDescent="0.25">
      <c r="A261" s="154">
        <v>250</v>
      </c>
      <c r="B261" s="150" t="s">
        <v>7151</v>
      </c>
      <c r="C261" s="153" t="s">
        <v>7091</v>
      </c>
    </row>
    <row r="262" spans="1:3" x14ac:dyDescent="0.25">
      <c r="A262" s="154">
        <v>251</v>
      </c>
      <c r="B262" s="150" t="s">
        <v>7151</v>
      </c>
      <c r="C262" s="153" t="s">
        <v>7091</v>
      </c>
    </row>
    <row r="263" spans="1:3" x14ac:dyDescent="0.25">
      <c r="A263" s="154">
        <v>252</v>
      </c>
      <c r="B263" s="150" t="s">
        <v>7151</v>
      </c>
      <c r="C263" s="153" t="s">
        <v>7091</v>
      </c>
    </row>
    <row r="264" spans="1:3" x14ac:dyDescent="0.25">
      <c r="A264" s="154">
        <v>253</v>
      </c>
      <c r="B264" s="150" t="s">
        <v>7151</v>
      </c>
      <c r="C264" s="153" t="s">
        <v>7091</v>
      </c>
    </row>
    <row r="265" spans="1:3" x14ac:dyDescent="0.25">
      <c r="A265" s="154">
        <v>254</v>
      </c>
      <c r="B265" s="150" t="s">
        <v>7152</v>
      </c>
      <c r="C265" s="153" t="s">
        <v>7111</v>
      </c>
    </row>
    <row r="266" spans="1:3" x14ac:dyDescent="0.25">
      <c r="A266" s="154">
        <v>255</v>
      </c>
      <c r="B266" s="150" t="s">
        <v>7153</v>
      </c>
      <c r="C266" s="153" t="s">
        <v>7111</v>
      </c>
    </row>
    <row r="267" spans="1:3" x14ac:dyDescent="0.25">
      <c r="A267" s="154">
        <v>257</v>
      </c>
      <c r="B267" s="150" t="s">
        <v>7154</v>
      </c>
      <c r="C267" s="153" t="s">
        <v>7111</v>
      </c>
    </row>
    <row r="268" spans="1:3" x14ac:dyDescent="0.25">
      <c r="A268" s="154">
        <v>258</v>
      </c>
      <c r="B268" s="150" t="s">
        <v>7155</v>
      </c>
      <c r="C268" s="153" t="s">
        <v>7111</v>
      </c>
    </row>
    <row r="269" spans="1:3" x14ac:dyDescent="0.25">
      <c r="A269" s="154">
        <v>259</v>
      </c>
      <c r="B269" s="150" t="s">
        <v>7156</v>
      </c>
      <c r="C269" s="153" t="s">
        <v>7111</v>
      </c>
    </row>
    <row r="270" spans="1:3" x14ac:dyDescent="0.25">
      <c r="A270" s="154">
        <v>260</v>
      </c>
      <c r="B270" s="150" t="s">
        <v>7155</v>
      </c>
      <c r="C270" s="153" t="s">
        <v>7091</v>
      </c>
    </row>
    <row r="271" spans="1:3" x14ac:dyDescent="0.25">
      <c r="A271" s="154">
        <v>261</v>
      </c>
      <c r="B271" s="150" t="s">
        <v>7155</v>
      </c>
      <c r="C271" s="153" t="s">
        <v>7111</v>
      </c>
    </row>
    <row r="272" spans="1:3" x14ac:dyDescent="0.25">
      <c r="A272" s="154">
        <v>262</v>
      </c>
      <c r="B272" s="150" t="s">
        <v>7155</v>
      </c>
      <c r="C272" s="153" t="s">
        <v>7111</v>
      </c>
    </row>
    <row r="273" spans="1:3" x14ac:dyDescent="0.25">
      <c r="A273" s="154">
        <v>263</v>
      </c>
      <c r="B273" s="150" t="s">
        <v>7155</v>
      </c>
      <c r="C273" s="153" t="s">
        <v>7111</v>
      </c>
    </row>
    <row r="274" spans="1:3" x14ac:dyDescent="0.25">
      <c r="A274" s="154">
        <v>264</v>
      </c>
      <c r="B274" s="150" t="s">
        <v>7155</v>
      </c>
      <c r="C274" s="153" t="s">
        <v>7111</v>
      </c>
    </row>
    <row r="275" spans="1:3" x14ac:dyDescent="0.25">
      <c r="A275" s="154">
        <v>265</v>
      </c>
      <c r="B275" s="150" t="s">
        <v>7157</v>
      </c>
      <c r="C275" s="153" t="s">
        <v>7091</v>
      </c>
    </row>
    <row r="276" spans="1:3" x14ac:dyDescent="0.25">
      <c r="A276" s="154">
        <v>266</v>
      </c>
      <c r="B276" s="150" t="s">
        <v>7157</v>
      </c>
      <c r="C276" s="153" t="s">
        <v>7091</v>
      </c>
    </row>
    <row r="277" spans="1:3" x14ac:dyDescent="0.25">
      <c r="A277" s="154">
        <v>267</v>
      </c>
      <c r="B277" s="150" t="s">
        <v>7157</v>
      </c>
      <c r="C277" s="153" t="s">
        <v>7091</v>
      </c>
    </row>
    <row r="278" spans="1:3" x14ac:dyDescent="0.25">
      <c r="A278" s="154">
        <v>268</v>
      </c>
      <c r="B278" s="150" t="s">
        <v>7157</v>
      </c>
      <c r="C278" s="153" t="s">
        <v>7091</v>
      </c>
    </row>
    <row r="279" spans="1:3" x14ac:dyDescent="0.25">
      <c r="A279" s="154">
        <v>269</v>
      </c>
      <c r="B279" s="150" t="s">
        <v>7157</v>
      </c>
      <c r="C279" s="153" t="s">
        <v>7091</v>
      </c>
    </row>
    <row r="280" spans="1:3" x14ac:dyDescent="0.25">
      <c r="A280" s="154">
        <v>270</v>
      </c>
      <c r="B280" s="150" t="s">
        <v>7157</v>
      </c>
      <c r="C280" s="153" t="s">
        <v>7091</v>
      </c>
    </row>
    <row r="281" spans="1:3" x14ac:dyDescent="0.25">
      <c r="A281" s="154">
        <v>271</v>
      </c>
      <c r="B281" s="150" t="s">
        <v>7157</v>
      </c>
      <c r="C281" s="153" t="s">
        <v>7091</v>
      </c>
    </row>
    <row r="282" spans="1:3" x14ac:dyDescent="0.25">
      <c r="A282" s="154">
        <v>272</v>
      </c>
      <c r="B282" s="150" t="s">
        <v>7157</v>
      </c>
      <c r="C282" s="153" t="s">
        <v>7091</v>
      </c>
    </row>
    <row r="283" spans="1:3" x14ac:dyDescent="0.25">
      <c r="A283" s="154">
        <v>273</v>
      </c>
      <c r="B283" s="150" t="s">
        <v>7157</v>
      </c>
      <c r="C283" s="153" t="s">
        <v>7091</v>
      </c>
    </row>
    <row r="284" spans="1:3" x14ac:dyDescent="0.25">
      <c r="A284" s="154">
        <v>274</v>
      </c>
      <c r="B284" s="150" t="s">
        <v>7157</v>
      </c>
      <c r="C284" s="153" t="s">
        <v>7091</v>
      </c>
    </row>
    <row r="285" spans="1:3" x14ac:dyDescent="0.25">
      <c r="A285" s="154">
        <v>276</v>
      </c>
      <c r="B285" s="150" t="s">
        <v>7157</v>
      </c>
      <c r="C285" s="153" t="s">
        <v>7091</v>
      </c>
    </row>
    <row r="286" spans="1:3" x14ac:dyDescent="0.25">
      <c r="A286" s="154">
        <v>277</v>
      </c>
      <c r="B286" s="150" t="s">
        <v>7158</v>
      </c>
      <c r="C286" s="153" t="s">
        <v>7091</v>
      </c>
    </row>
    <row r="287" spans="1:3" x14ac:dyDescent="0.25">
      <c r="A287" s="154">
        <v>278</v>
      </c>
      <c r="B287" s="150" t="s">
        <v>7159</v>
      </c>
      <c r="C287" s="153" t="s">
        <v>7091</v>
      </c>
    </row>
    <row r="288" spans="1:3" x14ac:dyDescent="0.25">
      <c r="A288" s="154">
        <v>279</v>
      </c>
      <c r="B288" s="150" t="s">
        <v>7160</v>
      </c>
      <c r="C288" s="153" t="s">
        <v>7091</v>
      </c>
    </row>
    <row r="289" spans="1:3" x14ac:dyDescent="0.25">
      <c r="A289" s="154">
        <v>280</v>
      </c>
      <c r="B289" s="150" t="s">
        <v>7161</v>
      </c>
      <c r="C289" s="153" t="s">
        <v>7091</v>
      </c>
    </row>
    <row r="290" spans="1:3" x14ac:dyDescent="0.25">
      <c r="A290" s="154">
        <v>281</v>
      </c>
      <c r="B290" s="150" t="s">
        <v>7162</v>
      </c>
      <c r="C290" s="153" t="s">
        <v>7111</v>
      </c>
    </row>
    <row r="291" spans="1:3" x14ac:dyDescent="0.25">
      <c r="A291" s="154">
        <v>283</v>
      </c>
      <c r="B291" s="150" t="s">
        <v>7163</v>
      </c>
      <c r="C291" s="153" t="s">
        <v>7111</v>
      </c>
    </row>
    <row r="292" spans="1:3" x14ac:dyDescent="0.25">
      <c r="A292" s="154">
        <v>284</v>
      </c>
      <c r="B292" s="150" t="s">
        <v>7104</v>
      </c>
      <c r="C292" s="153" t="s">
        <v>7091</v>
      </c>
    </row>
    <row r="293" spans="1:3" x14ac:dyDescent="0.25">
      <c r="A293" s="154">
        <v>285</v>
      </c>
      <c r="B293" s="150" t="s">
        <v>7104</v>
      </c>
      <c r="C293" s="153" t="s">
        <v>7091</v>
      </c>
    </row>
    <row r="294" spans="1:3" x14ac:dyDescent="0.25">
      <c r="A294" s="154">
        <v>286</v>
      </c>
      <c r="B294" s="150" t="s">
        <v>7164</v>
      </c>
      <c r="C294" s="153" t="s">
        <v>7091</v>
      </c>
    </row>
    <row r="295" spans="1:3" x14ac:dyDescent="0.25">
      <c r="A295" s="154">
        <v>287</v>
      </c>
      <c r="B295" s="150" t="s">
        <v>7165</v>
      </c>
      <c r="C295" s="153" t="s">
        <v>7091</v>
      </c>
    </row>
    <row r="296" spans="1:3" x14ac:dyDescent="0.25">
      <c r="A296" s="154">
        <v>288</v>
      </c>
      <c r="B296" s="150" t="s">
        <v>7166</v>
      </c>
      <c r="C296" s="153" t="s">
        <v>7091</v>
      </c>
    </row>
    <row r="297" spans="1:3" x14ac:dyDescent="0.25">
      <c r="A297" s="154">
        <v>289</v>
      </c>
      <c r="B297" s="150" t="s">
        <v>7166</v>
      </c>
      <c r="C297" s="153" t="s">
        <v>7091</v>
      </c>
    </row>
    <row r="298" spans="1:3" x14ac:dyDescent="0.25">
      <c r="A298" s="154">
        <v>290</v>
      </c>
      <c r="B298" s="150" t="s">
        <v>7166</v>
      </c>
      <c r="C298" s="153" t="s">
        <v>7091</v>
      </c>
    </row>
    <row r="299" spans="1:3" x14ac:dyDescent="0.25">
      <c r="A299" s="154">
        <v>291</v>
      </c>
      <c r="B299" s="150" t="s">
        <v>7166</v>
      </c>
      <c r="C299" s="153" t="s">
        <v>7091</v>
      </c>
    </row>
    <row r="300" spans="1:3" x14ac:dyDescent="0.25">
      <c r="A300" s="154">
        <v>292</v>
      </c>
      <c r="B300" s="150" t="s">
        <v>7166</v>
      </c>
      <c r="C300" s="153" t="s">
        <v>7091</v>
      </c>
    </row>
    <row r="301" spans="1:3" x14ac:dyDescent="0.25">
      <c r="A301" s="154">
        <v>297</v>
      </c>
      <c r="B301" s="150" t="s">
        <v>7166</v>
      </c>
      <c r="C301" s="153" t="s">
        <v>7091</v>
      </c>
    </row>
    <row r="302" spans="1:3" x14ac:dyDescent="0.25">
      <c r="A302" s="154">
        <v>298</v>
      </c>
      <c r="B302" s="150" t="s">
        <v>7166</v>
      </c>
      <c r="C302" s="153" t="s">
        <v>7091</v>
      </c>
    </row>
    <row r="303" spans="1:3" x14ac:dyDescent="0.25">
      <c r="A303" s="154">
        <v>299</v>
      </c>
      <c r="B303" s="150" t="s">
        <v>7166</v>
      </c>
      <c r="C303" s="153" t="s">
        <v>7091</v>
      </c>
    </row>
    <row r="304" spans="1:3" x14ac:dyDescent="0.25">
      <c r="A304" s="154">
        <v>300</v>
      </c>
      <c r="B304" s="150" t="s">
        <v>7167</v>
      </c>
      <c r="C304" s="153" t="s">
        <v>7111</v>
      </c>
    </row>
    <row r="305" spans="1:3" x14ac:dyDescent="0.25">
      <c r="A305" s="154">
        <v>301</v>
      </c>
      <c r="B305" s="150" t="s">
        <v>7168</v>
      </c>
      <c r="C305" s="153" t="s">
        <v>7111</v>
      </c>
    </row>
    <row r="306" spans="1:3" x14ac:dyDescent="0.25">
      <c r="A306" s="154">
        <v>302</v>
      </c>
      <c r="B306" s="150" t="s">
        <v>7169</v>
      </c>
      <c r="C306" s="153" t="s">
        <v>7111</v>
      </c>
    </row>
    <row r="307" spans="1:3" x14ac:dyDescent="0.25">
      <c r="A307" s="154">
        <v>303</v>
      </c>
      <c r="B307" s="150" t="s">
        <v>7166</v>
      </c>
      <c r="C307" s="153" t="s">
        <v>7091</v>
      </c>
    </row>
    <row r="308" spans="1:3" x14ac:dyDescent="0.25">
      <c r="A308" s="154">
        <v>304</v>
      </c>
      <c r="B308" s="150" t="s">
        <v>7166</v>
      </c>
      <c r="C308" s="153" t="s">
        <v>7091</v>
      </c>
    </row>
    <row r="309" spans="1:3" x14ac:dyDescent="0.25">
      <c r="A309" s="154">
        <v>305</v>
      </c>
      <c r="B309" s="150" t="s">
        <v>7170</v>
      </c>
      <c r="C309" s="153" t="s">
        <v>7111</v>
      </c>
    </row>
    <row r="310" spans="1:3" x14ac:dyDescent="0.25">
      <c r="A310" s="154">
        <v>306</v>
      </c>
      <c r="B310" s="150" t="s">
        <v>7170</v>
      </c>
      <c r="C310" s="153" t="s">
        <v>7111</v>
      </c>
    </row>
    <row r="311" spans="1:3" x14ac:dyDescent="0.25">
      <c r="A311" s="154">
        <v>307</v>
      </c>
      <c r="B311" s="150" t="s">
        <v>7170</v>
      </c>
      <c r="C311" s="153" t="s">
        <v>7111</v>
      </c>
    </row>
    <row r="312" spans="1:3" x14ac:dyDescent="0.25">
      <c r="A312" s="154">
        <v>308</v>
      </c>
      <c r="B312" s="150" t="s">
        <v>7170</v>
      </c>
      <c r="C312" s="153" t="s">
        <v>7111</v>
      </c>
    </row>
    <row r="313" spans="1:3" x14ac:dyDescent="0.25">
      <c r="A313" s="154">
        <v>309</v>
      </c>
      <c r="B313" s="150" t="s">
        <v>7171</v>
      </c>
      <c r="C313" s="153" t="s">
        <v>7111</v>
      </c>
    </row>
    <row r="314" spans="1:3" x14ac:dyDescent="0.25">
      <c r="A314" s="154">
        <v>310</v>
      </c>
      <c r="B314" s="150" t="s">
        <v>7172</v>
      </c>
      <c r="C314" s="153" t="s">
        <v>7111</v>
      </c>
    </row>
    <row r="315" spans="1:3" x14ac:dyDescent="0.25">
      <c r="A315" s="154">
        <v>312</v>
      </c>
      <c r="B315" s="150" t="s">
        <v>7173</v>
      </c>
      <c r="C315" s="153" t="s">
        <v>7111</v>
      </c>
    </row>
    <row r="316" spans="1:3" x14ac:dyDescent="0.25">
      <c r="A316" s="154">
        <v>313</v>
      </c>
      <c r="B316" s="150" t="s">
        <v>7174</v>
      </c>
      <c r="C316" s="153" t="s">
        <v>7091</v>
      </c>
    </row>
    <row r="317" spans="1:3" x14ac:dyDescent="0.25">
      <c r="A317" s="154">
        <v>314</v>
      </c>
      <c r="B317" s="150" t="s">
        <v>7175</v>
      </c>
      <c r="C317" s="153" t="s">
        <v>7091</v>
      </c>
    </row>
    <row r="318" spans="1:3" x14ac:dyDescent="0.25">
      <c r="A318" s="154">
        <v>315</v>
      </c>
      <c r="B318" s="150" t="s">
        <v>7176</v>
      </c>
      <c r="C318" s="153" t="s">
        <v>7091</v>
      </c>
    </row>
    <row r="319" spans="1:3" x14ac:dyDescent="0.25">
      <c r="A319" s="154">
        <v>316</v>
      </c>
      <c r="B319" s="150" t="s">
        <v>7177</v>
      </c>
      <c r="C319" s="153" t="s">
        <v>7111</v>
      </c>
    </row>
    <row r="320" spans="1:3" x14ac:dyDescent="0.25">
      <c r="A320" s="154">
        <v>317</v>
      </c>
      <c r="B320" s="150" t="s">
        <v>7177</v>
      </c>
      <c r="C320" s="153" t="s">
        <v>7111</v>
      </c>
    </row>
    <row r="321" spans="1:3" x14ac:dyDescent="0.25">
      <c r="A321" s="154">
        <v>318</v>
      </c>
      <c r="B321" s="150" t="s">
        <v>7177</v>
      </c>
      <c r="C321" s="153" t="s">
        <v>7111</v>
      </c>
    </row>
    <row r="322" spans="1:3" x14ac:dyDescent="0.25">
      <c r="A322" s="154">
        <v>319</v>
      </c>
      <c r="B322" s="150" t="s">
        <v>7178</v>
      </c>
      <c r="C322" s="153" t="s">
        <v>7111</v>
      </c>
    </row>
    <row r="323" spans="1:3" x14ac:dyDescent="0.25">
      <c r="A323" s="154">
        <v>320</v>
      </c>
      <c r="B323" s="150" t="s">
        <v>7177</v>
      </c>
      <c r="C323" s="153" t="s">
        <v>7111</v>
      </c>
    </row>
    <row r="324" spans="1:3" x14ac:dyDescent="0.25">
      <c r="A324" s="154">
        <v>321</v>
      </c>
      <c r="B324" s="150" t="s">
        <v>7177</v>
      </c>
      <c r="C324" s="153" t="s">
        <v>7111</v>
      </c>
    </row>
    <row r="325" spans="1:3" x14ac:dyDescent="0.25">
      <c r="A325" s="154">
        <v>322</v>
      </c>
      <c r="B325" s="150" t="s">
        <v>7177</v>
      </c>
      <c r="C325" s="153" t="s">
        <v>7111</v>
      </c>
    </row>
    <row r="326" spans="1:3" x14ac:dyDescent="0.25">
      <c r="A326" s="154">
        <v>323</v>
      </c>
      <c r="B326" s="150" t="s">
        <v>7177</v>
      </c>
      <c r="C326" s="153" t="s">
        <v>7111</v>
      </c>
    </row>
    <row r="327" spans="1:3" x14ac:dyDescent="0.25">
      <c r="A327" s="154">
        <v>324</v>
      </c>
      <c r="B327" s="150" t="s">
        <v>7179</v>
      </c>
      <c r="C327" s="153" t="s">
        <v>7111</v>
      </c>
    </row>
    <row r="328" spans="1:3" x14ac:dyDescent="0.25">
      <c r="A328" s="154">
        <v>325</v>
      </c>
      <c r="B328" s="150" t="s">
        <v>7180</v>
      </c>
      <c r="C328" s="153" t="s">
        <v>7111</v>
      </c>
    </row>
    <row r="329" spans="1:3" x14ac:dyDescent="0.25">
      <c r="A329" s="154">
        <v>326</v>
      </c>
      <c r="B329" s="150" t="s">
        <v>7180</v>
      </c>
      <c r="C329" s="153" t="s">
        <v>7111</v>
      </c>
    </row>
    <row r="330" spans="1:3" x14ac:dyDescent="0.25">
      <c r="A330" s="154">
        <v>327</v>
      </c>
      <c r="B330" s="150" t="s">
        <v>7180</v>
      </c>
      <c r="C330" s="153" t="s">
        <v>7111</v>
      </c>
    </row>
    <row r="331" spans="1:3" x14ac:dyDescent="0.25">
      <c r="A331" s="154">
        <v>328</v>
      </c>
      <c r="B331" s="150" t="s">
        <v>7180</v>
      </c>
      <c r="C331" s="153" t="s">
        <v>7111</v>
      </c>
    </row>
    <row r="332" spans="1:3" x14ac:dyDescent="0.25">
      <c r="A332" s="154">
        <v>329</v>
      </c>
      <c r="B332" s="150" t="s">
        <v>7180</v>
      </c>
      <c r="C332" s="153" t="s">
        <v>7111</v>
      </c>
    </row>
    <row r="333" spans="1:3" x14ac:dyDescent="0.25">
      <c r="A333" s="154">
        <v>330</v>
      </c>
      <c r="B333" s="150" t="s">
        <v>7180</v>
      </c>
      <c r="C333" s="153" t="s">
        <v>7111</v>
      </c>
    </row>
    <row r="334" spans="1:3" x14ac:dyDescent="0.25">
      <c r="A334" s="154">
        <v>331</v>
      </c>
      <c r="B334" s="150" t="s">
        <v>7180</v>
      </c>
      <c r="C334" s="153" t="s">
        <v>7111</v>
      </c>
    </row>
    <row r="335" spans="1:3" x14ac:dyDescent="0.25">
      <c r="A335" s="154">
        <v>332</v>
      </c>
      <c r="B335" s="150" t="s">
        <v>7180</v>
      </c>
      <c r="C335" s="153" t="s">
        <v>7091</v>
      </c>
    </row>
    <row r="336" spans="1:3" x14ac:dyDescent="0.25">
      <c r="A336" s="154">
        <v>334</v>
      </c>
      <c r="B336" s="150" t="s">
        <v>7181</v>
      </c>
      <c r="C336" s="153" t="s">
        <v>7111</v>
      </c>
    </row>
    <row r="337" spans="1:3" x14ac:dyDescent="0.25">
      <c r="A337" s="154">
        <v>335</v>
      </c>
      <c r="B337" s="150" t="s">
        <v>7182</v>
      </c>
      <c r="C337" s="153" t="s">
        <v>7111</v>
      </c>
    </row>
    <row r="338" spans="1:3" x14ac:dyDescent="0.25">
      <c r="A338" s="154">
        <v>336</v>
      </c>
      <c r="B338" s="150" t="s">
        <v>7183</v>
      </c>
      <c r="C338" s="153" t="s">
        <v>7091</v>
      </c>
    </row>
    <row r="339" spans="1:3" x14ac:dyDescent="0.25">
      <c r="A339" s="154">
        <v>337</v>
      </c>
      <c r="B339" s="150" t="s">
        <v>7183</v>
      </c>
      <c r="C339" s="153" t="s">
        <v>7091</v>
      </c>
    </row>
    <row r="340" spans="1:3" x14ac:dyDescent="0.25">
      <c r="A340" s="154">
        <v>338</v>
      </c>
      <c r="B340" s="150" t="s">
        <v>7184</v>
      </c>
      <c r="C340" s="153" t="s">
        <v>7111</v>
      </c>
    </row>
    <row r="341" spans="1:3" x14ac:dyDescent="0.25">
      <c r="A341" s="154">
        <v>339</v>
      </c>
      <c r="B341" s="150" t="s">
        <v>7185</v>
      </c>
      <c r="C341" s="153" t="s">
        <v>7091</v>
      </c>
    </row>
    <row r="342" spans="1:3" x14ac:dyDescent="0.25">
      <c r="A342" s="154">
        <v>340</v>
      </c>
      <c r="B342" s="150" t="s">
        <v>7185</v>
      </c>
      <c r="C342" s="153" t="s">
        <v>7091</v>
      </c>
    </row>
    <row r="343" spans="1:3" x14ac:dyDescent="0.25">
      <c r="A343" s="154">
        <v>341</v>
      </c>
      <c r="B343" s="150" t="s">
        <v>7185</v>
      </c>
      <c r="C343" s="153" t="s">
        <v>7091</v>
      </c>
    </row>
    <row r="344" spans="1:3" x14ac:dyDescent="0.25">
      <c r="A344" s="154">
        <v>342</v>
      </c>
      <c r="B344" s="150" t="s">
        <v>7186</v>
      </c>
      <c r="C344" s="153" t="s">
        <v>7111</v>
      </c>
    </row>
    <row r="345" spans="1:3" x14ac:dyDescent="0.25">
      <c r="A345" s="154">
        <v>343</v>
      </c>
      <c r="B345" s="150" t="s">
        <v>7187</v>
      </c>
      <c r="C345" s="153" t="s">
        <v>7111</v>
      </c>
    </row>
    <row r="346" spans="1:3" x14ac:dyDescent="0.25">
      <c r="A346" s="154">
        <v>344</v>
      </c>
      <c r="B346" s="150" t="s">
        <v>7188</v>
      </c>
      <c r="C346" s="153" t="s">
        <v>7111</v>
      </c>
    </row>
    <row r="347" spans="1:3" x14ac:dyDescent="0.25">
      <c r="A347" s="154">
        <v>344</v>
      </c>
      <c r="B347" s="150" t="s">
        <v>7188</v>
      </c>
      <c r="C347" s="153" t="s">
        <v>7091</v>
      </c>
    </row>
    <row r="348" spans="1:3" x14ac:dyDescent="0.25">
      <c r="A348" s="154">
        <v>345</v>
      </c>
      <c r="B348" s="150" t="s">
        <v>7189</v>
      </c>
      <c r="C348" s="153" t="s">
        <v>7111</v>
      </c>
    </row>
    <row r="349" spans="1:3" x14ac:dyDescent="0.25">
      <c r="A349" s="154">
        <v>346</v>
      </c>
      <c r="B349" s="150" t="s">
        <v>7190</v>
      </c>
      <c r="C349" s="153" t="s">
        <v>7091</v>
      </c>
    </row>
    <row r="350" spans="1:3" x14ac:dyDescent="0.25">
      <c r="A350" s="154">
        <v>347</v>
      </c>
      <c r="B350" s="150" t="s">
        <v>7191</v>
      </c>
      <c r="C350" s="153" t="s">
        <v>7091</v>
      </c>
    </row>
    <row r="351" spans="1:3" x14ac:dyDescent="0.25">
      <c r="A351" s="154">
        <v>348</v>
      </c>
      <c r="B351" s="150" t="s">
        <v>7191</v>
      </c>
      <c r="C351" s="153" t="s">
        <v>7091</v>
      </c>
    </row>
    <row r="352" spans="1:3" x14ac:dyDescent="0.25">
      <c r="A352" s="154">
        <v>349</v>
      </c>
      <c r="B352" s="150" t="s">
        <v>7137</v>
      </c>
      <c r="C352" s="153" t="s">
        <v>7111</v>
      </c>
    </row>
    <row r="353" spans="1:3" x14ac:dyDescent="0.25">
      <c r="A353" s="154">
        <v>350</v>
      </c>
      <c r="B353" s="150" t="s">
        <v>7192</v>
      </c>
      <c r="C353" s="153" t="s">
        <v>7091</v>
      </c>
    </row>
    <row r="354" spans="1:3" x14ac:dyDescent="0.25">
      <c r="A354" s="154">
        <v>351</v>
      </c>
      <c r="B354" s="150" t="s">
        <v>7193</v>
      </c>
      <c r="C354" s="153" t="s">
        <v>7111</v>
      </c>
    </row>
    <row r="355" spans="1:3" x14ac:dyDescent="0.25">
      <c r="A355" s="154">
        <v>352</v>
      </c>
      <c r="B355" s="150" t="s">
        <v>7194</v>
      </c>
      <c r="C355" s="153" t="s">
        <v>7111</v>
      </c>
    </row>
    <row r="356" spans="1:3" x14ac:dyDescent="0.25">
      <c r="A356" s="154">
        <v>353</v>
      </c>
      <c r="B356" s="150" t="s">
        <v>7195</v>
      </c>
      <c r="C356" s="153" t="s">
        <v>7111</v>
      </c>
    </row>
    <row r="357" spans="1:3" x14ac:dyDescent="0.25">
      <c r="A357" s="154">
        <v>354</v>
      </c>
      <c r="B357" s="150" t="s">
        <v>7112</v>
      </c>
      <c r="C357" s="153" t="s">
        <v>7091</v>
      </c>
    </row>
    <row r="358" spans="1:3" x14ac:dyDescent="0.25">
      <c r="A358" s="154">
        <v>355</v>
      </c>
      <c r="B358" s="150" t="s">
        <v>7196</v>
      </c>
      <c r="C358" s="153" t="s">
        <v>7111</v>
      </c>
    </row>
    <row r="359" spans="1:3" x14ac:dyDescent="0.25">
      <c r="A359" s="154">
        <v>357</v>
      </c>
      <c r="B359" s="150" t="s">
        <v>7197</v>
      </c>
      <c r="C359" s="153" t="s">
        <v>7091</v>
      </c>
    </row>
    <row r="360" spans="1:3" x14ac:dyDescent="0.25">
      <c r="A360" s="154">
        <v>358</v>
      </c>
      <c r="B360" s="150" t="s">
        <v>7197</v>
      </c>
      <c r="C360" s="153" t="s">
        <v>7091</v>
      </c>
    </row>
    <row r="361" spans="1:3" x14ac:dyDescent="0.25">
      <c r="A361" s="154">
        <v>359</v>
      </c>
      <c r="B361" s="150" t="s">
        <v>7197</v>
      </c>
      <c r="C361" s="153" t="s">
        <v>7091</v>
      </c>
    </row>
    <row r="362" spans="1:3" x14ac:dyDescent="0.25">
      <c r="A362" s="154">
        <v>360</v>
      </c>
      <c r="B362" s="150" t="s">
        <v>7197</v>
      </c>
      <c r="C362" s="153" t="s">
        <v>7091</v>
      </c>
    </row>
    <row r="363" spans="1:3" x14ac:dyDescent="0.25">
      <c r="A363" s="154">
        <v>361</v>
      </c>
      <c r="B363" s="150" t="s">
        <v>7197</v>
      </c>
      <c r="C363" s="153" t="s">
        <v>7091</v>
      </c>
    </row>
    <row r="364" spans="1:3" x14ac:dyDescent="0.25">
      <c r="A364" s="154">
        <v>362</v>
      </c>
      <c r="B364" s="150" t="s">
        <v>7197</v>
      </c>
      <c r="C364" s="153" t="s">
        <v>7091</v>
      </c>
    </row>
    <row r="365" spans="1:3" x14ac:dyDescent="0.25">
      <c r="A365" s="154">
        <v>363</v>
      </c>
      <c r="B365" s="150" t="s">
        <v>7197</v>
      </c>
      <c r="C365" s="153" t="s">
        <v>7091</v>
      </c>
    </row>
    <row r="366" spans="1:3" x14ac:dyDescent="0.25">
      <c r="A366" s="154">
        <v>364</v>
      </c>
      <c r="B366" s="150" t="s">
        <v>7197</v>
      </c>
      <c r="C366" s="153" t="s">
        <v>7091</v>
      </c>
    </row>
    <row r="367" spans="1:3" x14ac:dyDescent="0.25">
      <c r="A367" s="154">
        <v>365</v>
      </c>
      <c r="B367" s="150" t="s">
        <v>7197</v>
      </c>
      <c r="C367" s="153" t="s">
        <v>7091</v>
      </c>
    </row>
    <row r="368" spans="1:3" x14ac:dyDescent="0.25">
      <c r="A368" s="154">
        <v>366</v>
      </c>
      <c r="B368" s="150" t="s">
        <v>7197</v>
      </c>
      <c r="C368" s="153" t="s">
        <v>7091</v>
      </c>
    </row>
    <row r="369" spans="1:3" x14ac:dyDescent="0.25">
      <c r="A369" s="154">
        <v>367</v>
      </c>
      <c r="B369" s="150" t="s">
        <v>7197</v>
      </c>
      <c r="C369" s="153" t="s">
        <v>7091</v>
      </c>
    </row>
    <row r="370" spans="1:3" x14ac:dyDescent="0.25">
      <c r="A370" s="154">
        <v>368</v>
      </c>
      <c r="B370" s="150" t="s">
        <v>7197</v>
      </c>
      <c r="C370" s="153" t="s">
        <v>7091</v>
      </c>
    </row>
    <row r="371" spans="1:3" x14ac:dyDescent="0.25">
      <c r="A371" s="154">
        <v>369</v>
      </c>
      <c r="B371" s="150" t="s">
        <v>7197</v>
      </c>
      <c r="C371" s="153" t="s">
        <v>7091</v>
      </c>
    </row>
    <row r="372" spans="1:3" x14ac:dyDescent="0.25">
      <c r="A372" s="154">
        <v>370</v>
      </c>
      <c r="B372" s="150" t="s">
        <v>7197</v>
      </c>
      <c r="C372" s="153" t="s">
        <v>7091</v>
      </c>
    </row>
    <row r="373" spans="1:3" x14ac:dyDescent="0.25">
      <c r="A373" s="154">
        <v>371</v>
      </c>
      <c r="B373" s="150" t="s">
        <v>7197</v>
      </c>
      <c r="C373" s="153" t="s">
        <v>7091</v>
      </c>
    </row>
    <row r="374" spans="1:3" x14ac:dyDescent="0.25">
      <c r="A374" s="154">
        <v>372</v>
      </c>
      <c r="B374" s="150" t="s">
        <v>7177</v>
      </c>
      <c r="C374" s="153" t="s">
        <v>7111</v>
      </c>
    </row>
    <row r="375" spans="1:3" x14ac:dyDescent="0.25">
      <c r="A375" s="154">
        <v>373</v>
      </c>
      <c r="B375" s="150" t="s">
        <v>7125</v>
      </c>
      <c r="C375" s="153" t="s">
        <v>7111</v>
      </c>
    </row>
    <row r="376" spans="1:3" x14ac:dyDescent="0.25">
      <c r="A376" s="154">
        <v>374</v>
      </c>
      <c r="B376" s="150" t="s">
        <v>7125</v>
      </c>
      <c r="C376" s="153" t="s">
        <v>7111</v>
      </c>
    </row>
    <row r="377" spans="1:3" x14ac:dyDescent="0.25">
      <c r="A377" s="154">
        <v>375</v>
      </c>
      <c r="B377" s="150" t="s">
        <v>7125</v>
      </c>
      <c r="C377" s="153" t="s">
        <v>7111</v>
      </c>
    </row>
    <row r="378" spans="1:3" x14ac:dyDescent="0.25">
      <c r="A378" s="154">
        <v>376</v>
      </c>
      <c r="B378" s="150" t="s">
        <v>7125</v>
      </c>
      <c r="C378" s="153" t="s">
        <v>7111</v>
      </c>
    </row>
    <row r="379" spans="1:3" x14ac:dyDescent="0.25">
      <c r="A379" s="154">
        <v>377</v>
      </c>
      <c r="B379" s="150" t="s">
        <v>7125</v>
      </c>
      <c r="C379" s="153" t="s">
        <v>7111</v>
      </c>
    </row>
    <row r="380" spans="1:3" x14ac:dyDescent="0.25">
      <c r="A380" s="154">
        <v>378</v>
      </c>
      <c r="B380" s="150" t="s">
        <v>7125</v>
      </c>
      <c r="C380" s="153" t="s">
        <v>7111</v>
      </c>
    </row>
    <row r="381" spans="1:3" x14ac:dyDescent="0.25">
      <c r="A381" s="154">
        <v>380</v>
      </c>
      <c r="B381" s="150" t="s">
        <v>7125</v>
      </c>
      <c r="C381" s="153" t="s">
        <v>7111</v>
      </c>
    </row>
    <row r="382" spans="1:3" x14ac:dyDescent="0.25">
      <c r="A382" s="154">
        <v>381</v>
      </c>
      <c r="B382" s="150" t="s">
        <v>7125</v>
      </c>
      <c r="C382" s="153" t="s">
        <v>7111</v>
      </c>
    </row>
    <row r="383" spans="1:3" x14ac:dyDescent="0.25">
      <c r="A383" s="154">
        <v>382</v>
      </c>
      <c r="B383" s="150" t="s">
        <v>7125</v>
      </c>
      <c r="C383" s="153" t="s">
        <v>7111</v>
      </c>
    </row>
    <row r="384" spans="1:3" x14ac:dyDescent="0.25">
      <c r="A384" s="154">
        <v>384</v>
      </c>
      <c r="B384" s="150" t="s">
        <v>7137</v>
      </c>
      <c r="C384" s="153" t="s">
        <v>7111</v>
      </c>
    </row>
    <row r="385" spans="1:3" x14ac:dyDescent="0.25">
      <c r="A385" s="154">
        <v>385</v>
      </c>
      <c r="B385" s="150" t="s">
        <v>7125</v>
      </c>
      <c r="C385" s="153" t="s">
        <v>7091</v>
      </c>
    </row>
    <row r="386" spans="1:3" x14ac:dyDescent="0.25">
      <c r="A386" s="154">
        <v>386</v>
      </c>
      <c r="B386" s="150" t="s">
        <v>7104</v>
      </c>
      <c r="C386" s="153" t="s">
        <v>7091</v>
      </c>
    </row>
    <row r="387" spans="1:3" x14ac:dyDescent="0.25">
      <c r="A387" s="154">
        <v>387</v>
      </c>
      <c r="B387" s="150" t="s">
        <v>7130</v>
      </c>
      <c r="C387" s="153" t="s">
        <v>7091</v>
      </c>
    </row>
    <row r="388" spans="1:3" x14ac:dyDescent="0.25">
      <c r="A388" s="154">
        <v>388</v>
      </c>
      <c r="B388" s="150" t="s">
        <v>7125</v>
      </c>
      <c r="C388" s="153" t="s">
        <v>7091</v>
      </c>
    </row>
    <row r="389" spans="1:3" x14ac:dyDescent="0.25">
      <c r="A389" s="154">
        <v>389</v>
      </c>
      <c r="B389" s="150" t="s">
        <v>7116</v>
      </c>
      <c r="C389" s="153" t="s">
        <v>7091</v>
      </c>
    </row>
    <row r="390" spans="1:3" x14ac:dyDescent="0.25">
      <c r="A390" s="154">
        <v>390</v>
      </c>
      <c r="B390" s="150" t="s">
        <v>7125</v>
      </c>
      <c r="C390" s="153" t="s">
        <v>7111</v>
      </c>
    </row>
    <row r="391" spans="1:3" x14ac:dyDescent="0.25">
      <c r="A391" s="154">
        <v>391</v>
      </c>
      <c r="B391" s="150" t="s">
        <v>7198</v>
      </c>
      <c r="C391" s="153" t="s">
        <v>7091</v>
      </c>
    </row>
    <row r="392" spans="1:3" x14ac:dyDescent="0.25">
      <c r="A392" s="154">
        <v>392</v>
      </c>
      <c r="B392" s="150" t="s">
        <v>7199</v>
      </c>
      <c r="C392" s="153" t="s">
        <v>7111</v>
      </c>
    </row>
    <row r="393" spans="1:3" x14ac:dyDescent="0.25">
      <c r="A393" s="154">
        <v>393</v>
      </c>
      <c r="B393" s="150" t="s">
        <v>7200</v>
      </c>
      <c r="C393" s="153" t="s">
        <v>7111</v>
      </c>
    </row>
    <row r="394" spans="1:3" x14ac:dyDescent="0.25">
      <c r="A394" s="154">
        <v>394</v>
      </c>
      <c r="B394" s="150" t="s">
        <v>7156</v>
      </c>
      <c r="C394" s="153" t="s">
        <v>7111</v>
      </c>
    </row>
    <row r="395" spans="1:3" x14ac:dyDescent="0.25">
      <c r="A395" s="154">
        <v>395</v>
      </c>
      <c r="B395" s="150" t="s">
        <v>7201</v>
      </c>
      <c r="C395" s="153" t="s">
        <v>7111</v>
      </c>
    </row>
    <row r="396" spans="1:3" x14ac:dyDescent="0.25">
      <c r="A396" s="154">
        <v>396</v>
      </c>
      <c r="B396" s="150" t="s">
        <v>7135</v>
      </c>
      <c r="C396" s="153" t="s">
        <v>7111</v>
      </c>
    </row>
    <row r="397" spans="1:3" x14ac:dyDescent="0.25">
      <c r="A397" s="154">
        <v>397</v>
      </c>
      <c r="B397" s="150" t="s">
        <v>7202</v>
      </c>
      <c r="C397" s="153" t="s">
        <v>7111</v>
      </c>
    </row>
    <row r="398" spans="1:3" x14ac:dyDescent="0.25">
      <c r="A398" s="154">
        <v>398</v>
      </c>
      <c r="B398" s="150" t="s">
        <v>7203</v>
      </c>
      <c r="C398" s="153" t="s">
        <v>7111</v>
      </c>
    </row>
    <row r="399" spans="1:3" x14ac:dyDescent="0.25">
      <c r="A399" s="154">
        <v>399</v>
      </c>
      <c r="B399" s="150" t="s">
        <v>7204</v>
      </c>
      <c r="C399" s="153" t="s">
        <v>7091</v>
      </c>
    </row>
    <row r="400" spans="1:3" x14ac:dyDescent="0.25">
      <c r="A400" s="154">
        <v>400</v>
      </c>
      <c r="B400" s="150" t="s">
        <v>7155</v>
      </c>
      <c r="C400" s="153" t="s">
        <v>7111</v>
      </c>
    </row>
    <row r="401" spans="1:3" x14ac:dyDescent="0.25">
      <c r="A401" s="154">
        <v>401</v>
      </c>
      <c r="B401" s="150" t="s">
        <v>7205</v>
      </c>
      <c r="C401" s="153" t="s">
        <v>7091</v>
      </c>
    </row>
    <row r="402" spans="1:3" x14ac:dyDescent="0.25">
      <c r="A402" s="154">
        <v>403</v>
      </c>
      <c r="B402" s="150" t="s">
        <v>7110</v>
      </c>
      <c r="C402" s="153" t="s">
        <v>7111</v>
      </c>
    </row>
    <row r="403" spans="1:3" x14ac:dyDescent="0.25">
      <c r="A403" s="154">
        <v>404</v>
      </c>
      <c r="B403" s="150" t="s">
        <v>7206</v>
      </c>
      <c r="C403" s="153" t="s">
        <v>7111</v>
      </c>
    </row>
    <row r="404" spans="1:3" x14ac:dyDescent="0.25">
      <c r="A404" s="154">
        <v>405</v>
      </c>
      <c r="B404" s="150" t="s">
        <v>7207</v>
      </c>
      <c r="C404" s="153" t="s">
        <v>7091</v>
      </c>
    </row>
    <row r="405" spans="1:3" x14ac:dyDescent="0.25">
      <c r="A405" s="154">
        <v>406</v>
      </c>
      <c r="B405" s="150" t="s">
        <v>7208</v>
      </c>
      <c r="C405" s="153" t="s">
        <v>7091</v>
      </c>
    </row>
    <row r="406" spans="1:3" x14ac:dyDescent="0.25">
      <c r="A406" s="154">
        <v>407</v>
      </c>
      <c r="B406" s="150" t="s">
        <v>7209</v>
      </c>
      <c r="C406" s="153" t="s">
        <v>7091</v>
      </c>
    </row>
    <row r="407" spans="1:3" x14ac:dyDescent="0.25">
      <c r="A407" s="154">
        <v>408</v>
      </c>
      <c r="B407" s="150" t="s">
        <v>7210</v>
      </c>
      <c r="C407" s="153" t="s">
        <v>7091</v>
      </c>
    </row>
    <row r="408" spans="1:3" x14ac:dyDescent="0.25">
      <c r="A408" s="154">
        <v>409</v>
      </c>
      <c r="B408" s="150" t="s">
        <v>7211</v>
      </c>
      <c r="C408" s="153" t="s">
        <v>7091</v>
      </c>
    </row>
    <row r="409" spans="1:3" x14ac:dyDescent="0.25">
      <c r="A409" s="154">
        <v>410</v>
      </c>
      <c r="B409" s="150" t="s">
        <v>7212</v>
      </c>
      <c r="C409" s="153" t="s">
        <v>7091</v>
      </c>
    </row>
    <row r="410" spans="1:3" x14ac:dyDescent="0.25">
      <c r="A410" s="154">
        <v>411</v>
      </c>
      <c r="B410" s="150" t="s">
        <v>7213</v>
      </c>
      <c r="C410" s="153" t="s">
        <v>7091</v>
      </c>
    </row>
    <row r="411" spans="1:3" x14ac:dyDescent="0.25">
      <c r="A411" s="154">
        <v>412</v>
      </c>
      <c r="B411" s="150" t="s">
        <v>7214</v>
      </c>
      <c r="C411" s="153" t="s">
        <v>7091</v>
      </c>
    </row>
    <row r="412" spans="1:3" x14ac:dyDescent="0.25">
      <c r="A412" s="154">
        <v>413</v>
      </c>
      <c r="B412" s="150" t="s">
        <v>7215</v>
      </c>
      <c r="C412" s="153" t="s">
        <v>7091</v>
      </c>
    </row>
    <row r="413" spans="1:3" x14ac:dyDescent="0.25">
      <c r="A413" s="154">
        <v>414</v>
      </c>
      <c r="B413" s="150" t="s">
        <v>7216</v>
      </c>
      <c r="C413" s="153" t="s">
        <v>7091</v>
      </c>
    </row>
    <row r="414" spans="1:3" x14ac:dyDescent="0.25">
      <c r="A414" s="154">
        <v>415</v>
      </c>
      <c r="B414" s="150" t="s">
        <v>7217</v>
      </c>
      <c r="C414" s="153" t="s">
        <v>7091</v>
      </c>
    </row>
    <row r="415" spans="1:3" x14ac:dyDescent="0.25">
      <c r="A415" s="154">
        <v>416</v>
      </c>
      <c r="B415" s="150" t="s">
        <v>7218</v>
      </c>
      <c r="C415" s="153" t="s">
        <v>7091</v>
      </c>
    </row>
    <row r="416" spans="1:3" x14ac:dyDescent="0.25">
      <c r="A416" s="154">
        <v>417</v>
      </c>
      <c r="B416" s="150" t="s">
        <v>7219</v>
      </c>
      <c r="C416" s="153" t="s">
        <v>7091</v>
      </c>
    </row>
    <row r="417" spans="1:3" x14ac:dyDescent="0.25">
      <c r="A417" s="154">
        <v>418</v>
      </c>
      <c r="B417" s="150" t="s">
        <v>7220</v>
      </c>
      <c r="C417" s="153" t="s">
        <v>7091</v>
      </c>
    </row>
    <row r="418" spans="1:3" x14ac:dyDescent="0.25">
      <c r="A418" s="154">
        <v>419</v>
      </c>
      <c r="B418" s="150" t="s">
        <v>7221</v>
      </c>
      <c r="C418" s="153" t="s">
        <v>7091</v>
      </c>
    </row>
    <row r="419" spans="1:3" x14ac:dyDescent="0.25">
      <c r="A419" s="154">
        <v>420</v>
      </c>
      <c r="B419" s="150" t="s">
        <v>7222</v>
      </c>
      <c r="C419" s="153" t="s">
        <v>7091</v>
      </c>
    </row>
    <row r="420" spans="1:3" x14ac:dyDescent="0.25">
      <c r="A420" s="154">
        <v>421</v>
      </c>
      <c r="B420" s="150" t="s">
        <v>7223</v>
      </c>
      <c r="C420" s="153" t="s">
        <v>7091</v>
      </c>
    </row>
    <row r="421" spans="1:3" x14ac:dyDescent="0.25">
      <c r="A421" s="154">
        <v>422</v>
      </c>
      <c r="B421" s="150" t="s">
        <v>7224</v>
      </c>
      <c r="C421" s="153" t="s">
        <v>7091</v>
      </c>
    </row>
    <row r="422" spans="1:3" x14ac:dyDescent="0.25">
      <c r="A422" s="154">
        <v>423</v>
      </c>
      <c r="B422" s="150" t="s">
        <v>7225</v>
      </c>
      <c r="C422" s="153" t="s">
        <v>7091</v>
      </c>
    </row>
    <row r="423" spans="1:3" x14ac:dyDescent="0.25">
      <c r="A423" s="154">
        <v>424</v>
      </c>
      <c r="B423" s="150" t="s">
        <v>7226</v>
      </c>
      <c r="C423" s="153" t="s">
        <v>7091</v>
      </c>
    </row>
    <row r="424" spans="1:3" x14ac:dyDescent="0.25">
      <c r="A424" s="154">
        <v>425</v>
      </c>
      <c r="B424" s="150" t="s">
        <v>7227</v>
      </c>
      <c r="C424" s="153" t="s">
        <v>7111</v>
      </c>
    </row>
    <row r="425" spans="1:3" x14ac:dyDescent="0.25">
      <c r="A425" s="154">
        <v>426</v>
      </c>
      <c r="B425" s="150" t="s">
        <v>7137</v>
      </c>
      <c r="C425" s="153" t="s">
        <v>7111</v>
      </c>
    </row>
    <row r="426" spans="1:3" x14ac:dyDescent="0.25">
      <c r="A426" s="154">
        <v>427</v>
      </c>
      <c r="B426" s="150" t="s">
        <v>7228</v>
      </c>
      <c r="C426" s="153" t="s">
        <v>7111</v>
      </c>
    </row>
    <row r="427" spans="1:3" x14ac:dyDescent="0.25">
      <c r="A427" s="154">
        <v>428</v>
      </c>
      <c r="B427" s="150" t="s">
        <v>7229</v>
      </c>
      <c r="C427" s="153" t="s">
        <v>7230</v>
      </c>
    </row>
    <row r="428" spans="1:3" x14ac:dyDescent="0.25">
      <c r="A428" s="154">
        <v>429</v>
      </c>
      <c r="B428" s="150" t="s">
        <v>7231</v>
      </c>
      <c r="C428" s="153" t="s">
        <v>7230</v>
      </c>
    </row>
    <row r="429" spans="1:3" x14ac:dyDescent="0.25">
      <c r="A429" s="154">
        <v>430</v>
      </c>
      <c r="B429" s="150" t="s">
        <v>7232</v>
      </c>
      <c r="C429" s="153" t="s">
        <v>7230</v>
      </c>
    </row>
    <row r="430" spans="1:3" x14ac:dyDescent="0.25">
      <c r="A430" s="154">
        <v>431</v>
      </c>
      <c r="B430" s="150" t="s">
        <v>7233</v>
      </c>
      <c r="C430" s="153" t="s">
        <v>7230</v>
      </c>
    </row>
    <row r="431" spans="1:3" x14ac:dyDescent="0.25">
      <c r="A431" s="154">
        <v>432</v>
      </c>
      <c r="B431" s="150" t="s">
        <v>7137</v>
      </c>
      <c r="C431" s="153" t="s">
        <v>7111</v>
      </c>
    </row>
    <row r="432" spans="1:3" x14ac:dyDescent="0.25">
      <c r="A432" s="154">
        <v>434</v>
      </c>
      <c r="B432" s="150" t="s">
        <v>7234</v>
      </c>
      <c r="C432" s="153" t="s">
        <v>7091</v>
      </c>
    </row>
    <row r="433" spans="1:3" x14ac:dyDescent="0.25">
      <c r="A433" s="154">
        <v>435</v>
      </c>
      <c r="B433" s="150" t="s">
        <v>7235</v>
      </c>
      <c r="C433" s="153" t="s">
        <v>7111</v>
      </c>
    </row>
    <row r="434" spans="1:3" x14ac:dyDescent="0.25">
      <c r="A434" s="154">
        <v>436</v>
      </c>
      <c r="B434" s="150" t="s">
        <v>7236</v>
      </c>
      <c r="C434" s="153" t="s">
        <v>7111</v>
      </c>
    </row>
    <row r="435" spans="1:3" x14ac:dyDescent="0.25">
      <c r="A435" s="154">
        <v>437</v>
      </c>
      <c r="B435" s="150" t="s">
        <v>7237</v>
      </c>
      <c r="C435" s="153" t="s">
        <v>7111</v>
      </c>
    </row>
    <row r="436" spans="1:3" x14ac:dyDescent="0.25">
      <c r="A436" s="154">
        <v>439</v>
      </c>
      <c r="B436" s="150" t="s">
        <v>7238</v>
      </c>
      <c r="C436" s="153" t="s">
        <v>7111</v>
      </c>
    </row>
    <row r="437" spans="1:3" x14ac:dyDescent="0.25">
      <c r="A437" s="154">
        <v>440</v>
      </c>
      <c r="B437" s="150" t="s">
        <v>7239</v>
      </c>
      <c r="C437" s="153" t="s">
        <v>7111</v>
      </c>
    </row>
    <row r="438" spans="1:3" x14ac:dyDescent="0.25">
      <c r="A438" s="154">
        <v>441</v>
      </c>
      <c r="B438" s="150" t="s">
        <v>7141</v>
      </c>
      <c r="C438" s="153" t="s">
        <v>7111</v>
      </c>
    </row>
    <row r="439" spans="1:3" x14ac:dyDescent="0.25">
      <c r="A439" s="154">
        <v>442</v>
      </c>
      <c r="B439" s="150" t="s">
        <v>7137</v>
      </c>
      <c r="C439" s="153" t="s">
        <v>7091</v>
      </c>
    </row>
    <row r="440" spans="1:3" x14ac:dyDescent="0.25">
      <c r="A440" s="154">
        <v>443</v>
      </c>
      <c r="B440" s="150" t="s">
        <v>7177</v>
      </c>
      <c r="C440" s="153" t="s">
        <v>7111</v>
      </c>
    </row>
    <row r="441" spans="1:3" x14ac:dyDescent="0.25">
      <c r="A441" s="154">
        <v>444</v>
      </c>
      <c r="B441" s="150" t="s">
        <v>7180</v>
      </c>
      <c r="C441" s="153" t="s">
        <v>7111</v>
      </c>
    </row>
    <row r="442" spans="1:3" x14ac:dyDescent="0.25">
      <c r="A442" s="154">
        <v>444</v>
      </c>
      <c r="B442" s="150" t="s">
        <v>7180</v>
      </c>
      <c r="C442" s="153" t="s">
        <v>7091</v>
      </c>
    </row>
    <row r="443" spans="1:3" x14ac:dyDescent="0.25">
      <c r="A443" s="154">
        <v>445</v>
      </c>
      <c r="B443" s="150" t="s">
        <v>7240</v>
      </c>
      <c r="C443" s="153" t="s">
        <v>7111</v>
      </c>
    </row>
    <row r="444" spans="1:3" x14ac:dyDescent="0.25">
      <c r="A444" s="154">
        <v>446</v>
      </c>
      <c r="B444" s="150" t="s">
        <v>7240</v>
      </c>
      <c r="C444" s="153" t="s">
        <v>7111</v>
      </c>
    </row>
    <row r="445" spans="1:3" x14ac:dyDescent="0.25">
      <c r="A445" s="154">
        <v>447</v>
      </c>
      <c r="B445" s="150" t="s">
        <v>7151</v>
      </c>
      <c r="C445" s="153" t="s">
        <v>7111</v>
      </c>
    </row>
    <row r="446" spans="1:3" x14ac:dyDescent="0.25">
      <c r="A446" s="154">
        <v>448</v>
      </c>
      <c r="B446" s="150" t="s">
        <v>7151</v>
      </c>
      <c r="C446" s="153" t="s">
        <v>7111</v>
      </c>
    </row>
    <row r="447" spans="1:3" x14ac:dyDescent="0.25">
      <c r="A447" s="154">
        <v>449</v>
      </c>
      <c r="B447" s="150" t="s">
        <v>7151</v>
      </c>
      <c r="C447" s="153" t="s">
        <v>7111</v>
      </c>
    </row>
    <row r="448" spans="1:3" x14ac:dyDescent="0.25">
      <c r="A448" s="154">
        <v>450</v>
      </c>
      <c r="B448" s="150" t="s">
        <v>7151</v>
      </c>
      <c r="C448" s="153" t="s">
        <v>7111</v>
      </c>
    </row>
    <row r="449" spans="1:3" x14ac:dyDescent="0.25">
      <c r="A449" s="154">
        <v>451</v>
      </c>
      <c r="B449" s="150" t="s">
        <v>7151</v>
      </c>
      <c r="C449" s="153" t="s">
        <v>7111</v>
      </c>
    </row>
    <row r="450" spans="1:3" x14ac:dyDescent="0.25">
      <c r="A450" s="154">
        <v>452</v>
      </c>
      <c r="B450" s="150" t="s">
        <v>7151</v>
      </c>
      <c r="C450" s="153" t="s">
        <v>7111</v>
      </c>
    </row>
    <row r="451" spans="1:3" x14ac:dyDescent="0.25">
      <c r="A451" s="154">
        <v>453</v>
      </c>
      <c r="B451" s="150" t="s">
        <v>7151</v>
      </c>
      <c r="C451" s="153" t="s">
        <v>7111</v>
      </c>
    </row>
    <row r="452" spans="1:3" x14ac:dyDescent="0.25">
      <c r="A452" s="154">
        <v>454</v>
      </c>
      <c r="B452" s="150" t="s">
        <v>7151</v>
      </c>
      <c r="C452" s="153" t="s">
        <v>7111</v>
      </c>
    </row>
    <row r="453" spans="1:3" x14ac:dyDescent="0.25">
      <c r="A453" s="154">
        <v>455</v>
      </c>
      <c r="B453" s="150" t="s">
        <v>7151</v>
      </c>
      <c r="C453" s="153" t="s">
        <v>7111</v>
      </c>
    </row>
    <row r="454" spans="1:3" x14ac:dyDescent="0.25">
      <c r="A454" s="154">
        <v>456</v>
      </c>
      <c r="B454" s="150" t="s">
        <v>7151</v>
      </c>
      <c r="C454" s="153" t="s">
        <v>7111</v>
      </c>
    </row>
    <row r="455" spans="1:3" x14ac:dyDescent="0.25">
      <c r="A455" s="154">
        <v>459</v>
      </c>
      <c r="B455" s="150" t="s">
        <v>7151</v>
      </c>
      <c r="C455" s="153" t="s">
        <v>7111</v>
      </c>
    </row>
    <row r="456" spans="1:3" x14ac:dyDescent="0.25">
      <c r="A456" s="154">
        <v>460</v>
      </c>
      <c r="B456" s="150" t="s">
        <v>7241</v>
      </c>
      <c r="C456" s="153" t="s">
        <v>7091</v>
      </c>
    </row>
    <row r="457" spans="1:3" x14ac:dyDescent="0.25">
      <c r="A457" s="154">
        <v>461</v>
      </c>
      <c r="B457" s="150" t="s">
        <v>7241</v>
      </c>
      <c r="C457" s="153" t="s">
        <v>7091</v>
      </c>
    </row>
    <row r="458" spans="1:3" x14ac:dyDescent="0.25">
      <c r="A458" s="154">
        <v>462</v>
      </c>
      <c r="B458" s="150" t="s">
        <v>7242</v>
      </c>
      <c r="C458" s="153" t="s">
        <v>7091</v>
      </c>
    </row>
    <row r="459" spans="1:3" x14ac:dyDescent="0.25">
      <c r="A459" s="154">
        <v>463</v>
      </c>
      <c r="B459" s="150" t="s">
        <v>7243</v>
      </c>
      <c r="C459" s="153" t="s">
        <v>7091</v>
      </c>
    </row>
    <row r="460" spans="1:3" x14ac:dyDescent="0.25">
      <c r="A460" s="154">
        <v>464</v>
      </c>
      <c r="B460" s="150" t="s">
        <v>7244</v>
      </c>
      <c r="C460" s="153" t="s">
        <v>7111</v>
      </c>
    </row>
    <row r="461" spans="1:3" x14ac:dyDescent="0.25">
      <c r="A461" s="154">
        <v>465</v>
      </c>
      <c r="B461" s="150" t="s">
        <v>7245</v>
      </c>
      <c r="C461" s="153" t="s">
        <v>7111</v>
      </c>
    </row>
    <row r="462" spans="1:3" x14ac:dyDescent="0.25">
      <c r="A462" s="154">
        <v>466</v>
      </c>
      <c r="B462" s="150" t="s">
        <v>7246</v>
      </c>
      <c r="C462" s="153" t="s">
        <v>7111</v>
      </c>
    </row>
    <row r="463" spans="1:3" x14ac:dyDescent="0.25">
      <c r="A463" s="154">
        <v>467</v>
      </c>
      <c r="B463" s="150" t="s">
        <v>7246</v>
      </c>
      <c r="C463" s="153" t="s">
        <v>7111</v>
      </c>
    </row>
    <row r="464" spans="1:3" x14ac:dyDescent="0.25">
      <c r="A464" s="154">
        <v>468</v>
      </c>
      <c r="B464" s="150" t="s">
        <v>7246</v>
      </c>
      <c r="C464" s="153" t="s">
        <v>7111</v>
      </c>
    </row>
    <row r="465" spans="1:3" x14ac:dyDescent="0.25">
      <c r="A465" s="154">
        <v>469</v>
      </c>
      <c r="B465" s="150" t="s">
        <v>7246</v>
      </c>
      <c r="C465" s="153" t="s">
        <v>7111</v>
      </c>
    </row>
    <row r="466" spans="1:3" x14ac:dyDescent="0.25">
      <c r="A466" s="154">
        <v>470</v>
      </c>
      <c r="B466" s="150" t="s">
        <v>7246</v>
      </c>
      <c r="C466" s="153" t="s">
        <v>7111</v>
      </c>
    </row>
    <row r="467" spans="1:3" x14ac:dyDescent="0.25">
      <c r="A467" s="154">
        <v>473</v>
      </c>
      <c r="B467" s="150" t="s">
        <v>7247</v>
      </c>
      <c r="C467" s="153" t="s">
        <v>7111</v>
      </c>
    </row>
    <row r="468" spans="1:3" x14ac:dyDescent="0.25">
      <c r="A468" s="154">
        <v>474</v>
      </c>
      <c r="B468" s="150" t="s">
        <v>7248</v>
      </c>
      <c r="C468" s="153" t="s">
        <v>7091</v>
      </c>
    </row>
    <row r="469" spans="1:3" x14ac:dyDescent="0.25">
      <c r="A469" s="154">
        <v>475</v>
      </c>
      <c r="B469" s="150" t="s">
        <v>7249</v>
      </c>
      <c r="C469" s="153" t="s">
        <v>7111</v>
      </c>
    </row>
    <row r="470" spans="1:3" x14ac:dyDescent="0.25">
      <c r="A470" s="154">
        <v>476</v>
      </c>
      <c r="B470" s="150" t="s">
        <v>7250</v>
      </c>
      <c r="C470" s="153" t="s">
        <v>7091</v>
      </c>
    </row>
    <row r="471" spans="1:3" x14ac:dyDescent="0.25">
      <c r="A471" s="154">
        <v>477</v>
      </c>
      <c r="B471" s="150" t="s">
        <v>7250</v>
      </c>
      <c r="C471" s="153" t="s">
        <v>7091</v>
      </c>
    </row>
    <row r="472" spans="1:3" x14ac:dyDescent="0.25">
      <c r="A472" s="154">
        <v>478</v>
      </c>
      <c r="B472" s="150" t="s">
        <v>7180</v>
      </c>
      <c r="C472" s="153" t="s">
        <v>7111</v>
      </c>
    </row>
    <row r="473" spans="1:3" x14ac:dyDescent="0.25">
      <c r="A473" s="154">
        <v>479</v>
      </c>
      <c r="B473" s="150" t="s">
        <v>7238</v>
      </c>
      <c r="C473" s="153" t="s">
        <v>7111</v>
      </c>
    </row>
    <row r="474" spans="1:3" x14ac:dyDescent="0.25">
      <c r="A474" s="154">
        <v>480</v>
      </c>
      <c r="B474" s="150" t="s">
        <v>7238</v>
      </c>
      <c r="C474" s="153" t="s">
        <v>7111</v>
      </c>
    </row>
    <row r="475" spans="1:3" x14ac:dyDescent="0.25">
      <c r="A475" s="154">
        <v>481</v>
      </c>
      <c r="B475" s="150" t="s">
        <v>7238</v>
      </c>
      <c r="C475" s="153" t="s">
        <v>7111</v>
      </c>
    </row>
    <row r="476" spans="1:3" x14ac:dyDescent="0.25">
      <c r="A476" s="154">
        <v>482</v>
      </c>
      <c r="B476" s="150" t="s">
        <v>7251</v>
      </c>
      <c r="C476" s="153" t="s">
        <v>7252</v>
      </c>
    </row>
    <row r="477" spans="1:3" x14ac:dyDescent="0.25">
      <c r="A477" s="154">
        <v>483</v>
      </c>
      <c r="B477" s="150" t="s">
        <v>7253</v>
      </c>
      <c r="C477" s="153" t="s">
        <v>7252</v>
      </c>
    </row>
    <row r="478" spans="1:3" x14ac:dyDescent="0.25">
      <c r="A478" s="154">
        <v>484</v>
      </c>
      <c r="B478" s="150" t="s">
        <v>7254</v>
      </c>
      <c r="C478" s="153" t="s">
        <v>7252</v>
      </c>
    </row>
    <row r="479" spans="1:3" x14ac:dyDescent="0.25">
      <c r="A479" s="154">
        <v>485</v>
      </c>
      <c r="B479" s="150" t="s">
        <v>7255</v>
      </c>
      <c r="C479" s="153" t="s">
        <v>7252</v>
      </c>
    </row>
    <row r="480" spans="1:3" x14ac:dyDescent="0.25">
      <c r="A480" s="154">
        <v>486</v>
      </c>
      <c r="B480" s="150" t="s">
        <v>7256</v>
      </c>
      <c r="C480" s="153" t="s">
        <v>7252</v>
      </c>
    </row>
    <row r="481" spans="1:3" x14ac:dyDescent="0.25">
      <c r="A481" s="154">
        <v>487</v>
      </c>
      <c r="B481" s="150" t="s">
        <v>7257</v>
      </c>
      <c r="C481" s="153" t="s">
        <v>7252</v>
      </c>
    </row>
    <row r="482" spans="1:3" x14ac:dyDescent="0.25">
      <c r="A482" s="154">
        <v>488</v>
      </c>
      <c r="B482" s="150" t="s">
        <v>7258</v>
      </c>
      <c r="C482" s="153" t="s">
        <v>7252</v>
      </c>
    </row>
    <row r="483" spans="1:3" x14ac:dyDescent="0.25">
      <c r="A483" s="154">
        <v>489</v>
      </c>
      <c r="B483" s="150" t="s">
        <v>7259</v>
      </c>
      <c r="C483" s="153" t="s">
        <v>7252</v>
      </c>
    </row>
    <row r="484" spans="1:3" x14ac:dyDescent="0.25">
      <c r="A484" s="154">
        <v>490</v>
      </c>
      <c r="B484" s="150" t="s">
        <v>7260</v>
      </c>
      <c r="C484" s="153" t="s">
        <v>7252</v>
      </c>
    </row>
    <row r="485" spans="1:3" x14ac:dyDescent="0.25">
      <c r="A485" s="154">
        <v>491</v>
      </c>
      <c r="B485" s="150" t="s">
        <v>7261</v>
      </c>
      <c r="C485" s="153" t="s">
        <v>7252</v>
      </c>
    </row>
    <row r="486" spans="1:3" x14ac:dyDescent="0.25">
      <c r="A486" s="154">
        <v>492</v>
      </c>
      <c r="B486" s="150" t="s">
        <v>7262</v>
      </c>
      <c r="C486" s="153" t="s">
        <v>7252</v>
      </c>
    </row>
    <row r="487" spans="1:3" x14ac:dyDescent="0.25">
      <c r="A487" s="154">
        <v>493</v>
      </c>
      <c r="B487" s="150" t="s">
        <v>7263</v>
      </c>
      <c r="C487" s="153" t="s">
        <v>7252</v>
      </c>
    </row>
    <row r="488" spans="1:3" x14ac:dyDescent="0.25">
      <c r="A488" s="154">
        <v>494</v>
      </c>
      <c r="B488" s="150" t="s">
        <v>7264</v>
      </c>
      <c r="C488" s="153" t="s">
        <v>7252</v>
      </c>
    </row>
    <row r="489" spans="1:3" x14ac:dyDescent="0.25">
      <c r="A489" s="154">
        <v>495</v>
      </c>
      <c r="B489" s="150" t="s">
        <v>7265</v>
      </c>
      <c r="C489" s="153" t="s">
        <v>7252</v>
      </c>
    </row>
    <row r="490" spans="1:3" x14ac:dyDescent="0.25">
      <c r="A490" s="154">
        <v>496</v>
      </c>
      <c r="B490" s="150" t="s">
        <v>7266</v>
      </c>
      <c r="C490" s="153" t="s">
        <v>7252</v>
      </c>
    </row>
    <row r="491" spans="1:3" x14ac:dyDescent="0.25">
      <c r="A491" s="154">
        <v>497</v>
      </c>
      <c r="B491" s="150" t="s">
        <v>7267</v>
      </c>
      <c r="C491" s="153" t="s">
        <v>7252</v>
      </c>
    </row>
    <row r="492" spans="1:3" x14ac:dyDescent="0.25">
      <c r="A492" s="154">
        <v>498</v>
      </c>
      <c r="B492" s="150" t="s">
        <v>7268</v>
      </c>
      <c r="C492" s="153" t="s">
        <v>7252</v>
      </c>
    </row>
    <row r="493" spans="1:3" x14ac:dyDescent="0.25">
      <c r="A493" s="154">
        <v>701</v>
      </c>
      <c r="B493" s="150" t="s">
        <v>7269</v>
      </c>
      <c r="C493" s="153" t="s">
        <v>7091</v>
      </c>
    </row>
    <row r="494" spans="1:3" x14ac:dyDescent="0.25">
      <c r="A494" s="154">
        <v>702</v>
      </c>
      <c r="B494" s="150" t="s">
        <v>7269</v>
      </c>
      <c r="C494" s="153" t="s">
        <v>7091</v>
      </c>
    </row>
    <row r="495" spans="1:3" x14ac:dyDescent="0.25">
      <c r="A495" s="154">
        <v>703</v>
      </c>
      <c r="B495" s="150" t="s">
        <v>7203</v>
      </c>
      <c r="C495" s="153" t="s">
        <v>7091</v>
      </c>
    </row>
    <row r="496" spans="1:3" x14ac:dyDescent="0.25">
      <c r="A496" s="154">
        <v>704</v>
      </c>
      <c r="B496" s="150" t="s">
        <v>7203</v>
      </c>
      <c r="C496" s="153" t="s">
        <v>7091</v>
      </c>
    </row>
    <row r="497" spans="1:3" x14ac:dyDescent="0.25">
      <c r="A497" s="154">
        <v>705</v>
      </c>
      <c r="B497" s="150" t="s">
        <v>7203</v>
      </c>
      <c r="C497" s="153" t="s">
        <v>7091</v>
      </c>
    </row>
    <row r="498" spans="1:3" x14ac:dyDescent="0.25">
      <c r="A498" s="154">
        <v>706</v>
      </c>
      <c r="B498" s="150" t="s">
        <v>7203</v>
      </c>
      <c r="C498" s="153" t="s">
        <v>7091</v>
      </c>
    </row>
    <row r="499" spans="1:3" x14ac:dyDescent="0.25">
      <c r="A499" s="154">
        <v>707</v>
      </c>
      <c r="B499" s="150" t="s">
        <v>7203</v>
      </c>
      <c r="C499" s="153" t="s">
        <v>7091</v>
      </c>
    </row>
    <row r="500" spans="1:3" x14ac:dyDescent="0.25">
      <c r="A500" s="154">
        <v>708</v>
      </c>
      <c r="B500" s="150" t="s">
        <v>7203</v>
      </c>
      <c r="C500" s="153" t="s">
        <v>7091</v>
      </c>
    </row>
    <row r="501" spans="1:3" x14ac:dyDescent="0.25">
      <c r="A501" s="154">
        <v>709</v>
      </c>
      <c r="B501" s="150" t="s">
        <v>7203</v>
      </c>
      <c r="C501" s="153" t="s">
        <v>7091</v>
      </c>
    </row>
    <row r="502" spans="1:3" x14ac:dyDescent="0.25">
      <c r="A502" s="154">
        <v>710</v>
      </c>
      <c r="B502" s="150" t="s">
        <v>7203</v>
      </c>
      <c r="C502" s="153" t="s">
        <v>7091</v>
      </c>
    </row>
    <row r="503" spans="1:3" x14ac:dyDescent="0.25">
      <c r="A503" s="154">
        <v>711</v>
      </c>
      <c r="B503" s="150" t="s">
        <v>7203</v>
      </c>
      <c r="C503" s="153" t="s">
        <v>7091</v>
      </c>
    </row>
    <row r="504" spans="1:3" x14ac:dyDescent="0.25">
      <c r="A504" s="154">
        <v>712</v>
      </c>
      <c r="B504" s="150" t="s">
        <v>7270</v>
      </c>
      <c r="C504" s="153" t="s">
        <v>7091</v>
      </c>
    </row>
    <row r="505" spans="1:3" x14ac:dyDescent="0.25">
      <c r="A505" s="154">
        <v>713</v>
      </c>
      <c r="B505" s="150" t="s">
        <v>7270</v>
      </c>
      <c r="C505" s="153" t="s">
        <v>7091</v>
      </c>
    </row>
    <row r="506" spans="1:3" x14ac:dyDescent="0.25">
      <c r="A506" s="154">
        <v>714</v>
      </c>
      <c r="B506" s="150" t="s">
        <v>7270</v>
      </c>
      <c r="C506" s="153" t="s">
        <v>7091</v>
      </c>
    </row>
    <row r="507" spans="1:3" x14ac:dyDescent="0.25">
      <c r="A507" s="154">
        <v>715</v>
      </c>
      <c r="B507" s="150" t="s">
        <v>7270</v>
      </c>
      <c r="C507" s="153" t="s">
        <v>7091</v>
      </c>
    </row>
    <row r="508" spans="1:3" x14ac:dyDescent="0.25">
      <c r="A508" s="154">
        <v>716</v>
      </c>
      <c r="B508" s="150" t="s">
        <v>7271</v>
      </c>
      <c r="C508" s="153" t="s">
        <v>7091</v>
      </c>
    </row>
    <row r="509" spans="1:3" x14ac:dyDescent="0.25">
      <c r="A509" s="154">
        <v>717</v>
      </c>
      <c r="B509" s="150" t="s">
        <v>7271</v>
      </c>
      <c r="C509" s="153" t="s">
        <v>7091</v>
      </c>
    </row>
    <row r="510" spans="1:3" x14ac:dyDescent="0.25">
      <c r="A510" s="154">
        <v>718</v>
      </c>
      <c r="B510" s="150" t="s">
        <v>7272</v>
      </c>
      <c r="C510" s="153" t="s">
        <v>7091</v>
      </c>
    </row>
    <row r="511" spans="1:3" x14ac:dyDescent="0.25">
      <c r="A511" s="154">
        <v>719</v>
      </c>
      <c r="B511" s="150" t="s">
        <v>7272</v>
      </c>
      <c r="C511" s="153" t="s">
        <v>7091</v>
      </c>
    </row>
    <row r="512" spans="1:3" x14ac:dyDescent="0.25">
      <c r="A512" s="154">
        <v>720</v>
      </c>
      <c r="B512" s="150" t="s">
        <v>7138</v>
      </c>
      <c r="C512" s="153" t="s">
        <v>7111</v>
      </c>
    </row>
    <row r="513" spans="1:3" x14ac:dyDescent="0.25">
      <c r="A513" s="154">
        <v>721</v>
      </c>
      <c r="B513" s="150" t="s">
        <v>7273</v>
      </c>
      <c r="C513" s="153" t="s">
        <v>7111</v>
      </c>
    </row>
    <row r="514" spans="1:3" x14ac:dyDescent="0.25">
      <c r="A514" s="154">
        <v>722</v>
      </c>
      <c r="B514" s="150" t="s">
        <v>7273</v>
      </c>
      <c r="C514" s="153" t="s">
        <v>7111</v>
      </c>
    </row>
    <row r="515" spans="1:3" x14ac:dyDescent="0.25">
      <c r="A515" s="154">
        <v>723</v>
      </c>
      <c r="B515" s="150" t="s">
        <v>7273</v>
      </c>
      <c r="C515" s="153" t="s">
        <v>7111</v>
      </c>
    </row>
    <row r="516" spans="1:3" x14ac:dyDescent="0.25">
      <c r="A516" s="154">
        <v>724</v>
      </c>
      <c r="B516" s="150" t="s">
        <v>7273</v>
      </c>
      <c r="C516" s="153" t="s">
        <v>7111</v>
      </c>
    </row>
    <row r="517" spans="1:3" x14ac:dyDescent="0.25">
      <c r="A517" s="154">
        <v>725</v>
      </c>
      <c r="B517" s="150" t="s">
        <v>7273</v>
      </c>
      <c r="C517" s="153" t="s">
        <v>7111</v>
      </c>
    </row>
    <row r="518" spans="1:3" x14ac:dyDescent="0.25">
      <c r="A518" s="154">
        <v>726</v>
      </c>
      <c r="B518" s="150" t="s">
        <v>7273</v>
      </c>
      <c r="C518" s="153" t="s">
        <v>7111</v>
      </c>
    </row>
    <row r="519" spans="1:3" x14ac:dyDescent="0.25">
      <c r="A519" s="154">
        <v>727</v>
      </c>
      <c r="B519" s="150" t="s">
        <v>7273</v>
      </c>
      <c r="C519" s="153" t="s">
        <v>7111</v>
      </c>
    </row>
    <row r="520" spans="1:3" x14ac:dyDescent="0.25">
      <c r="A520" s="154">
        <v>728</v>
      </c>
      <c r="B520" s="150" t="s">
        <v>7274</v>
      </c>
      <c r="C520" s="153" t="s">
        <v>7111</v>
      </c>
    </row>
    <row r="521" spans="1:3" x14ac:dyDescent="0.25">
      <c r="A521" s="154">
        <v>729</v>
      </c>
      <c r="B521" s="150" t="s">
        <v>7273</v>
      </c>
      <c r="C521" s="153" t="s">
        <v>7111</v>
      </c>
    </row>
    <row r="522" spans="1:3" x14ac:dyDescent="0.25">
      <c r="A522" s="154">
        <v>730</v>
      </c>
      <c r="B522" s="150" t="s">
        <v>7274</v>
      </c>
      <c r="C522" s="153" t="s">
        <v>7111</v>
      </c>
    </row>
    <row r="523" spans="1:3" x14ac:dyDescent="0.25">
      <c r="A523" s="154">
        <v>731</v>
      </c>
      <c r="B523" s="150" t="s">
        <v>7273</v>
      </c>
      <c r="C523" s="153" t="s">
        <v>7111</v>
      </c>
    </row>
    <row r="524" spans="1:3" x14ac:dyDescent="0.25">
      <c r="A524" s="154">
        <v>732</v>
      </c>
      <c r="B524" s="150" t="s">
        <v>7274</v>
      </c>
      <c r="C524" s="153" t="s">
        <v>7111</v>
      </c>
    </row>
    <row r="525" spans="1:3" x14ac:dyDescent="0.25">
      <c r="A525" s="154">
        <v>733</v>
      </c>
      <c r="B525" s="150" t="s">
        <v>7273</v>
      </c>
      <c r="C525" s="153" t="s">
        <v>7111</v>
      </c>
    </row>
    <row r="526" spans="1:3" x14ac:dyDescent="0.25">
      <c r="A526" s="154">
        <v>734</v>
      </c>
      <c r="B526" s="150" t="s">
        <v>7274</v>
      </c>
      <c r="C526" s="153" t="s">
        <v>7111</v>
      </c>
    </row>
    <row r="527" spans="1:3" x14ac:dyDescent="0.25">
      <c r="A527" s="154">
        <v>735</v>
      </c>
      <c r="B527" s="150" t="s">
        <v>7273</v>
      </c>
      <c r="C527" s="153" t="s">
        <v>7111</v>
      </c>
    </row>
    <row r="528" spans="1:3" x14ac:dyDescent="0.25">
      <c r="A528" s="154">
        <v>736</v>
      </c>
      <c r="B528" s="150" t="s">
        <v>7274</v>
      </c>
      <c r="C528" s="153" t="s">
        <v>7111</v>
      </c>
    </row>
    <row r="529" spans="1:3" x14ac:dyDescent="0.25">
      <c r="A529" s="154">
        <v>737</v>
      </c>
      <c r="B529" s="150" t="s">
        <v>7273</v>
      </c>
      <c r="C529" s="153" t="s">
        <v>7111</v>
      </c>
    </row>
    <row r="530" spans="1:3" x14ac:dyDescent="0.25">
      <c r="A530" s="154">
        <v>738</v>
      </c>
      <c r="B530" s="150" t="s">
        <v>7274</v>
      </c>
      <c r="C530" s="153" t="s">
        <v>7111</v>
      </c>
    </row>
    <row r="531" spans="1:3" x14ac:dyDescent="0.25">
      <c r="A531" s="154">
        <v>739</v>
      </c>
      <c r="B531" s="150" t="s">
        <v>7273</v>
      </c>
      <c r="C531" s="153" t="s">
        <v>7111</v>
      </c>
    </row>
    <row r="532" spans="1:3" x14ac:dyDescent="0.25">
      <c r="A532" s="154">
        <v>740</v>
      </c>
      <c r="B532" s="150" t="s">
        <v>7274</v>
      </c>
      <c r="C532" s="153" t="s">
        <v>7111</v>
      </c>
    </row>
    <row r="533" spans="1:3" x14ac:dyDescent="0.25">
      <c r="A533" s="154">
        <v>741</v>
      </c>
      <c r="B533" s="150" t="s">
        <v>7273</v>
      </c>
      <c r="C533" s="153" t="s">
        <v>7111</v>
      </c>
    </row>
    <row r="534" spans="1:3" x14ac:dyDescent="0.25">
      <c r="A534" s="154">
        <v>742</v>
      </c>
      <c r="B534" s="150" t="s">
        <v>7274</v>
      </c>
      <c r="C534" s="153" t="s">
        <v>7111</v>
      </c>
    </row>
    <row r="535" spans="1:3" x14ac:dyDescent="0.25">
      <c r="A535" s="154">
        <v>743</v>
      </c>
      <c r="B535" s="150" t="s">
        <v>7273</v>
      </c>
      <c r="C535" s="153" t="s">
        <v>7111</v>
      </c>
    </row>
    <row r="536" spans="1:3" x14ac:dyDescent="0.25">
      <c r="A536" s="154">
        <v>744</v>
      </c>
      <c r="B536" s="150" t="s">
        <v>7274</v>
      </c>
      <c r="C536" s="153" t="s">
        <v>7111</v>
      </c>
    </row>
    <row r="537" spans="1:3" x14ac:dyDescent="0.25">
      <c r="A537" s="154">
        <v>745</v>
      </c>
      <c r="B537" s="150" t="s">
        <v>7273</v>
      </c>
      <c r="C537" s="153" t="s">
        <v>7111</v>
      </c>
    </row>
    <row r="538" spans="1:3" x14ac:dyDescent="0.25">
      <c r="A538" s="154">
        <v>746</v>
      </c>
      <c r="B538" s="150" t="s">
        <v>7274</v>
      </c>
      <c r="C538" s="153" t="s">
        <v>7111</v>
      </c>
    </row>
    <row r="539" spans="1:3" x14ac:dyDescent="0.25">
      <c r="A539" s="154">
        <v>747</v>
      </c>
      <c r="B539" s="150" t="s">
        <v>7273</v>
      </c>
      <c r="C539" s="153" t="s">
        <v>7111</v>
      </c>
    </row>
    <row r="540" spans="1:3" x14ac:dyDescent="0.25">
      <c r="A540" s="154">
        <v>748</v>
      </c>
      <c r="B540" s="150" t="s">
        <v>7273</v>
      </c>
      <c r="C540" s="153" t="s">
        <v>7111</v>
      </c>
    </row>
    <row r="541" spans="1:3" x14ac:dyDescent="0.25">
      <c r="A541" s="154">
        <v>749</v>
      </c>
      <c r="B541" s="150" t="s">
        <v>7274</v>
      </c>
      <c r="C541" s="153" t="s">
        <v>7111</v>
      </c>
    </row>
    <row r="542" spans="1:3" x14ac:dyDescent="0.25">
      <c r="A542" s="154">
        <v>752</v>
      </c>
      <c r="B542" s="150" t="s">
        <v>7273</v>
      </c>
      <c r="C542" s="153" t="s">
        <v>7111</v>
      </c>
    </row>
    <row r="543" spans="1:3" x14ac:dyDescent="0.25">
      <c r="A543" s="154">
        <v>753</v>
      </c>
      <c r="B543" s="150" t="s">
        <v>7275</v>
      </c>
      <c r="C543" s="153" t="s">
        <v>7111</v>
      </c>
    </row>
    <row r="544" spans="1:3" x14ac:dyDescent="0.25">
      <c r="A544" s="154">
        <v>754</v>
      </c>
      <c r="B544" s="150" t="s">
        <v>7273</v>
      </c>
      <c r="C544" s="153" t="s">
        <v>7111</v>
      </c>
    </row>
    <row r="545" spans="1:3" x14ac:dyDescent="0.25">
      <c r="A545" s="154">
        <v>755</v>
      </c>
      <c r="B545" s="150" t="s">
        <v>7275</v>
      </c>
      <c r="C545" s="153" t="s">
        <v>7111</v>
      </c>
    </row>
    <row r="546" spans="1:3" x14ac:dyDescent="0.25">
      <c r="A546" s="154">
        <v>756</v>
      </c>
      <c r="B546" s="150" t="s">
        <v>7273</v>
      </c>
      <c r="C546" s="153" t="s">
        <v>7111</v>
      </c>
    </row>
    <row r="547" spans="1:3" x14ac:dyDescent="0.25">
      <c r="A547" s="154">
        <v>757</v>
      </c>
      <c r="B547" s="150" t="s">
        <v>7275</v>
      </c>
      <c r="C547" s="153" t="s">
        <v>7111</v>
      </c>
    </row>
    <row r="548" spans="1:3" x14ac:dyDescent="0.25">
      <c r="A548" s="154">
        <v>758</v>
      </c>
      <c r="B548" s="150" t="s">
        <v>7273</v>
      </c>
      <c r="C548" s="153" t="s">
        <v>7111</v>
      </c>
    </row>
    <row r="549" spans="1:3" x14ac:dyDescent="0.25">
      <c r="A549" s="154">
        <v>759</v>
      </c>
      <c r="B549" s="150" t="s">
        <v>7275</v>
      </c>
      <c r="C549" s="153" t="s">
        <v>7111</v>
      </c>
    </row>
    <row r="550" spans="1:3" x14ac:dyDescent="0.25">
      <c r="A550" s="154">
        <v>760</v>
      </c>
      <c r="B550" s="150" t="s">
        <v>7273</v>
      </c>
      <c r="C550" s="153" t="s">
        <v>7111</v>
      </c>
    </row>
    <row r="551" spans="1:3" x14ac:dyDescent="0.25">
      <c r="A551" s="154">
        <v>761</v>
      </c>
      <c r="B551" s="150" t="s">
        <v>7275</v>
      </c>
      <c r="C551" s="153" t="s">
        <v>7111</v>
      </c>
    </row>
    <row r="552" spans="1:3" x14ac:dyDescent="0.25">
      <c r="A552" s="154">
        <v>762</v>
      </c>
      <c r="B552" s="150" t="s">
        <v>7273</v>
      </c>
      <c r="C552" s="153" t="s">
        <v>7111</v>
      </c>
    </row>
    <row r="553" spans="1:3" x14ac:dyDescent="0.25">
      <c r="A553" s="154">
        <v>763</v>
      </c>
      <c r="B553" s="150" t="s">
        <v>7275</v>
      </c>
      <c r="C553" s="153" t="s">
        <v>7111</v>
      </c>
    </row>
    <row r="554" spans="1:3" x14ac:dyDescent="0.25">
      <c r="A554" s="154">
        <v>764</v>
      </c>
      <c r="B554" s="150" t="s">
        <v>7273</v>
      </c>
      <c r="C554" s="153" t="s">
        <v>7111</v>
      </c>
    </row>
    <row r="555" spans="1:3" x14ac:dyDescent="0.25">
      <c r="A555" s="154">
        <v>765</v>
      </c>
      <c r="B555" s="150" t="s">
        <v>7275</v>
      </c>
      <c r="C555" s="153" t="s">
        <v>7111</v>
      </c>
    </row>
    <row r="556" spans="1:3" x14ac:dyDescent="0.25">
      <c r="A556" s="154">
        <v>766</v>
      </c>
      <c r="B556" s="150" t="s">
        <v>7273</v>
      </c>
      <c r="C556" s="153" t="s">
        <v>7111</v>
      </c>
    </row>
    <row r="557" spans="1:3" x14ac:dyDescent="0.25">
      <c r="A557" s="154">
        <v>767</v>
      </c>
      <c r="B557" s="150" t="s">
        <v>7275</v>
      </c>
      <c r="C557" s="153" t="s">
        <v>7111</v>
      </c>
    </row>
    <row r="558" spans="1:3" x14ac:dyDescent="0.25">
      <c r="A558" s="154">
        <v>768</v>
      </c>
      <c r="B558" s="150" t="s">
        <v>7273</v>
      </c>
      <c r="C558" s="153" t="s">
        <v>7111</v>
      </c>
    </row>
    <row r="559" spans="1:3" x14ac:dyDescent="0.25">
      <c r="A559" s="154">
        <v>769</v>
      </c>
      <c r="B559" s="150" t="s">
        <v>7275</v>
      </c>
      <c r="C559" s="153" t="s">
        <v>7111</v>
      </c>
    </row>
    <row r="560" spans="1:3" x14ac:dyDescent="0.25">
      <c r="A560" s="154">
        <v>770</v>
      </c>
      <c r="B560" s="150" t="s">
        <v>7276</v>
      </c>
      <c r="C560" s="153" t="s">
        <v>7111</v>
      </c>
    </row>
    <row r="561" spans="1:3" x14ac:dyDescent="0.25">
      <c r="A561" s="154">
        <v>775</v>
      </c>
      <c r="B561" s="150" t="s">
        <v>7277</v>
      </c>
      <c r="C561" s="153" t="s">
        <v>7111</v>
      </c>
    </row>
    <row r="562" spans="1:3" x14ac:dyDescent="0.25">
      <c r="A562" s="154">
        <v>776</v>
      </c>
      <c r="B562" s="150" t="s">
        <v>7277</v>
      </c>
      <c r="C562" s="153" t="s">
        <v>7111</v>
      </c>
    </row>
    <row r="563" spans="1:3" x14ac:dyDescent="0.25">
      <c r="A563" s="154">
        <v>781</v>
      </c>
      <c r="B563" s="150" t="s">
        <v>7273</v>
      </c>
      <c r="C563" s="153" t="s">
        <v>7091</v>
      </c>
    </row>
    <row r="564" spans="1:3" x14ac:dyDescent="0.25">
      <c r="A564" s="154">
        <v>782</v>
      </c>
      <c r="B564" s="150" t="s">
        <v>7273</v>
      </c>
      <c r="C564" s="153" t="s">
        <v>7111</v>
      </c>
    </row>
    <row r="565" spans="1:3" x14ac:dyDescent="0.25">
      <c r="A565" s="154">
        <v>783</v>
      </c>
      <c r="B565" s="150" t="s">
        <v>7273</v>
      </c>
      <c r="C565" s="153" t="s">
        <v>7111</v>
      </c>
    </row>
    <row r="566" spans="1:3" x14ac:dyDescent="0.25">
      <c r="A566" s="154">
        <v>784</v>
      </c>
      <c r="B566" s="150" t="s">
        <v>7273</v>
      </c>
      <c r="C566" s="153" t="s">
        <v>7111</v>
      </c>
    </row>
    <row r="567" spans="1:3" x14ac:dyDescent="0.25">
      <c r="A567" s="154">
        <v>785</v>
      </c>
      <c r="B567" s="150" t="s">
        <v>7273</v>
      </c>
      <c r="C567" s="153" t="s">
        <v>7111</v>
      </c>
    </row>
    <row r="568" spans="1:3" x14ac:dyDescent="0.25">
      <c r="A568" s="154">
        <v>786</v>
      </c>
      <c r="B568" s="150" t="s">
        <v>7273</v>
      </c>
      <c r="C568" s="153" t="s">
        <v>7111</v>
      </c>
    </row>
    <row r="569" spans="1:3" x14ac:dyDescent="0.25">
      <c r="A569" s="154">
        <v>787</v>
      </c>
      <c r="B569" s="150" t="s">
        <v>7278</v>
      </c>
      <c r="C569" s="153" t="s">
        <v>7111</v>
      </c>
    </row>
    <row r="570" spans="1:3" x14ac:dyDescent="0.25">
      <c r="A570" s="154">
        <v>788</v>
      </c>
      <c r="B570" s="150" t="s">
        <v>7279</v>
      </c>
      <c r="C570" s="153" t="s">
        <v>7111</v>
      </c>
    </row>
    <row r="571" spans="1:3" x14ac:dyDescent="0.25">
      <c r="A571" s="154">
        <v>789</v>
      </c>
      <c r="B571" s="150" t="s">
        <v>7280</v>
      </c>
      <c r="C571" s="153" t="s">
        <v>7111</v>
      </c>
    </row>
    <row r="572" spans="1:3" x14ac:dyDescent="0.25">
      <c r="A572" s="154">
        <v>790</v>
      </c>
      <c r="B572" s="150" t="s">
        <v>7281</v>
      </c>
      <c r="C572" s="153" t="s">
        <v>7111</v>
      </c>
    </row>
    <row r="573" spans="1:3" x14ac:dyDescent="0.25">
      <c r="A573" s="154">
        <v>791</v>
      </c>
      <c r="B573" s="150" t="s">
        <v>7282</v>
      </c>
      <c r="C573" s="153" t="s">
        <v>7111</v>
      </c>
    </row>
    <row r="574" spans="1:3" x14ac:dyDescent="0.25">
      <c r="A574" s="154">
        <v>792</v>
      </c>
      <c r="B574" s="150" t="s">
        <v>7283</v>
      </c>
      <c r="C574" s="153" t="s">
        <v>7111</v>
      </c>
    </row>
    <row r="575" spans="1:3" x14ac:dyDescent="0.25">
      <c r="A575" s="154">
        <v>793</v>
      </c>
      <c r="B575" s="150" t="s">
        <v>7273</v>
      </c>
      <c r="C575" s="153" t="s">
        <v>7111</v>
      </c>
    </row>
    <row r="576" spans="1:3" x14ac:dyDescent="0.25">
      <c r="A576" s="154">
        <v>794</v>
      </c>
      <c r="B576" s="150" t="s">
        <v>7274</v>
      </c>
      <c r="C576" s="153" t="s">
        <v>7111</v>
      </c>
    </row>
    <row r="577" spans="1:3" x14ac:dyDescent="0.25">
      <c r="A577" s="154">
        <v>801</v>
      </c>
      <c r="B577" s="150" t="s">
        <v>7200</v>
      </c>
      <c r="C577" s="153" t="s">
        <v>7111</v>
      </c>
    </row>
    <row r="578" spans="1:3" x14ac:dyDescent="0.25">
      <c r="A578" s="154">
        <v>802</v>
      </c>
      <c r="B578" s="150" t="s">
        <v>7284</v>
      </c>
      <c r="C578" s="153" t="s">
        <v>7111</v>
      </c>
    </row>
    <row r="579" spans="1:3" x14ac:dyDescent="0.25">
      <c r="A579" s="154">
        <v>803</v>
      </c>
      <c r="B579" s="150" t="s">
        <v>7285</v>
      </c>
      <c r="C579" s="153" t="s">
        <v>7091</v>
      </c>
    </row>
    <row r="580" spans="1:3" x14ac:dyDescent="0.25">
      <c r="A580" s="154">
        <v>804</v>
      </c>
      <c r="B580" s="150" t="s">
        <v>7284</v>
      </c>
      <c r="C580" s="153" t="s">
        <v>7111</v>
      </c>
    </row>
    <row r="581" spans="1:3" x14ac:dyDescent="0.25">
      <c r="A581" s="154">
        <v>805</v>
      </c>
      <c r="B581" s="150" t="s">
        <v>7285</v>
      </c>
      <c r="C581" s="153" t="s">
        <v>7091</v>
      </c>
    </row>
    <row r="582" spans="1:3" x14ac:dyDescent="0.25">
      <c r="A582" s="154">
        <v>806</v>
      </c>
      <c r="B582" s="150" t="s">
        <v>7284</v>
      </c>
      <c r="C582" s="153" t="s">
        <v>7111</v>
      </c>
    </row>
    <row r="583" spans="1:3" x14ac:dyDescent="0.25">
      <c r="A583" s="154">
        <v>807</v>
      </c>
      <c r="B583" s="150" t="s">
        <v>7285</v>
      </c>
      <c r="C583" s="153" t="s">
        <v>7091</v>
      </c>
    </row>
    <row r="584" spans="1:3" x14ac:dyDescent="0.25">
      <c r="A584" s="154">
        <v>808</v>
      </c>
      <c r="B584" s="150" t="s">
        <v>7284</v>
      </c>
      <c r="C584" s="153" t="s">
        <v>7111</v>
      </c>
    </row>
    <row r="585" spans="1:3" x14ac:dyDescent="0.25">
      <c r="A585" s="154">
        <v>809</v>
      </c>
      <c r="B585" s="150" t="s">
        <v>7285</v>
      </c>
      <c r="C585" s="153" t="s">
        <v>7091</v>
      </c>
    </row>
    <row r="586" spans="1:3" x14ac:dyDescent="0.25">
      <c r="A586" s="154">
        <v>810</v>
      </c>
      <c r="B586" s="150" t="s">
        <v>7284</v>
      </c>
      <c r="C586" s="153" t="s">
        <v>7111</v>
      </c>
    </row>
    <row r="587" spans="1:3" x14ac:dyDescent="0.25">
      <c r="A587" s="154">
        <v>811</v>
      </c>
      <c r="B587" s="150" t="s">
        <v>7285</v>
      </c>
      <c r="C587" s="153" t="s">
        <v>7091</v>
      </c>
    </row>
    <row r="588" spans="1:3" x14ac:dyDescent="0.25">
      <c r="A588" s="154">
        <v>812</v>
      </c>
      <c r="B588" s="150" t="s">
        <v>7284</v>
      </c>
      <c r="C588" s="153" t="s">
        <v>7111</v>
      </c>
    </row>
    <row r="589" spans="1:3" x14ac:dyDescent="0.25">
      <c r="A589" s="154">
        <v>813</v>
      </c>
      <c r="B589" s="150" t="s">
        <v>7285</v>
      </c>
      <c r="C589" s="153" t="s">
        <v>7091</v>
      </c>
    </row>
    <row r="590" spans="1:3" x14ac:dyDescent="0.25">
      <c r="A590" s="154">
        <v>814</v>
      </c>
      <c r="B590" s="150" t="s">
        <v>7284</v>
      </c>
      <c r="C590" s="153" t="s">
        <v>7111</v>
      </c>
    </row>
    <row r="591" spans="1:3" x14ac:dyDescent="0.25">
      <c r="A591" s="154">
        <v>815</v>
      </c>
      <c r="B591" s="150" t="s">
        <v>7285</v>
      </c>
      <c r="C591" s="153" t="s">
        <v>7091</v>
      </c>
    </row>
    <row r="592" spans="1:3" x14ac:dyDescent="0.25">
      <c r="A592" s="154">
        <v>816</v>
      </c>
      <c r="B592" s="150" t="s">
        <v>7284</v>
      </c>
      <c r="C592" s="153" t="s">
        <v>7111</v>
      </c>
    </row>
    <row r="593" spans="1:3" x14ac:dyDescent="0.25">
      <c r="A593" s="154">
        <v>817</v>
      </c>
      <c r="B593" s="150" t="s">
        <v>7285</v>
      </c>
      <c r="C593" s="153" t="s">
        <v>7091</v>
      </c>
    </row>
    <row r="594" spans="1:3" x14ac:dyDescent="0.25">
      <c r="A594" s="154">
        <v>818</v>
      </c>
      <c r="B594" s="150" t="s">
        <v>7284</v>
      </c>
      <c r="C594" s="153" t="s">
        <v>7111</v>
      </c>
    </row>
    <row r="595" spans="1:3" x14ac:dyDescent="0.25">
      <c r="A595" s="154">
        <v>819</v>
      </c>
      <c r="B595" s="150" t="s">
        <v>7285</v>
      </c>
      <c r="C595" s="153" t="s">
        <v>7091</v>
      </c>
    </row>
    <row r="596" spans="1:3" x14ac:dyDescent="0.25">
      <c r="A596" s="154">
        <v>820</v>
      </c>
      <c r="B596" s="150" t="s">
        <v>7284</v>
      </c>
      <c r="C596" s="153" t="s">
        <v>7111</v>
      </c>
    </row>
    <row r="597" spans="1:3" x14ac:dyDescent="0.25">
      <c r="A597" s="154">
        <v>821</v>
      </c>
      <c r="B597" s="150" t="s">
        <v>7285</v>
      </c>
      <c r="C597" s="153" t="s">
        <v>7091</v>
      </c>
    </row>
    <row r="598" spans="1:3" x14ac:dyDescent="0.25">
      <c r="A598" s="154">
        <v>822</v>
      </c>
      <c r="B598" s="150" t="s">
        <v>7284</v>
      </c>
      <c r="C598" s="153" t="s">
        <v>7111</v>
      </c>
    </row>
    <row r="599" spans="1:3" x14ac:dyDescent="0.25">
      <c r="A599" s="154">
        <v>823</v>
      </c>
      <c r="B599" s="150" t="s">
        <v>7285</v>
      </c>
      <c r="C599" s="153" t="s">
        <v>7091</v>
      </c>
    </row>
    <row r="600" spans="1:3" x14ac:dyDescent="0.25">
      <c r="A600" s="154">
        <v>824</v>
      </c>
      <c r="B600" s="150" t="s">
        <v>7284</v>
      </c>
      <c r="C600" s="153" t="s">
        <v>7111</v>
      </c>
    </row>
    <row r="601" spans="1:3" x14ac:dyDescent="0.25">
      <c r="A601" s="154">
        <v>825</v>
      </c>
      <c r="B601" s="150" t="s">
        <v>7285</v>
      </c>
      <c r="C601" s="153" t="s">
        <v>7091</v>
      </c>
    </row>
    <row r="602" spans="1:3" x14ac:dyDescent="0.25">
      <c r="A602" s="154">
        <v>826</v>
      </c>
      <c r="B602" s="150" t="s">
        <v>7284</v>
      </c>
      <c r="C602" s="153" t="s">
        <v>7111</v>
      </c>
    </row>
    <row r="603" spans="1:3" x14ac:dyDescent="0.25">
      <c r="A603" s="154">
        <v>827</v>
      </c>
      <c r="B603" s="150" t="s">
        <v>7285</v>
      </c>
      <c r="C603" s="153" t="s">
        <v>7091</v>
      </c>
    </row>
    <row r="604" spans="1:3" x14ac:dyDescent="0.25">
      <c r="A604" s="154">
        <v>828</v>
      </c>
      <c r="B604" s="150" t="s">
        <v>7284</v>
      </c>
      <c r="C604" s="153" t="s">
        <v>7111</v>
      </c>
    </row>
    <row r="605" spans="1:3" x14ac:dyDescent="0.25">
      <c r="A605" s="154">
        <v>829</v>
      </c>
      <c r="B605" s="150" t="s">
        <v>7285</v>
      </c>
      <c r="C605" s="153" t="s">
        <v>7091</v>
      </c>
    </row>
    <row r="606" spans="1:3" x14ac:dyDescent="0.25">
      <c r="A606" s="154">
        <v>830</v>
      </c>
      <c r="B606" s="150" t="s">
        <v>7284</v>
      </c>
      <c r="C606" s="153" t="s">
        <v>7111</v>
      </c>
    </row>
    <row r="607" spans="1:3" x14ac:dyDescent="0.25">
      <c r="A607" s="154">
        <v>831</v>
      </c>
      <c r="B607" s="150" t="s">
        <v>7285</v>
      </c>
      <c r="C607" s="153" t="s">
        <v>7091</v>
      </c>
    </row>
    <row r="608" spans="1:3" x14ac:dyDescent="0.25">
      <c r="A608" s="154">
        <v>832</v>
      </c>
      <c r="B608" s="150" t="s">
        <v>7284</v>
      </c>
      <c r="C608" s="153" t="s">
        <v>7111</v>
      </c>
    </row>
    <row r="609" spans="1:3" x14ac:dyDescent="0.25">
      <c r="A609" s="154">
        <v>833</v>
      </c>
      <c r="B609" s="150" t="s">
        <v>7285</v>
      </c>
      <c r="C609" s="153" t="s">
        <v>7091</v>
      </c>
    </row>
    <row r="610" spans="1:3" x14ac:dyDescent="0.25">
      <c r="A610" s="154">
        <v>834</v>
      </c>
      <c r="B610" s="150" t="s">
        <v>7284</v>
      </c>
      <c r="C610" s="153" t="s">
        <v>7111</v>
      </c>
    </row>
    <row r="611" spans="1:3" x14ac:dyDescent="0.25">
      <c r="A611" s="154">
        <v>835</v>
      </c>
      <c r="B611" s="150" t="s">
        <v>7285</v>
      </c>
      <c r="C611" s="153" t="s">
        <v>7091</v>
      </c>
    </row>
    <row r="612" spans="1:3" x14ac:dyDescent="0.25">
      <c r="A612" s="154">
        <v>836</v>
      </c>
      <c r="B612" s="150" t="s">
        <v>7284</v>
      </c>
      <c r="C612" s="153" t="s">
        <v>7111</v>
      </c>
    </row>
    <row r="613" spans="1:3" x14ac:dyDescent="0.25">
      <c r="A613" s="154">
        <v>837</v>
      </c>
      <c r="B613" s="150" t="s">
        <v>7285</v>
      </c>
      <c r="C613" s="153" t="s">
        <v>7091</v>
      </c>
    </row>
    <row r="614" spans="1:3" x14ac:dyDescent="0.25">
      <c r="A614" s="154">
        <v>838</v>
      </c>
      <c r="B614" s="150" t="s">
        <v>7284</v>
      </c>
      <c r="C614" s="153" t="s">
        <v>7111</v>
      </c>
    </row>
    <row r="615" spans="1:3" x14ac:dyDescent="0.25">
      <c r="A615" s="154">
        <v>839</v>
      </c>
      <c r="B615" s="150" t="s">
        <v>7285</v>
      </c>
      <c r="C615" s="153" t="s">
        <v>7091</v>
      </c>
    </row>
    <row r="616" spans="1:3" x14ac:dyDescent="0.25">
      <c r="A616" s="154">
        <v>840</v>
      </c>
      <c r="B616" s="150" t="s">
        <v>7284</v>
      </c>
      <c r="C616" s="153" t="s">
        <v>7111</v>
      </c>
    </row>
    <row r="617" spans="1:3" x14ac:dyDescent="0.25">
      <c r="A617" s="154">
        <v>841</v>
      </c>
      <c r="B617" s="150" t="s">
        <v>7285</v>
      </c>
      <c r="C617" s="153" t="s">
        <v>7091</v>
      </c>
    </row>
    <row r="618" spans="1:3" x14ac:dyDescent="0.25">
      <c r="A618" s="154">
        <v>842</v>
      </c>
      <c r="B618" s="150" t="s">
        <v>7284</v>
      </c>
      <c r="C618" s="153" t="s">
        <v>7111</v>
      </c>
    </row>
    <row r="619" spans="1:3" x14ac:dyDescent="0.25">
      <c r="A619" s="154">
        <v>843</v>
      </c>
      <c r="B619" s="150" t="s">
        <v>7285</v>
      </c>
      <c r="C619" s="153" t="s">
        <v>7091</v>
      </c>
    </row>
    <row r="620" spans="1:3" x14ac:dyDescent="0.25">
      <c r="A620" s="154">
        <v>844</v>
      </c>
      <c r="B620" s="150" t="s">
        <v>7284</v>
      </c>
      <c r="C620" s="153" t="s">
        <v>7111</v>
      </c>
    </row>
    <row r="621" spans="1:3" x14ac:dyDescent="0.25">
      <c r="A621" s="154">
        <v>845</v>
      </c>
      <c r="B621" s="150" t="s">
        <v>7285</v>
      </c>
      <c r="C621" s="153" t="s">
        <v>7091</v>
      </c>
    </row>
    <row r="622" spans="1:3" x14ac:dyDescent="0.25">
      <c r="A622" s="154">
        <v>846</v>
      </c>
      <c r="B622" s="150" t="s">
        <v>7284</v>
      </c>
      <c r="C622" s="153" t="s">
        <v>7111</v>
      </c>
    </row>
    <row r="623" spans="1:3" x14ac:dyDescent="0.25">
      <c r="A623" s="154">
        <v>847</v>
      </c>
      <c r="B623" s="150" t="s">
        <v>7285</v>
      </c>
      <c r="C623" s="153" t="s">
        <v>7091</v>
      </c>
    </row>
    <row r="624" spans="1:3" x14ac:dyDescent="0.25">
      <c r="A624" s="154">
        <v>848</v>
      </c>
      <c r="B624" s="150" t="s">
        <v>7284</v>
      </c>
      <c r="C624" s="153" t="s">
        <v>7111</v>
      </c>
    </row>
    <row r="625" spans="1:3" x14ac:dyDescent="0.25">
      <c r="A625" s="154">
        <v>849</v>
      </c>
      <c r="B625" s="150" t="s">
        <v>7285</v>
      </c>
      <c r="C625" s="153" t="s">
        <v>7091</v>
      </c>
    </row>
    <row r="626" spans="1:3" x14ac:dyDescent="0.25">
      <c r="A626" s="154">
        <v>850</v>
      </c>
      <c r="B626" s="150" t="s">
        <v>7285</v>
      </c>
      <c r="C626" s="153" t="s">
        <v>7091</v>
      </c>
    </row>
    <row r="627" spans="1:3" x14ac:dyDescent="0.25">
      <c r="A627" s="154">
        <v>851</v>
      </c>
      <c r="B627" s="150" t="s">
        <v>7285</v>
      </c>
      <c r="C627" s="153" t="s">
        <v>7091</v>
      </c>
    </row>
    <row r="628" spans="1:3" x14ac:dyDescent="0.25">
      <c r="A628" s="154">
        <v>852</v>
      </c>
      <c r="B628" s="150" t="s">
        <v>7284</v>
      </c>
      <c r="C628" s="153" t="s">
        <v>7111</v>
      </c>
    </row>
    <row r="629" spans="1:3" x14ac:dyDescent="0.25">
      <c r="A629" s="154">
        <v>853</v>
      </c>
      <c r="B629" s="150" t="s">
        <v>7284</v>
      </c>
      <c r="C629" s="153" t="s">
        <v>7111</v>
      </c>
    </row>
    <row r="630" spans="1:3" x14ac:dyDescent="0.25">
      <c r="A630" s="154">
        <v>854</v>
      </c>
      <c r="B630" s="150" t="s">
        <v>7284</v>
      </c>
      <c r="C630" s="153" t="s">
        <v>7111</v>
      </c>
    </row>
    <row r="631" spans="1:3" x14ac:dyDescent="0.25">
      <c r="A631" s="154">
        <v>855</v>
      </c>
      <c r="B631" s="150" t="s">
        <v>7284</v>
      </c>
      <c r="C631" s="153" t="s">
        <v>7111</v>
      </c>
    </row>
    <row r="632" spans="1:3" x14ac:dyDescent="0.25">
      <c r="A632" s="154">
        <v>856</v>
      </c>
      <c r="B632" s="150" t="s">
        <v>7284</v>
      </c>
      <c r="C632" s="153" t="s">
        <v>7111</v>
      </c>
    </row>
    <row r="633" spans="1:3" x14ac:dyDescent="0.25">
      <c r="A633" s="154">
        <v>857</v>
      </c>
      <c r="B633" s="150" t="s">
        <v>7284</v>
      </c>
      <c r="C633" s="153" t="s">
        <v>7111</v>
      </c>
    </row>
    <row r="634" spans="1:3" x14ac:dyDescent="0.25">
      <c r="A634" s="154">
        <v>858</v>
      </c>
      <c r="B634" s="150" t="s">
        <v>7284</v>
      </c>
      <c r="C634" s="153" t="s">
        <v>7111</v>
      </c>
    </row>
    <row r="635" spans="1:3" x14ac:dyDescent="0.25">
      <c r="A635" s="154">
        <v>859</v>
      </c>
      <c r="B635" s="150" t="s">
        <v>7284</v>
      </c>
      <c r="C635" s="153" t="s">
        <v>7111</v>
      </c>
    </row>
    <row r="636" spans="1:3" x14ac:dyDescent="0.25">
      <c r="A636" s="154">
        <v>860</v>
      </c>
      <c r="B636" s="150" t="s">
        <v>7284</v>
      </c>
      <c r="C636" s="153" t="s">
        <v>7111</v>
      </c>
    </row>
    <row r="637" spans="1:3" x14ac:dyDescent="0.25">
      <c r="A637" s="154">
        <v>861</v>
      </c>
      <c r="B637" s="150" t="s">
        <v>7284</v>
      </c>
      <c r="C637" s="153" t="s">
        <v>7111</v>
      </c>
    </row>
    <row r="638" spans="1:3" x14ac:dyDescent="0.25">
      <c r="A638" s="154">
        <v>862</v>
      </c>
      <c r="B638" s="150" t="s">
        <v>7284</v>
      </c>
      <c r="C638" s="153" t="s">
        <v>7111</v>
      </c>
    </row>
    <row r="639" spans="1:3" x14ac:dyDescent="0.25">
      <c r="A639" s="154">
        <v>863</v>
      </c>
      <c r="B639" s="150" t="s">
        <v>7284</v>
      </c>
      <c r="C639" s="153" t="s">
        <v>7111</v>
      </c>
    </row>
    <row r="640" spans="1:3" x14ac:dyDescent="0.25">
      <c r="A640" s="154">
        <v>864</v>
      </c>
      <c r="B640" s="150" t="s">
        <v>7284</v>
      </c>
      <c r="C640" s="153" t="s">
        <v>7111</v>
      </c>
    </row>
    <row r="641" spans="1:3" x14ac:dyDescent="0.25">
      <c r="A641" s="154">
        <v>865</v>
      </c>
      <c r="B641" s="150" t="s">
        <v>7284</v>
      </c>
      <c r="C641" s="153" t="s">
        <v>7111</v>
      </c>
    </row>
    <row r="642" spans="1:3" x14ac:dyDescent="0.25">
      <c r="A642" s="154">
        <v>866</v>
      </c>
      <c r="B642" s="150" t="s">
        <v>7285</v>
      </c>
      <c r="C642" s="153" t="s">
        <v>7091</v>
      </c>
    </row>
    <row r="643" spans="1:3" x14ac:dyDescent="0.25">
      <c r="A643" s="154">
        <v>867</v>
      </c>
      <c r="B643" s="150" t="s">
        <v>7284</v>
      </c>
      <c r="C643" s="153" t="s">
        <v>7111</v>
      </c>
    </row>
    <row r="644" spans="1:3" x14ac:dyDescent="0.25">
      <c r="A644" s="154">
        <v>868</v>
      </c>
      <c r="B644" s="150" t="s">
        <v>7285</v>
      </c>
      <c r="C644" s="153" t="s">
        <v>7091</v>
      </c>
    </row>
    <row r="645" spans="1:3" x14ac:dyDescent="0.25">
      <c r="A645" s="154">
        <v>869</v>
      </c>
      <c r="B645" s="150" t="s">
        <v>7284</v>
      </c>
      <c r="C645" s="153" t="s">
        <v>7111</v>
      </c>
    </row>
    <row r="646" spans="1:3" x14ac:dyDescent="0.25">
      <c r="A646" s="154">
        <v>870</v>
      </c>
      <c r="B646" s="150" t="s">
        <v>7285</v>
      </c>
      <c r="C646" s="153" t="s">
        <v>7091</v>
      </c>
    </row>
    <row r="647" spans="1:3" x14ac:dyDescent="0.25">
      <c r="A647" s="154">
        <v>871</v>
      </c>
      <c r="B647" s="150" t="s">
        <v>7284</v>
      </c>
      <c r="C647" s="153" t="s">
        <v>7111</v>
      </c>
    </row>
    <row r="648" spans="1:3" x14ac:dyDescent="0.25">
      <c r="A648" s="154">
        <v>872</v>
      </c>
      <c r="B648" s="150" t="s">
        <v>7285</v>
      </c>
      <c r="C648" s="153" t="s">
        <v>7091</v>
      </c>
    </row>
    <row r="649" spans="1:3" x14ac:dyDescent="0.25">
      <c r="A649" s="154">
        <v>873</v>
      </c>
      <c r="B649" s="150" t="s">
        <v>7284</v>
      </c>
      <c r="C649" s="153" t="s">
        <v>7111</v>
      </c>
    </row>
    <row r="650" spans="1:3" x14ac:dyDescent="0.25">
      <c r="A650" s="154">
        <v>874</v>
      </c>
      <c r="B650" s="150" t="s">
        <v>7285</v>
      </c>
      <c r="C650" s="153" t="s">
        <v>7091</v>
      </c>
    </row>
    <row r="651" spans="1:3" x14ac:dyDescent="0.25">
      <c r="A651" s="154">
        <v>875</v>
      </c>
      <c r="B651" s="150" t="s">
        <v>7284</v>
      </c>
      <c r="C651" s="153" t="s">
        <v>7111</v>
      </c>
    </row>
    <row r="652" spans="1:3" x14ac:dyDescent="0.25">
      <c r="A652" s="154">
        <v>876</v>
      </c>
      <c r="B652" s="150" t="s">
        <v>7285</v>
      </c>
      <c r="C652" s="153" t="s">
        <v>7091</v>
      </c>
    </row>
    <row r="653" spans="1:3" x14ac:dyDescent="0.25">
      <c r="A653" s="154">
        <v>877</v>
      </c>
      <c r="B653" s="150" t="s">
        <v>7284</v>
      </c>
      <c r="C653" s="153" t="s">
        <v>7111</v>
      </c>
    </row>
    <row r="654" spans="1:3" x14ac:dyDescent="0.25">
      <c r="A654" s="154">
        <v>878</v>
      </c>
      <c r="B654" s="150" t="s">
        <v>7285</v>
      </c>
      <c r="C654" s="153" t="s">
        <v>7091</v>
      </c>
    </row>
    <row r="655" spans="1:3" x14ac:dyDescent="0.25">
      <c r="A655" s="154">
        <v>879</v>
      </c>
      <c r="B655" s="150" t="s">
        <v>7284</v>
      </c>
      <c r="C655" s="153" t="s">
        <v>7111</v>
      </c>
    </row>
    <row r="656" spans="1:3" x14ac:dyDescent="0.25">
      <c r="A656" s="154">
        <v>880</v>
      </c>
      <c r="B656" s="150" t="s">
        <v>7285</v>
      </c>
      <c r="C656" s="153" t="s">
        <v>7091</v>
      </c>
    </row>
    <row r="657" spans="1:3" x14ac:dyDescent="0.25">
      <c r="A657" s="154">
        <v>881</v>
      </c>
      <c r="B657" s="150" t="s">
        <v>7284</v>
      </c>
      <c r="C657" s="153" t="s">
        <v>7111</v>
      </c>
    </row>
    <row r="658" spans="1:3" x14ac:dyDescent="0.25">
      <c r="A658" s="154">
        <v>882</v>
      </c>
      <c r="B658" s="150" t="s">
        <v>7285</v>
      </c>
      <c r="C658" s="153" t="s">
        <v>7091</v>
      </c>
    </row>
    <row r="659" spans="1:3" x14ac:dyDescent="0.25">
      <c r="A659" s="154">
        <v>883</v>
      </c>
      <c r="B659" s="150" t="s">
        <v>7284</v>
      </c>
      <c r="C659" s="153" t="s">
        <v>7111</v>
      </c>
    </row>
    <row r="660" spans="1:3" x14ac:dyDescent="0.25">
      <c r="A660" s="154">
        <v>884</v>
      </c>
      <c r="B660" s="150" t="s">
        <v>7285</v>
      </c>
      <c r="C660" s="153" t="s">
        <v>7091</v>
      </c>
    </row>
    <row r="661" spans="1:3" x14ac:dyDescent="0.25">
      <c r="A661" s="154">
        <v>885</v>
      </c>
      <c r="B661" s="150" t="s">
        <v>7284</v>
      </c>
      <c r="C661" s="153" t="s">
        <v>7111</v>
      </c>
    </row>
    <row r="662" spans="1:3" x14ac:dyDescent="0.25">
      <c r="A662" s="154">
        <v>886</v>
      </c>
      <c r="B662" s="150" t="s">
        <v>7285</v>
      </c>
      <c r="C662" s="153" t="s">
        <v>7091</v>
      </c>
    </row>
    <row r="663" spans="1:3" x14ac:dyDescent="0.25">
      <c r="A663" s="154">
        <v>887</v>
      </c>
      <c r="B663" s="150" t="s">
        <v>7284</v>
      </c>
      <c r="C663" s="153" t="s">
        <v>7111</v>
      </c>
    </row>
    <row r="664" spans="1:3" x14ac:dyDescent="0.25">
      <c r="A664" s="154">
        <v>888</v>
      </c>
      <c r="B664" s="150" t="s">
        <v>7285</v>
      </c>
      <c r="C664" s="153" t="s">
        <v>7091</v>
      </c>
    </row>
    <row r="665" spans="1:3" x14ac:dyDescent="0.25">
      <c r="A665" s="154">
        <v>889</v>
      </c>
      <c r="B665" s="150" t="s">
        <v>7284</v>
      </c>
      <c r="C665" s="153" t="s">
        <v>7111</v>
      </c>
    </row>
    <row r="666" spans="1:3" x14ac:dyDescent="0.25">
      <c r="A666" s="154">
        <v>890</v>
      </c>
      <c r="B666" s="150" t="s">
        <v>7285</v>
      </c>
      <c r="C666" s="153" t="s">
        <v>7091</v>
      </c>
    </row>
    <row r="667" spans="1:3" x14ac:dyDescent="0.25">
      <c r="A667" s="154">
        <v>891</v>
      </c>
      <c r="B667" s="150" t="s">
        <v>7285</v>
      </c>
      <c r="C667" s="153" t="s">
        <v>7091</v>
      </c>
    </row>
    <row r="668" spans="1:3" x14ac:dyDescent="0.25">
      <c r="A668" s="154">
        <v>892</v>
      </c>
      <c r="B668" s="150" t="s">
        <v>7285</v>
      </c>
      <c r="C668" s="153" t="s">
        <v>7091</v>
      </c>
    </row>
    <row r="669" spans="1:3" x14ac:dyDescent="0.25">
      <c r="A669" s="154">
        <v>893</v>
      </c>
      <c r="B669" s="150" t="s">
        <v>7285</v>
      </c>
      <c r="C669" s="153" t="s">
        <v>7091</v>
      </c>
    </row>
    <row r="670" spans="1:3" x14ac:dyDescent="0.25">
      <c r="A670" s="154">
        <v>894</v>
      </c>
      <c r="B670" s="150" t="s">
        <v>7242</v>
      </c>
      <c r="C670" s="153" t="s">
        <v>7091</v>
      </c>
    </row>
    <row r="671" spans="1:3" x14ac:dyDescent="0.25">
      <c r="A671" s="154">
        <v>895</v>
      </c>
      <c r="B671" s="150" t="s">
        <v>7242</v>
      </c>
      <c r="C671" s="153" t="s">
        <v>7091</v>
      </c>
    </row>
    <row r="672" spans="1:3" x14ac:dyDescent="0.25">
      <c r="A672" s="154">
        <v>896</v>
      </c>
      <c r="B672" s="150" t="s">
        <v>7242</v>
      </c>
      <c r="C672" s="153" t="s">
        <v>7091</v>
      </c>
    </row>
    <row r="673" spans="1:3" x14ac:dyDescent="0.25">
      <c r="A673" s="154">
        <v>897</v>
      </c>
      <c r="B673" s="150" t="s">
        <v>7285</v>
      </c>
      <c r="C673" s="153" t="s">
        <v>7091</v>
      </c>
    </row>
    <row r="674" spans="1:3" x14ac:dyDescent="0.25">
      <c r="A674" s="154">
        <v>898</v>
      </c>
      <c r="B674" s="150" t="s">
        <v>7285</v>
      </c>
      <c r="C674" s="153" t="s">
        <v>7091</v>
      </c>
    </row>
    <row r="675" spans="1:3" x14ac:dyDescent="0.25">
      <c r="A675" s="154">
        <v>899</v>
      </c>
      <c r="B675" s="150" t="s">
        <v>7286</v>
      </c>
      <c r="C675" s="153" t="s">
        <v>7091</v>
      </c>
    </row>
    <row r="676" spans="1:3" x14ac:dyDescent="0.25">
      <c r="A676" s="154">
        <v>900</v>
      </c>
      <c r="B676" s="150" t="s">
        <v>7286</v>
      </c>
      <c r="C676" s="153" t="s">
        <v>7091</v>
      </c>
    </row>
    <row r="677" spans="1:3" x14ac:dyDescent="0.25">
      <c r="A677" s="154">
        <v>901</v>
      </c>
      <c r="B677" s="150" t="s">
        <v>7286</v>
      </c>
      <c r="C677" s="153" t="s">
        <v>7091</v>
      </c>
    </row>
    <row r="678" spans="1:3" x14ac:dyDescent="0.25">
      <c r="A678" s="154">
        <v>902</v>
      </c>
      <c r="B678" s="150" t="s">
        <v>7286</v>
      </c>
      <c r="C678" s="153" t="s">
        <v>7091</v>
      </c>
    </row>
    <row r="679" spans="1:3" x14ac:dyDescent="0.25">
      <c r="A679" s="154">
        <v>903</v>
      </c>
      <c r="B679" s="150" t="s">
        <v>7286</v>
      </c>
      <c r="C679" s="153" t="s">
        <v>7091</v>
      </c>
    </row>
    <row r="680" spans="1:3" x14ac:dyDescent="0.25">
      <c r="A680" s="154">
        <v>904</v>
      </c>
      <c r="B680" s="150" t="s">
        <v>7287</v>
      </c>
      <c r="C680" s="153" t="s">
        <v>7091</v>
      </c>
    </row>
    <row r="681" spans="1:3" x14ac:dyDescent="0.25">
      <c r="A681" s="154">
        <v>905</v>
      </c>
      <c r="B681" s="150" t="s">
        <v>7287</v>
      </c>
      <c r="C681" s="153" t="s">
        <v>7091</v>
      </c>
    </row>
    <row r="682" spans="1:3" x14ac:dyDescent="0.25">
      <c r="A682" s="154">
        <v>906</v>
      </c>
      <c r="B682" s="150" t="s">
        <v>7287</v>
      </c>
      <c r="C682" s="153" t="s">
        <v>7091</v>
      </c>
    </row>
    <row r="683" spans="1:3" x14ac:dyDescent="0.25">
      <c r="A683" s="154">
        <v>907</v>
      </c>
      <c r="B683" s="150" t="s">
        <v>7288</v>
      </c>
      <c r="C683" s="153" t="s">
        <v>7091</v>
      </c>
    </row>
    <row r="684" spans="1:3" x14ac:dyDescent="0.25">
      <c r="A684" s="154">
        <v>908</v>
      </c>
      <c r="B684" s="150" t="s">
        <v>7288</v>
      </c>
      <c r="C684" s="153" t="s">
        <v>7091</v>
      </c>
    </row>
    <row r="685" spans="1:3" x14ac:dyDescent="0.25">
      <c r="A685" s="154">
        <v>909</v>
      </c>
      <c r="B685" s="150" t="s">
        <v>7288</v>
      </c>
      <c r="C685" s="153" t="s">
        <v>7091</v>
      </c>
    </row>
    <row r="686" spans="1:3" x14ac:dyDescent="0.25">
      <c r="A686" s="154">
        <v>910</v>
      </c>
      <c r="B686" s="150" t="s">
        <v>7288</v>
      </c>
      <c r="C686" s="153" t="s">
        <v>7091</v>
      </c>
    </row>
    <row r="687" spans="1:3" x14ac:dyDescent="0.25">
      <c r="A687" s="154">
        <v>911</v>
      </c>
      <c r="B687" s="150" t="s">
        <v>7288</v>
      </c>
      <c r="C687" s="153" t="s">
        <v>7091</v>
      </c>
    </row>
    <row r="688" spans="1:3" x14ac:dyDescent="0.25">
      <c r="A688" s="154">
        <v>912</v>
      </c>
      <c r="B688" s="150" t="s">
        <v>7288</v>
      </c>
      <c r="C688" s="153" t="s">
        <v>7091</v>
      </c>
    </row>
    <row r="689" spans="1:3" x14ac:dyDescent="0.25">
      <c r="A689" s="154">
        <v>913</v>
      </c>
      <c r="B689" s="150" t="s">
        <v>7288</v>
      </c>
      <c r="C689" s="153" t="s">
        <v>7091</v>
      </c>
    </row>
    <row r="690" spans="1:3" x14ac:dyDescent="0.25">
      <c r="A690" s="154">
        <v>914</v>
      </c>
      <c r="B690" s="150" t="s">
        <v>7289</v>
      </c>
      <c r="C690" s="153" t="s">
        <v>7111</v>
      </c>
    </row>
    <row r="691" spans="1:3" x14ac:dyDescent="0.25">
      <c r="A691" s="154">
        <v>915</v>
      </c>
      <c r="B691" s="150" t="s">
        <v>7242</v>
      </c>
      <c r="C691" s="153" t="s">
        <v>7111</v>
      </c>
    </row>
    <row r="692" spans="1:3" x14ac:dyDescent="0.25">
      <c r="A692" s="154">
        <v>916</v>
      </c>
      <c r="B692" s="150" t="s">
        <v>7242</v>
      </c>
      <c r="C692" s="153" t="s">
        <v>7111</v>
      </c>
    </row>
    <row r="693" spans="1:3" x14ac:dyDescent="0.25">
      <c r="A693" s="154">
        <v>917</v>
      </c>
      <c r="B693" s="150" t="s">
        <v>7242</v>
      </c>
      <c r="C693" s="153" t="s">
        <v>7111</v>
      </c>
    </row>
    <row r="694" spans="1:3" x14ac:dyDescent="0.25">
      <c r="A694" s="154">
        <v>918</v>
      </c>
      <c r="B694" s="150" t="s">
        <v>7177</v>
      </c>
      <c r="C694" s="153" t="s">
        <v>7111</v>
      </c>
    </row>
    <row r="695" spans="1:3" x14ac:dyDescent="0.25">
      <c r="A695" s="154">
        <v>919</v>
      </c>
      <c r="B695" s="150" t="s">
        <v>7290</v>
      </c>
      <c r="C695" s="153" t="s">
        <v>7111</v>
      </c>
    </row>
    <row r="696" spans="1:3" x14ac:dyDescent="0.25">
      <c r="A696" s="154">
        <v>920</v>
      </c>
      <c r="B696" s="150" t="s">
        <v>7290</v>
      </c>
      <c r="C696" s="153" t="s">
        <v>7111</v>
      </c>
    </row>
    <row r="697" spans="1:3" x14ac:dyDescent="0.25">
      <c r="A697" s="154">
        <v>922</v>
      </c>
      <c r="B697" s="150" t="s">
        <v>7200</v>
      </c>
      <c r="C697" s="153" t="s">
        <v>7111</v>
      </c>
    </row>
    <row r="698" spans="1:3" x14ac:dyDescent="0.25">
      <c r="A698" s="154">
        <v>923</v>
      </c>
      <c r="B698" s="150" t="s">
        <v>7200</v>
      </c>
      <c r="C698" s="153" t="s">
        <v>7111</v>
      </c>
    </row>
    <row r="699" spans="1:3" x14ac:dyDescent="0.25">
      <c r="A699" s="154">
        <v>924</v>
      </c>
      <c r="B699" s="150" t="s">
        <v>7200</v>
      </c>
      <c r="C699" s="153" t="s">
        <v>7111</v>
      </c>
    </row>
    <row r="700" spans="1:3" x14ac:dyDescent="0.25">
      <c r="A700" s="154">
        <v>925</v>
      </c>
      <c r="B700" s="150" t="s">
        <v>7291</v>
      </c>
      <c r="C700" s="153" t="s">
        <v>7230</v>
      </c>
    </row>
    <row r="701" spans="1:3" x14ac:dyDescent="0.25">
      <c r="A701" s="154">
        <v>926</v>
      </c>
      <c r="B701" s="150" t="s">
        <v>7231</v>
      </c>
      <c r="C701" s="153" t="s">
        <v>7230</v>
      </c>
    </row>
    <row r="702" spans="1:3" x14ac:dyDescent="0.25">
      <c r="A702" s="154">
        <v>927</v>
      </c>
      <c r="B702" s="150" t="s">
        <v>7233</v>
      </c>
      <c r="C702" s="153" t="s">
        <v>7230</v>
      </c>
    </row>
    <row r="703" spans="1:3" x14ac:dyDescent="0.25">
      <c r="A703" s="154">
        <v>928</v>
      </c>
      <c r="B703" s="150" t="s">
        <v>7232</v>
      </c>
      <c r="C703" s="153" t="s">
        <v>7230</v>
      </c>
    </row>
    <row r="704" spans="1:3" x14ac:dyDescent="0.25">
      <c r="A704" s="154">
        <v>929</v>
      </c>
      <c r="B704" s="150" t="s">
        <v>7286</v>
      </c>
      <c r="C704" s="153" t="s">
        <v>7091</v>
      </c>
    </row>
    <row r="705" spans="1:3" x14ac:dyDescent="0.25">
      <c r="A705" s="154">
        <v>930</v>
      </c>
      <c r="B705" s="150" t="s">
        <v>7286</v>
      </c>
      <c r="C705" s="153" t="s">
        <v>7091</v>
      </c>
    </row>
    <row r="706" spans="1:3" x14ac:dyDescent="0.25">
      <c r="A706" s="154">
        <v>931</v>
      </c>
      <c r="B706" s="150" t="s">
        <v>7286</v>
      </c>
      <c r="C706" s="153" t="s">
        <v>7091</v>
      </c>
    </row>
    <row r="707" spans="1:3" x14ac:dyDescent="0.25">
      <c r="A707" s="154">
        <v>932</v>
      </c>
      <c r="B707" s="150" t="s">
        <v>7292</v>
      </c>
      <c r="C707" s="153" t="s">
        <v>7111</v>
      </c>
    </row>
    <row r="708" spans="1:3" x14ac:dyDescent="0.25">
      <c r="A708" s="154">
        <v>933</v>
      </c>
      <c r="B708" s="150" t="s">
        <v>7284</v>
      </c>
      <c r="C708" s="153" t="s">
        <v>7111</v>
      </c>
    </row>
    <row r="709" spans="1:3" x14ac:dyDescent="0.25">
      <c r="A709" s="154">
        <v>934</v>
      </c>
      <c r="B709" s="150" t="s">
        <v>7285</v>
      </c>
      <c r="C709" s="153" t="s">
        <v>7091</v>
      </c>
    </row>
    <row r="710" spans="1:3" x14ac:dyDescent="0.25">
      <c r="A710" s="154">
        <v>935</v>
      </c>
      <c r="B710" s="150" t="s">
        <v>7293</v>
      </c>
      <c r="C710" s="153" t="s">
        <v>7111</v>
      </c>
    </row>
    <row r="711" spans="1:3" x14ac:dyDescent="0.25">
      <c r="A711" s="154">
        <v>936</v>
      </c>
      <c r="B711" s="150" t="s">
        <v>7293</v>
      </c>
      <c r="C711" s="153" t="s">
        <v>7111</v>
      </c>
    </row>
    <row r="712" spans="1:3" x14ac:dyDescent="0.25">
      <c r="A712" s="154">
        <v>937</v>
      </c>
      <c r="B712" s="150" t="s">
        <v>7293</v>
      </c>
      <c r="C712" s="153" t="s">
        <v>7111</v>
      </c>
    </row>
    <row r="713" spans="1:3" x14ac:dyDescent="0.25">
      <c r="A713" s="154">
        <v>938</v>
      </c>
      <c r="B713" s="150" t="s">
        <v>7293</v>
      </c>
      <c r="C713" s="153" t="s">
        <v>7111</v>
      </c>
    </row>
    <row r="714" spans="1:3" x14ac:dyDescent="0.25">
      <c r="A714" s="154">
        <v>939</v>
      </c>
      <c r="B714" s="150" t="s">
        <v>7293</v>
      </c>
      <c r="C714" s="153" t="s">
        <v>7111</v>
      </c>
    </row>
    <row r="715" spans="1:3" x14ac:dyDescent="0.25">
      <c r="A715" s="154">
        <v>940</v>
      </c>
      <c r="B715" s="150" t="s">
        <v>7294</v>
      </c>
      <c r="C715" s="153" t="s">
        <v>7252</v>
      </c>
    </row>
    <row r="716" spans="1:3" x14ac:dyDescent="0.25">
      <c r="A716" s="154">
        <v>941</v>
      </c>
      <c r="B716" s="150" t="s">
        <v>7295</v>
      </c>
      <c r="C716" s="153" t="s">
        <v>7252</v>
      </c>
    </row>
    <row r="717" spans="1:3" x14ac:dyDescent="0.25">
      <c r="A717" s="154">
        <v>942</v>
      </c>
      <c r="B717" s="150" t="s">
        <v>7146</v>
      </c>
      <c r="C717" s="153" t="s">
        <v>7111</v>
      </c>
    </row>
    <row r="718" spans="1:3" x14ac:dyDescent="0.25">
      <c r="A718" s="154">
        <v>943</v>
      </c>
      <c r="B718" s="150" t="s">
        <v>7137</v>
      </c>
      <c r="C718" s="153" t="s">
        <v>7111</v>
      </c>
    </row>
    <row r="719" spans="1:3" x14ac:dyDescent="0.25">
      <c r="A719" s="154">
        <v>944</v>
      </c>
      <c r="B719" s="150" t="s">
        <v>7137</v>
      </c>
      <c r="C719" s="153" t="s">
        <v>7111</v>
      </c>
    </row>
    <row r="720" spans="1:3" x14ac:dyDescent="0.25">
      <c r="A720" s="154">
        <v>945</v>
      </c>
      <c r="B720" s="150" t="s">
        <v>7137</v>
      </c>
      <c r="C720" s="153" t="s">
        <v>7111</v>
      </c>
    </row>
    <row r="721" spans="1:3" x14ac:dyDescent="0.25">
      <c r="A721" s="154">
        <v>946</v>
      </c>
      <c r="B721" s="150" t="s">
        <v>7137</v>
      </c>
      <c r="C721" s="153" t="s">
        <v>7111</v>
      </c>
    </row>
    <row r="722" spans="1:3" x14ac:dyDescent="0.25">
      <c r="A722" s="154">
        <v>947</v>
      </c>
      <c r="B722" s="150" t="s">
        <v>7296</v>
      </c>
      <c r="C722" s="153" t="s">
        <v>7111</v>
      </c>
    </row>
    <row r="723" spans="1:3" x14ac:dyDescent="0.25">
      <c r="A723" s="154">
        <v>948</v>
      </c>
      <c r="B723" s="150" t="s">
        <v>7297</v>
      </c>
      <c r="C723" s="153" t="s">
        <v>7111</v>
      </c>
    </row>
    <row r="724" spans="1:3" x14ac:dyDescent="0.25">
      <c r="A724" s="154">
        <v>949</v>
      </c>
      <c r="B724" s="150" t="s">
        <v>7298</v>
      </c>
      <c r="C724" s="153" t="s">
        <v>7111</v>
      </c>
    </row>
    <row r="725" spans="1:3" x14ac:dyDescent="0.25">
      <c r="A725" s="154">
        <v>950</v>
      </c>
      <c r="B725" s="150" t="s">
        <v>7299</v>
      </c>
      <c r="C725" s="153" t="s">
        <v>7091</v>
      </c>
    </row>
    <row r="726" spans="1:3" x14ac:dyDescent="0.25">
      <c r="A726" s="154">
        <v>951</v>
      </c>
      <c r="B726" s="150" t="s">
        <v>7300</v>
      </c>
      <c r="C726" s="153" t="s">
        <v>7091</v>
      </c>
    </row>
    <row r="727" spans="1:3" x14ac:dyDescent="0.25">
      <c r="A727" s="154">
        <v>952</v>
      </c>
      <c r="B727" s="150" t="s">
        <v>7301</v>
      </c>
      <c r="C727" s="153" t="s">
        <v>7111</v>
      </c>
    </row>
    <row r="728" spans="1:3" x14ac:dyDescent="0.25">
      <c r="A728" s="154">
        <v>953</v>
      </c>
      <c r="B728" s="150" t="s">
        <v>7302</v>
      </c>
      <c r="C728" s="153" t="s">
        <v>7111</v>
      </c>
    </row>
    <row r="729" spans="1:3" x14ac:dyDescent="0.25">
      <c r="A729" s="154">
        <v>954</v>
      </c>
      <c r="B729" s="150" t="s">
        <v>7303</v>
      </c>
      <c r="C729" s="153" t="s">
        <v>7111</v>
      </c>
    </row>
    <row r="730" spans="1:3" x14ac:dyDescent="0.25">
      <c r="A730" s="154">
        <v>955</v>
      </c>
      <c r="B730" s="150" t="s">
        <v>7304</v>
      </c>
      <c r="C730" s="153" t="s">
        <v>7111</v>
      </c>
    </row>
    <row r="731" spans="1:3" x14ac:dyDescent="0.25">
      <c r="A731" s="154">
        <v>956</v>
      </c>
      <c r="B731" s="150" t="s">
        <v>7305</v>
      </c>
      <c r="C731" s="153" t="s">
        <v>7111</v>
      </c>
    </row>
    <row r="732" spans="1:3" x14ac:dyDescent="0.25">
      <c r="A732" s="154">
        <v>957</v>
      </c>
      <c r="B732" s="150" t="s">
        <v>7306</v>
      </c>
      <c r="C732" s="153" t="s">
        <v>7111</v>
      </c>
    </row>
    <row r="733" spans="1:3" x14ac:dyDescent="0.25">
      <c r="A733" s="154">
        <v>958</v>
      </c>
      <c r="B733" s="150" t="s">
        <v>7307</v>
      </c>
      <c r="C733" s="153" t="s">
        <v>7111</v>
      </c>
    </row>
    <row r="734" spans="1:3" x14ac:dyDescent="0.25">
      <c r="A734" s="154">
        <v>959</v>
      </c>
      <c r="B734" s="150" t="s">
        <v>7308</v>
      </c>
      <c r="C734" s="153" t="s">
        <v>7111</v>
      </c>
    </row>
    <row r="735" spans="1:3" x14ac:dyDescent="0.25">
      <c r="A735" s="154">
        <v>960</v>
      </c>
      <c r="B735" s="150" t="s">
        <v>7309</v>
      </c>
      <c r="C735" s="153" t="s">
        <v>7111</v>
      </c>
    </row>
    <row r="736" spans="1:3" x14ac:dyDescent="0.25">
      <c r="A736" s="154">
        <v>961</v>
      </c>
      <c r="B736" s="150" t="s">
        <v>7310</v>
      </c>
      <c r="C736" s="153" t="s">
        <v>7111</v>
      </c>
    </row>
    <row r="737" spans="1:3" x14ac:dyDescent="0.25">
      <c r="A737" s="154">
        <v>962</v>
      </c>
      <c r="B737" s="150" t="s">
        <v>7311</v>
      </c>
      <c r="C737" s="153" t="s">
        <v>7111</v>
      </c>
    </row>
    <row r="738" spans="1:3" x14ac:dyDescent="0.25">
      <c r="A738" s="154">
        <v>963</v>
      </c>
      <c r="B738" s="150" t="s">
        <v>7312</v>
      </c>
      <c r="C738" s="153" t="s">
        <v>7111</v>
      </c>
    </row>
    <row r="739" spans="1:3" x14ac:dyDescent="0.25">
      <c r="A739" s="154">
        <v>964</v>
      </c>
      <c r="B739" s="150" t="s">
        <v>7313</v>
      </c>
      <c r="C739" s="153" t="s">
        <v>7111</v>
      </c>
    </row>
    <row r="740" spans="1:3" x14ac:dyDescent="0.25">
      <c r="A740" s="154">
        <v>965</v>
      </c>
      <c r="B740" s="150" t="s">
        <v>7314</v>
      </c>
      <c r="C740" s="153" t="s">
        <v>7111</v>
      </c>
    </row>
    <row r="741" spans="1:3" x14ac:dyDescent="0.25">
      <c r="A741" s="154">
        <v>966</v>
      </c>
      <c r="B741" s="150" t="s">
        <v>7157</v>
      </c>
      <c r="C741" s="153" t="s">
        <v>7091</v>
      </c>
    </row>
    <row r="742" spans="1:3" x14ac:dyDescent="0.25">
      <c r="A742" s="154">
        <v>967</v>
      </c>
      <c r="B742" s="150" t="s">
        <v>7169</v>
      </c>
      <c r="C742" s="153" t="s">
        <v>7111</v>
      </c>
    </row>
    <row r="743" spans="1:3" x14ac:dyDescent="0.25">
      <c r="A743" s="154">
        <v>968</v>
      </c>
      <c r="B743" s="150" t="s">
        <v>7169</v>
      </c>
      <c r="C743" s="153" t="s">
        <v>7111</v>
      </c>
    </row>
    <row r="744" spans="1:3" x14ac:dyDescent="0.25">
      <c r="A744" s="154">
        <v>969</v>
      </c>
      <c r="B744" s="150" t="s">
        <v>7314</v>
      </c>
      <c r="C744" s="153" t="s">
        <v>7111</v>
      </c>
    </row>
    <row r="745" spans="1:3" x14ac:dyDescent="0.25">
      <c r="A745" s="154">
        <v>970</v>
      </c>
      <c r="B745" s="150" t="s">
        <v>7125</v>
      </c>
      <c r="C745" s="153" t="s">
        <v>7111</v>
      </c>
    </row>
    <row r="746" spans="1:3" x14ac:dyDescent="0.25">
      <c r="A746" s="154">
        <v>971</v>
      </c>
      <c r="B746" s="150" t="s">
        <v>7315</v>
      </c>
      <c r="C746" s="153" t="s">
        <v>7111</v>
      </c>
    </row>
    <row r="747" spans="1:3" x14ac:dyDescent="0.25">
      <c r="A747" s="154">
        <v>972</v>
      </c>
      <c r="B747" s="150" t="s">
        <v>7316</v>
      </c>
      <c r="C747" s="153" t="s">
        <v>7111</v>
      </c>
    </row>
    <row r="748" spans="1:3" x14ac:dyDescent="0.25">
      <c r="A748" s="154">
        <v>973</v>
      </c>
      <c r="B748" s="150" t="s">
        <v>7167</v>
      </c>
      <c r="C748" s="153" t="s">
        <v>7111</v>
      </c>
    </row>
    <row r="749" spans="1:3" x14ac:dyDescent="0.25">
      <c r="A749" s="154">
        <v>974</v>
      </c>
      <c r="B749" s="150" t="s">
        <v>7193</v>
      </c>
      <c r="C749" s="153" t="s">
        <v>7111</v>
      </c>
    </row>
    <row r="750" spans="1:3" x14ac:dyDescent="0.25">
      <c r="A750" s="154">
        <v>975</v>
      </c>
      <c r="B750" s="150" t="s">
        <v>7317</v>
      </c>
      <c r="C750" s="153" t="s">
        <v>7111</v>
      </c>
    </row>
    <row r="751" spans="1:3" x14ac:dyDescent="0.25">
      <c r="A751" s="154">
        <v>976</v>
      </c>
      <c r="B751" s="150" t="s">
        <v>7318</v>
      </c>
      <c r="C751" s="153" t="s">
        <v>7111</v>
      </c>
    </row>
    <row r="752" spans="1:3" x14ac:dyDescent="0.25">
      <c r="A752" s="154">
        <v>978</v>
      </c>
      <c r="B752" s="150" t="s">
        <v>7151</v>
      </c>
      <c r="C752" s="153" t="s">
        <v>7091</v>
      </c>
    </row>
    <row r="753" spans="1:3" x14ac:dyDescent="0.25">
      <c r="A753" s="154">
        <v>979</v>
      </c>
      <c r="B753" s="150" t="s">
        <v>7190</v>
      </c>
      <c r="C753" s="153" t="s">
        <v>7091</v>
      </c>
    </row>
    <row r="754" spans="1:3" x14ac:dyDescent="0.25">
      <c r="A754" s="154">
        <v>980</v>
      </c>
      <c r="B754" s="150" t="s">
        <v>7319</v>
      </c>
      <c r="C754" s="153" t="s">
        <v>7111</v>
      </c>
    </row>
    <row r="755" spans="1:3" x14ac:dyDescent="0.25">
      <c r="A755" s="154">
        <v>981</v>
      </c>
      <c r="B755" s="150" t="s">
        <v>7320</v>
      </c>
      <c r="C755" s="153" t="s">
        <v>7091</v>
      </c>
    </row>
    <row r="756" spans="1:3" x14ac:dyDescent="0.25">
      <c r="A756" s="154">
        <v>982</v>
      </c>
      <c r="B756" s="150" t="s">
        <v>7321</v>
      </c>
      <c r="C756" s="153" t="s">
        <v>7111</v>
      </c>
    </row>
    <row r="757" spans="1:3" x14ac:dyDescent="0.25">
      <c r="A757" s="154">
        <v>983</v>
      </c>
      <c r="B757" s="150" t="s">
        <v>7322</v>
      </c>
      <c r="C757" s="153" t="s">
        <v>7111</v>
      </c>
    </row>
    <row r="758" spans="1:3" x14ac:dyDescent="0.25">
      <c r="A758" s="154">
        <v>984</v>
      </c>
      <c r="B758" s="150" t="s">
        <v>7323</v>
      </c>
      <c r="C758" s="153" t="s">
        <v>7111</v>
      </c>
    </row>
    <row r="759" spans="1:3" x14ac:dyDescent="0.25">
      <c r="A759" s="154">
        <v>985</v>
      </c>
      <c r="B759" s="150" t="s">
        <v>7324</v>
      </c>
      <c r="C759" s="153" t="s">
        <v>7111</v>
      </c>
    </row>
    <row r="760" spans="1:3" x14ac:dyDescent="0.25">
      <c r="A760" s="154">
        <v>989</v>
      </c>
      <c r="B760" s="150" t="s">
        <v>7206</v>
      </c>
      <c r="C760" s="153" t="s">
        <v>7111</v>
      </c>
    </row>
    <row r="761" spans="1:3" x14ac:dyDescent="0.25">
      <c r="A761" s="154">
        <v>990</v>
      </c>
      <c r="B761" s="150" t="s">
        <v>7207</v>
      </c>
      <c r="C761" s="153" t="s">
        <v>7091</v>
      </c>
    </row>
    <row r="762" spans="1:3" x14ac:dyDescent="0.25">
      <c r="A762" s="154">
        <v>991</v>
      </c>
      <c r="B762" s="150" t="s">
        <v>7157</v>
      </c>
      <c r="C762" s="153" t="s">
        <v>7091</v>
      </c>
    </row>
    <row r="763" spans="1:3" x14ac:dyDescent="0.25">
      <c r="A763" s="154">
        <v>996</v>
      </c>
      <c r="B763" s="150" t="s">
        <v>7237</v>
      </c>
      <c r="C763" s="153" t="s">
        <v>7111</v>
      </c>
    </row>
    <row r="764" spans="1:3" x14ac:dyDescent="0.25">
      <c r="A764" s="154">
        <v>997</v>
      </c>
      <c r="B764" s="150" t="s">
        <v>7325</v>
      </c>
      <c r="C764" s="153" t="s">
        <v>7111</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Header>&amp;C&amp;G</oddHeader>
    <oddFooter>&amp;C&amp;P of &amp;N</oddFooter>
    <firstHeader>&amp;LSSC TPP Unit Rate Lookup Table&amp;C&amp;G</firstHeader>
    <firstFooter>&amp;C&amp;P of &amp;N</firstFooter>
  </headerFooter>
  <drawing r:id="rId2"/>
  <legacyDrawingHF r:id="rId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269"/>
  <sheetViews>
    <sheetView showGridLines="0" zoomScale="80" zoomScaleNormal="80" workbookViewId="0">
      <selection activeCell="G2" sqref="G2"/>
    </sheetView>
  </sheetViews>
  <sheetFormatPr defaultRowHeight="13.2" x14ac:dyDescent="0.25"/>
  <cols>
    <col min="1" max="1" width="35.44140625" customWidth="1"/>
    <col min="2" max="2" width="19.21875" bestFit="1" customWidth="1"/>
    <col min="3" max="3" width="5.44140625" bestFit="1" customWidth="1"/>
    <col min="4" max="4" width="19.21875" bestFit="1" customWidth="1"/>
    <col min="5" max="6" width="16.21875" bestFit="1" customWidth="1"/>
    <col min="7" max="9" width="9.21875" bestFit="1" customWidth="1"/>
  </cols>
  <sheetData>
    <row r="1" spans="1:6" x14ac:dyDescent="0.25">
      <c r="A1" s="147" t="s">
        <v>40</v>
      </c>
      <c r="B1" s="147"/>
    </row>
    <row r="2" spans="1:6" ht="36.75" customHeight="1" x14ac:dyDescent="0.25">
      <c r="A2" s="395" t="str">
        <f>Overview!B4&amp; " - Effective from "&amp;Overview!D4&amp;" - "&amp;Overview!E4&amp;" Residual Charging Bands in UKPN EPN Area (GSP Group _A)"</f>
        <v>Southern Electric Power Distribution plc - Effective from 1 April 2026 - Final Residual Charging Bands in UKPN EPN Area (GSP Group _A)</v>
      </c>
      <c r="B2" s="429"/>
      <c r="C2" s="429"/>
      <c r="D2" s="429"/>
      <c r="E2" s="429"/>
      <c r="F2" s="430"/>
    </row>
    <row r="3" spans="1:6" x14ac:dyDescent="0.25">
      <c r="A3" s="274"/>
      <c r="B3" s="274"/>
      <c r="C3" s="274"/>
      <c r="D3" s="274"/>
      <c r="E3" s="274"/>
      <c r="F3" s="274"/>
    </row>
    <row r="4" spans="1:6" ht="26.4" x14ac:dyDescent="0.25">
      <c r="A4" s="168" t="s">
        <v>7326</v>
      </c>
      <c r="B4" s="168" t="s">
        <v>7327</v>
      </c>
      <c r="C4" s="168" t="s">
        <v>7328</v>
      </c>
      <c r="D4" s="168" t="s">
        <v>7329</v>
      </c>
      <c r="E4" s="168" t="s">
        <v>7330</v>
      </c>
      <c r="F4" s="21" t="s">
        <v>7331</v>
      </c>
    </row>
    <row r="5" spans="1:6" ht="13.8" x14ac:dyDescent="0.25">
      <c r="A5" s="169" t="s">
        <v>7332</v>
      </c>
      <c r="B5" s="170" t="s">
        <v>7333</v>
      </c>
      <c r="C5" s="170" t="s">
        <v>7334</v>
      </c>
      <c r="D5" s="275" t="s">
        <v>7334</v>
      </c>
      <c r="E5" s="275" t="s">
        <v>7334</v>
      </c>
      <c r="F5" s="174">
        <v>0.92548288628155861</v>
      </c>
    </row>
    <row r="6" spans="1:6" ht="14.25" customHeight="1" x14ac:dyDescent="0.25">
      <c r="A6" s="451" t="s">
        <v>7335</v>
      </c>
      <c r="B6" s="170">
        <v>1</v>
      </c>
      <c r="C6" s="170" t="s">
        <v>7336</v>
      </c>
      <c r="D6" s="275">
        <v>0</v>
      </c>
      <c r="E6" s="275">
        <v>3986</v>
      </c>
      <c r="F6" s="174">
        <v>0.84210476401953638</v>
      </c>
    </row>
    <row r="7" spans="1:6" ht="13.8" x14ac:dyDescent="0.25">
      <c r="A7" s="452"/>
      <c r="B7" s="170">
        <v>2</v>
      </c>
      <c r="C7" s="170" t="s">
        <v>7336</v>
      </c>
      <c r="D7" s="275">
        <v>3986</v>
      </c>
      <c r="E7" s="275">
        <v>13677</v>
      </c>
      <c r="F7" s="174">
        <v>2.414069239295805</v>
      </c>
    </row>
    <row r="8" spans="1:6" ht="13.8" x14ac:dyDescent="0.25">
      <c r="A8" s="452"/>
      <c r="B8" s="170">
        <v>3</v>
      </c>
      <c r="C8" s="170" t="s">
        <v>7336</v>
      </c>
      <c r="D8" s="275">
        <v>13677</v>
      </c>
      <c r="E8" s="275">
        <v>27543</v>
      </c>
      <c r="F8" s="174">
        <v>5.0986357913510307</v>
      </c>
    </row>
    <row r="9" spans="1:6" ht="13.8" x14ac:dyDescent="0.25">
      <c r="A9" s="453"/>
      <c r="B9" s="170">
        <v>4</v>
      </c>
      <c r="C9" s="170" t="s">
        <v>7336</v>
      </c>
      <c r="D9" s="275">
        <v>27543</v>
      </c>
      <c r="E9" s="275" t="s">
        <v>7337</v>
      </c>
      <c r="F9" s="174">
        <v>13.187613723097726</v>
      </c>
    </row>
    <row r="10" spans="1:6" ht="14.1" customHeight="1" x14ac:dyDescent="0.25">
      <c r="A10" s="451" t="s">
        <v>7338</v>
      </c>
      <c r="B10" s="170">
        <v>1</v>
      </c>
      <c r="C10" s="170" t="s">
        <v>7339</v>
      </c>
      <c r="D10" s="275">
        <v>0</v>
      </c>
      <c r="E10" s="275">
        <v>90</v>
      </c>
      <c r="F10" s="174">
        <v>26.166393737320885</v>
      </c>
    </row>
    <row r="11" spans="1:6" ht="13.8" x14ac:dyDescent="0.25">
      <c r="A11" s="452"/>
      <c r="B11" s="170">
        <v>2</v>
      </c>
      <c r="C11" s="170" t="s">
        <v>7339</v>
      </c>
      <c r="D11" s="275">
        <v>90</v>
      </c>
      <c r="E11" s="275">
        <v>150</v>
      </c>
      <c r="F11" s="174">
        <v>42.302082274881535</v>
      </c>
    </row>
    <row r="12" spans="1:6" ht="13.8" x14ac:dyDescent="0.25">
      <c r="A12" s="452"/>
      <c r="B12" s="170">
        <v>3</v>
      </c>
      <c r="C12" s="170" t="s">
        <v>7339</v>
      </c>
      <c r="D12" s="275">
        <v>150</v>
      </c>
      <c r="E12" s="275">
        <v>250</v>
      </c>
      <c r="F12" s="174">
        <v>58.200232452655406</v>
      </c>
    </row>
    <row r="13" spans="1:6" ht="13.8" x14ac:dyDescent="0.25">
      <c r="A13" s="453"/>
      <c r="B13" s="170">
        <v>4</v>
      </c>
      <c r="C13" s="170" t="s">
        <v>7339</v>
      </c>
      <c r="D13" s="275">
        <v>250</v>
      </c>
      <c r="E13" s="275" t="s">
        <v>7337</v>
      </c>
      <c r="F13" s="174">
        <v>164.846812323309</v>
      </c>
    </row>
    <row r="14" spans="1:6" ht="14.1" customHeight="1" x14ac:dyDescent="0.25">
      <c r="A14" s="451" t="s">
        <v>7340</v>
      </c>
      <c r="B14" s="170">
        <v>1</v>
      </c>
      <c r="C14" s="170" t="s">
        <v>7339</v>
      </c>
      <c r="D14" s="275">
        <v>0</v>
      </c>
      <c r="E14" s="275">
        <v>500</v>
      </c>
      <c r="F14" s="174">
        <v>215.53052463559465</v>
      </c>
    </row>
    <row r="15" spans="1:6" ht="13.8" x14ac:dyDescent="0.25">
      <c r="A15" s="452"/>
      <c r="B15" s="170">
        <v>2</v>
      </c>
      <c r="C15" s="170" t="s">
        <v>7339</v>
      </c>
      <c r="D15" s="275">
        <v>500</v>
      </c>
      <c r="E15" s="275">
        <v>1100</v>
      </c>
      <c r="F15" s="174">
        <v>451.76027638789571</v>
      </c>
    </row>
    <row r="16" spans="1:6" ht="13.8" x14ac:dyDescent="0.25">
      <c r="A16" s="452"/>
      <c r="B16" s="170">
        <v>3</v>
      </c>
      <c r="C16" s="170" t="s">
        <v>7339</v>
      </c>
      <c r="D16" s="275">
        <v>1100</v>
      </c>
      <c r="E16" s="275">
        <v>2000</v>
      </c>
      <c r="F16" s="174">
        <v>826.81930625850976</v>
      </c>
    </row>
    <row r="17" spans="1:6" ht="13.8" x14ac:dyDescent="0.25">
      <c r="A17" s="453"/>
      <c r="B17" s="170">
        <v>4</v>
      </c>
      <c r="C17" s="170" t="s">
        <v>7339</v>
      </c>
      <c r="D17" s="275">
        <v>2000</v>
      </c>
      <c r="E17" s="275" t="s">
        <v>7337</v>
      </c>
      <c r="F17" s="174">
        <v>2459.461708814843</v>
      </c>
    </row>
    <row r="18" spans="1:6" ht="13.8" x14ac:dyDescent="0.25">
      <c r="A18" s="454" t="s">
        <v>7341</v>
      </c>
      <c r="B18" s="170">
        <v>1</v>
      </c>
      <c r="C18" s="170" t="s">
        <v>7339</v>
      </c>
      <c r="D18" s="275">
        <v>0</v>
      </c>
      <c r="E18" s="275">
        <v>3500</v>
      </c>
      <c r="F18" s="174">
        <v>18297.448563553713</v>
      </c>
    </row>
    <row r="19" spans="1:6" ht="13.8" x14ac:dyDescent="0.25">
      <c r="A19" s="455"/>
      <c r="B19" s="170">
        <v>2</v>
      </c>
      <c r="C19" s="170" t="s">
        <v>7339</v>
      </c>
      <c r="D19" s="275">
        <v>3500</v>
      </c>
      <c r="E19" s="275">
        <v>11000</v>
      </c>
      <c r="F19" s="174">
        <v>88775.987809493337</v>
      </c>
    </row>
    <row r="20" spans="1:6" ht="13.8" x14ac:dyDescent="0.25">
      <c r="A20" s="455"/>
      <c r="B20" s="170">
        <v>3</v>
      </c>
      <c r="C20" s="170" t="s">
        <v>7339</v>
      </c>
      <c r="D20" s="275">
        <v>11000</v>
      </c>
      <c r="E20" s="275">
        <v>20000</v>
      </c>
      <c r="F20" s="174">
        <v>212600.28969219673</v>
      </c>
    </row>
    <row r="21" spans="1:6" ht="13.8" x14ac:dyDescent="0.25">
      <c r="A21" s="456"/>
      <c r="B21" s="170">
        <v>4</v>
      </c>
      <c r="C21" s="170" t="s">
        <v>7339</v>
      </c>
      <c r="D21" s="275">
        <v>20000</v>
      </c>
      <c r="E21" s="275" t="s">
        <v>7337</v>
      </c>
      <c r="F21" s="174">
        <v>278592.24387816963</v>
      </c>
    </row>
    <row r="22" spans="1:6" x14ac:dyDescent="0.25">
      <c r="A22" s="274" t="s">
        <v>7342</v>
      </c>
      <c r="B22" s="274"/>
      <c r="C22" s="274"/>
      <c r="D22" s="274"/>
      <c r="E22" s="274"/>
      <c r="F22" s="274"/>
    </row>
    <row r="23" spans="1:6" x14ac:dyDescent="0.25">
      <c r="A23" s="274"/>
      <c r="B23" s="274"/>
      <c r="C23" s="274"/>
      <c r="D23" s="274"/>
      <c r="E23" s="274"/>
      <c r="F23" s="274"/>
    </row>
    <row r="24" spans="1:6" x14ac:dyDescent="0.25">
      <c r="A24" s="274"/>
      <c r="B24" s="274"/>
      <c r="C24" s="274"/>
      <c r="D24" s="274"/>
      <c r="E24" s="274"/>
      <c r="F24" s="274"/>
    </row>
    <row r="25" spans="1:6" ht="39" customHeight="1" x14ac:dyDescent="0.25">
      <c r="A25" s="395" t="str">
        <f>Overview!B4&amp; " - Effective from "&amp;Overview!D4&amp;" - "&amp;Overview!E4&amp;" Residual Charging Bands in NGED EM Area (GSP Group _B)"</f>
        <v>Southern Electric Power Distribution plc - Effective from 1 April 2026 - Final Residual Charging Bands in NGED EM Area (GSP Group _B)</v>
      </c>
      <c r="B25" s="396"/>
      <c r="C25" s="396"/>
      <c r="D25" s="396"/>
      <c r="E25" s="397"/>
      <c r="F25" s="274"/>
    </row>
    <row r="26" spans="1:6" x14ac:dyDescent="0.25">
      <c r="A26" s="274"/>
      <c r="B26" s="274"/>
      <c r="C26" s="274"/>
      <c r="D26" s="274"/>
      <c r="E26" s="274"/>
      <c r="F26" s="274"/>
    </row>
    <row r="27" spans="1:6" ht="39.6" x14ac:dyDescent="0.25">
      <c r="A27" s="276" t="s">
        <v>7327</v>
      </c>
      <c r="B27" s="276" t="s">
        <v>7343</v>
      </c>
      <c r="C27" s="276" t="s">
        <v>7328</v>
      </c>
      <c r="D27" s="283" t="s">
        <v>7343</v>
      </c>
      <c r="E27" s="283" t="s">
        <v>7344</v>
      </c>
      <c r="F27" s="274"/>
    </row>
    <row r="28" spans="1:6" ht="13.8" x14ac:dyDescent="0.25">
      <c r="A28" s="277" t="s">
        <v>72</v>
      </c>
      <c r="B28" s="278" t="s">
        <v>7333</v>
      </c>
      <c r="C28" s="278" t="s">
        <v>7334</v>
      </c>
      <c r="D28" s="285" t="s">
        <v>7334</v>
      </c>
      <c r="E28" s="296">
        <v>1.4924877014155935</v>
      </c>
      <c r="F28" s="274"/>
    </row>
    <row r="29" spans="1:6" ht="13.8" x14ac:dyDescent="0.25">
      <c r="A29" s="277" t="s">
        <v>79</v>
      </c>
      <c r="B29" s="278">
        <v>1</v>
      </c>
      <c r="C29" s="278" t="s">
        <v>7336</v>
      </c>
      <c r="D29" s="285" t="s">
        <v>7345</v>
      </c>
      <c r="E29" s="296">
        <v>1.0713137584864751</v>
      </c>
      <c r="F29" s="274"/>
    </row>
    <row r="30" spans="1:6" ht="13.8" x14ac:dyDescent="0.25">
      <c r="A30" s="277" t="s">
        <v>81</v>
      </c>
      <c r="B30" s="278">
        <v>2</v>
      </c>
      <c r="C30" s="278" t="s">
        <v>7336</v>
      </c>
      <c r="D30" s="285" t="s">
        <v>7346</v>
      </c>
      <c r="E30" s="296">
        <v>4.0526632032072172</v>
      </c>
      <c r="F30" s="274"/>
    </row>
    <row r="31" spans="1:6" ht="13.8" x14ac:dyDescent="0.25">
      <c r="A31" s="277" t="s">
        <v>83</v>
      </c>
      <c r="B31" s="278">
        <v>3</v>
      </c>
      <c r="C31" s="278" t="s">
        <v>7336</v>
      </c>
      <c r="D31" s="285" t="s">
        <v>7347</v>
      </c>
      <c r="E31" s="296">
        <v>8.9084474558209958</v>
      </c>
      <c r="F31" s="274"/>
    </row>
    <row r="32" spans="1:6" ht="13.8" x14ac:dyDescent="0.25">
      <c r="A32" s="277" t="s">
        <v>85</v>
      </c>
      <c r="B32" s="278">
        <v>4</v>
      </c>
      <c r="C32" s="278" t="s">
        <v>7336</v>
      </c>
      <c r="D32" s="285" t="s">
        <v>7348</v>
      </c>
      <c r="E32" s="296">
        <v>23.483663432748383</v>
      </c>
      <c r="F32" s="274"/>
    </row>
    <row r="33" spans="1:6" ht="13.8" x14ac:dyDescent="0.25">
      <c r="A33" s="277" t="s">
        <v>90</v>
      </c>
      <c r="B33" s="278">
        <v>1</v>
      </c>
      <c r="C33" s="278" t="s">
        <v>7339</v>
      </c>
      <c r="D33" s="285" t="s">
        <v>7349</v>
      </c>
      <c r="E33" s="296">
        <v>42.088011956310467</v>
      </c>
      <c r="F33" s="274"/>
    </row>
    <row r="34" spans="1:6" ht="13.8" x14ac:dyDescent="0.25">
      <c r="A34" s="277" t="s">
        <v>92</v>
      </c>
      <c r="B34" s="278">
        <v>2</v>
      </c>
      <c r="C34" s="278" t="s">
        <v>7339</v>
      </c>
      <c r="D34" s="285" t="s">
        <v>7350</v>
      </c>
      <c r="E34" s="296">
        <v>71.445282166720787</v>
      </c>
      <c r="F34" s="274"/>
    </row>
    <row r="35" spans="1:6" ht="13.8" x14ac:dyDescent="0.25">
      <c r="A35" s="277" t="s">
        <v>94</v>
      </c>
      <c r="B35" s="278">
        <v>3</v>
      </c>
      <c r="C35" s="278" t="s">
        <v>7339</v>
      </c>
      <c r="D35" s="285" t="s">
        <v>7351</v>
      </c>
      <c r="E35" s="296">
        <v>115.36617335106632</v>
      </c>
      <c r="F35" s="274"/>
    </row>
    <row r="36" spans="1:6" ht="13.8" x14ac:dyDescent="0.25">
      <c r="A36" s="277" t="s">
        <v>96</v>
      </c>
      <c r="B36" s="278">
        <v>4</v>
      </c>
      <c r="C36" s="278" t="s">
        <v>7339</v>
      </c>
      <c r="D36" s="285" t="s">
        <v>7352</v>
      </c>
      <c r="E36" s="296">
        <v>226.09269723116267</v>
      </c>
      <c r="F36" s="274"/>
    </row>
    <row r="37" spans="1:6" ht="13.8" x14ac:dyDescent="0.25">
      <c r="A37" s="277" t="s">
        <v>100</v>
      </c>
      <c r="B37" s="278">
        <v>1</v>
      </c>
      <c r="C37" s="278" t="s">
        <v>7339</v>
      </c>
      <c r="D37" s="285" t="s">
        <v>7349</v>
      </c>
      <c r="E37" s="296">
        <v>42.08801195631046</v>
      </c>
      <c r="F37" s="274"/>
    </row>
    <row r="38" spans="1:6" ht="13.8" x14ac:dyDescent="0.25">
      <c r="A38" s="277" t="s">
        <v>102</v>
      </c>
      <c r="B38" s="278">
        <v>2</v>
      </c>
      <c r="C38" s="278" t="s">
        <v>7339</v>
      </c>
      <c r="D38" s="285" t="s">
        <v>7350</v>
      </c>
      <c r="E38" s="296">
        <v>71.445282166720787</v>
      </c>
      <c r="F38" s="274"/>
    </row>
    <row r="39" spans="1:6" ht="13.8" x14ac:dyDescent="0.25">
      <c r="A39" s="277" t="s">
        <v>104</v>
      </c>
      <c r="B39" s="278">
        <v>3</v>
      </c>
      <c r="C39" s="278" t="s">
        <v>7339</v>
      </c>
      <c r="D39" s="285" t="s">
        <v>7351</v>
      </c>
      <c r="E39" s="296">
        <v>115.36617335106629</v>
      </c>
      <c r="F39" s="274"/>
    </row>
    <row r="40" spans="1:6" ht="13.8" x14ac:dyDescent="0.25">
      <c r="A40" s="277" t="s">
        <v>106</v>
      </c>
      <c r="B40" s="278">
        <v>4</v>
      </c>
      <c r="C40" s="278" t="s">
        <v>7339</v>
      </c>
      <c r="D40" s="285" t="s">
        <v>7352</v>
      </c>
      <c r="E40" s="296">
        <v>226.09269723116267</v>
      </c>
      <c r="F40" s="274"/>
    </row>
    <row r="41" spans="1:6" ht="13.8" x14ac:dyDescent="0.25">
      <c r="A41" s="277" t="s">
        <v>110</v>
      </c>
      <c r="B41" s="278">
        <v>1</v>
      </c>
      <c r="C41" s="278" t="s">
        <v>7339</v>
      </c>
      <c r="D41" s="285" t="s">
        <v>7353</v>
      </c>
      <c r="E41" s="296">
        <v>262.37354833584692</v>
      </c>
      <c r="F41" s="274"/>
    </row>
    <row r="42" spans="1:6" ht="13.8" x14ac:dyDescent="0.25">
      <c r="A42" s="277" t="s">
        <v>112</v>
      </c>
      <c r="B42" s="278">
        <v>2</v>
      </c>
      <c r="C42" s="278" t="s">
        <v>7339</v>
      </c>
      <c r="D42" s="285" t="s">
        <v>7354</v>
      </c>
      <c r="E42" s="296">
        <v>768.06991149629198</v>
      </c>
      <c r="F42" s="274"/>
    </row>
    <row r="43" spans="1:6" ht="13.8" x14ac:dyDescent="0.25">
      <c r="A43" s="277" t="s">
        <v>114</v>
      </c>
      <c r="B43" s="278">
        <v>3</v>
      </c>
      <c r="C43" s="278" t="s">
        <v>7339</v>
      </c>
      <c r="D43" s="285" t="s">
        <v>7355</v>
      </c>
      <c r="E43" s="296">
        <v>1444.7451078807533</v>
      </c>
      <c r="F43" s="274"/>
    </row>
    <row r="44" spans="1:6" ht="13.8" x14ac:dyDescent="0.25">
      <c r="A44" s="277" t="s">
        <v>116</v>
      </c>
      <c r="B44" s="278">
        <v>4</v>
      </c>
      <c r="C44" s="278" t="s">
        <v>7339</v>
      </c>
      <c r="D44" s="285" t="s">
        <v>7356</v>
      </c>
      <c r="E44" s="296">
        <v>3637.9593383325987</v>
      </c>
      <c r="F44" s="274"/>
    </row>
    <row r="45" spans="1:6" ht="13.8" x14ac:dyDescent="0.25">
      <c r="A45" s="277" t="s">
        <v>7357</v>
      </c>
      <c r="B45" s="278">
        <v>1</v>
      </c>
      <c r="C45" s="278" t="s">
        <v>7339</v>
      </c>
      <c r="D45" s="285" t="s">
        <v>7358</v>
      </c>
      <c r="E45" s="296">
        <v>891.011706384739</v>
      </c>
      <c r="F45" s="274"/>
    </row>
    <row r="46" spans="1:6" ht="13.8" x14ac:dyDescent="0.25">
      <c r="A46" s="277" t="s">
        <v>7359</v>
      </c>
      <c r="B46" s="278">
        <v>2</v>
      </c>
      <c r="C46" s="278" t="s">
        <v>7339</v>
      </c>
      <c r="D46" s="285" t="s">
        <v>7360</v>
      </c>
      <c r="E46" s="296">
        <v>6661.5302022961087</v>
      </c>
      <c r="F46" s="274"/>
    </row>
    <row r="47" spans="1:6" ht="13.8" x14ac:dyDescent="0.25">
      <c r="A47" s="277" t="s">
        <v>7361</v>
      </c>
      <c r="B47" s="278">
        <v>3</v>
      </c>
      <c r="C47" s="278" t="s">
        <v>7339</v>
      </c>
      <c r="D47" s="285" t="s">
        <v>7362</v>
      </c>
      <c r="E47" s="296">
        <v>9891.4777303810533</v>
      </c>
      <c r="F47" s="274"/>
    </row>
    <row r="48" spans="1:6" ht="13.8" x14ac:dyDescent="0.25">
      <c r="A48" s="277" t="s">
        <v>7363</v>
      </c>
      <c r="B48" s="278">
        <v>4</v>
      </c>
      <c r="C48" s="278" t="s">
        <v>7339</v>
      </c>
      <c r="D48" s="285" t="s">
        <v>7364</v>
      </c>
      <c r="E48" s="296">
        <v>25540.246706007911</v>
      </c>
      <c r="F48" s="274"/>
    </row>
    <row r="49" spans="1:9" x14ac:dyDescent="0.25">
      <c r="A49" s="274" t="s">
        <v>7342</v>
      </c>
      <c r="B49" s="274"/>
      <c r="C49" s="274"/>
      <c r="D49" s="274"/>
      <c r="E49" s="274"/>
      <c r="F49" s="274"/>
    </row>
    <row r="50" spans="1:9" x14ac:dyDescent="0.25">
      <c r="A50" s="274"/>
      <c r="B50" s="274"/>
      <c r="C50" s="274"/>
      <c r="D50" s="274"/>
      <c r="E50" s="274"/>
      <c r="F50" s="274"/>
    </row>
    <row r="51" spans="1:9" x14ac:dyDescent="0.25">
      <c r="A51" s="274"/>
      <c r="B51" s="274"/>
      <c r="C51" s="274"/>
      <c r="D51" s="274"/>
      <c r="E51" s="274"/>
      <c r="F51" s="274"/>
    </row>
    <row r="52" spans="1:9" ht="39" customHeight="1" x14ac:dyDescent="0.25">
      <c r="A52" s="448" t="str">
        <f>Overview!B4&amp; " - Effective from "&amp;Overview!D4&amp;" - "&amp;Overview!E4&amp;" Residual Charging Bands in UKPN LPN Area (GSP Group _C)"</f>
        <v>Southern Electric Power Distribution plc - Effective from 1 April 2026 - Final Residual Charging Bands in UKPN LPN Area (GSP Group _C)</v>
      </c>
      <c r="B52" s="457"/>
      <c r="C52" s="457"/>
      <c r="D52" s="457"/>
      <c r="E52" s="457"/>
      <c r="F52" s="457"/>
      <c r="G52" s="457"/>
      <c r="H52" s="457"/>
      <c r="I52" s="457"/>
    </row>
    <row r="53" spans="1:9" x14ac:dyDescent="0.25">
      <c r="A53" s="274"/>
      <c r="B53" s="274"/>
      <c r="C53" s="274"/>
      <c r="D53" s="274"/>
      <c r="E53" s="274"/>
      <c r="F53" s="274"/>
    </row>
    <row r="54" spans="1:9" ht="66" x14ac:dyDescent="0.25">
      <c r="A54" s="168" t="s">
        <v>7326</v>
      </c>
      <c r="B54" s="168" t="s">
        <v>7327</v>
      </c>
      <c r="C54" s="168" t="s">
        <v>7328</v>
      </c>
      <c r="D54" s="168" t="s">
        <v>7329</v>
      </c>
      <c r="E54" s="168" t="s">
        <v>7330</v>
      </c>
      <c r="F54" s="279" t="s">
        <v>7365</v>
      </c>
      <c r="G54" s="279" t="s">
        <v>7366</v>
      </c>
      <c r="H54" s="279" t="s">
        <v>7367</v>
      </c>
      <c r="I54" s="279" t="s">
        <v>7368</v>
      </c>
    </row>
    <row r="55" spans="1:9" ht="13.8" x14ac:dyDescent="0.25">
      <c r="A55" s="169" t="s">
        <v>7332</v>
      </c>
      <c r="B55" s="170" t="s">
        <v>7333</v>
      </c>
      <c r="C55" s="170" t="s">
        <v>7334</v>
      </c>
      <c r="D55" s="175"/>
      <c r="E55" s="175"/>
      <c r="F55" s="280">
        <v>-5.4534329225903218</v>
      </c>
      <c r="G55" s="309">
        <v>-0.27157091712308867</v>
      </c>
      <c r="H55" s="309">
        <v>-0.27157091712308867</v>
      </c>
      <c r="I55" s="309">
        <v>-6.3840280542239614E-2</v>
      </c>
    </row>
    <row r="56" spans="1:9" ht="14.1" customHeight="1" x14ac:dyDescent="0.25">
      <c r="A56" s="451" t="s">
        <v>7335</v>
      </c>
      <c r="B56" s="170">
        <v>1</v>
      </c>
      <c r="C56" s="170" t="s">
        <v>7336</v>
      </c>
      <c r="D56" s="176">
        <v>0</v>
      </c>
      <c r="E56" s="176">
        <v>3986</v>
      </c>
      <c r="F56" s="280">
        <v>-5.8665310291495345</v>
      </c>
      <c r="G56" s="309">
        <v>-0.13877387348538567</v>
      </c>
      <c r="H56" s="309">
        <v>-0.13877387348538567</v>
      </c>
      <c r="I56" s="309">
        <v>-5.6503533319151089E-2</v>
      </c>
    </row>
    <row r="57" spans="1:9" ht="13.8" x14ac:dyDescent="0.25">
      <c r="A57" s="452"/>
      <c r="B57" s="170">
        <v>2</v>
      </c>
      <c r="C57" s="170" t="s">
        <v>7336</v>
      </c>
      <c r="D57" s="176">
        <v>3986</v>
      </c>
      <c r="E57" s="176">
        <v>13677</v>
      </c>
      <c r="F57" s="280">
        <v>-5.8665310291495345</v>
      </c>
      <c r="G57" s="309">
        <v>-1.364688511633545</v>
      </c>
      <c r="H57" s="309">
        <v>-0.67340318474708249</v>
      </c>
      <c r="I57" s="309">
        <v>-5.6503533319151089E-2</v>
      </c>
    </row>
    <row r="58" spans="1:9" ht="13.8" x14ac:dyDescent="0.25">
      <c r="A58" s="452"/>
      <c r="B58" s="170">
        <v>3</v>
      </c>
      <c r="C58" s="170" t="s">
        <v>7336</v>
      </c>
      <c r="D58" s="176">
        <v>13677</v>
      </c>
      <c r="E58" s="176">
        <v>27543</v>
      </c>
      <c r="F58" s="280">
        <v>-5.8665310291495345</v>
      </c>
      <c r="G58" s="309">
        <v>-1.889346522669257</v>
      </c>
      <c r="H58" s="309">
        <v>-0.67340318474708249</v>
      </c>
      <c r="I58" s="309">
        <v>-5.6503533319151089E-2</v>
      </c>
    </row>
    <row r="59" spans="1:9" ht="13.8" x14ac:dyDescent="0.25">
      <c r="A59" s="453"/>
      <c r="B59" s="170">
        <v>4</v>
      </c>
      <c r="C59" s="170" t="s">
        <v>7336</v>
      </c>
      <c r="D59" s="176">
        <v>27543</v>
      </c>
      <c r="E59" s="176" t="s">
        <v>7337</v>
      </c>
      <c r="F59" s="280">
        <v>-5.8665310291495345</v>
      </c>
      <c r="G59" s="309">
        <v>-2.2458205912363738</v>
      </c>
      <c r="H59" s="309">
        <v>-0.67340318474708249</v>
      </c>
      <c r="I59" s="309">
        <v>-5.6503533319151089E-2</v>
      </c>
    </row>
    <row r="60" spans="1:9" ht="14.1" customHeight="1" x14ac:dyDescent="0.25">
      <c r="A60" s="451" t="s">
        <v>7338</v>
      </c>
      <c r="B60" s="170">
        <v>1</v>
      </c>
      <c r="C60" s="170" t="s">
        <v>7339</v>
      </c>
      <c r="D60" s="176">
        <v>0</v>
      </c>
      <c r="E60" s="176">
        <v>90</v>
      </c>
      <c r="F60" s="280">
        <v>-11.911257860942461</v>
      </c>
      <c r="G60" s="309">
        <v>-2.9694503029569441</v>
      </c>
      <c r="H60" s="309">
        <v>-0.36176112054055903</v>
      </c>
      <c r="I60" s="309">
        <v>-1.1583667809271605E-2</v>
      </c>
    </row>
    <row r="61" spans="1:9" ht="13.8" x14ac:dyDescent="0.25">
      <c r="A61" s="452"/>
      <c r="B61" s="170">
        <v>2</v>
      </c>
      <c r="C61" s="170" t="s">
        <v>7339</v>
      </c>
      <c r="D61" s="176">
        <v>90</v>
      </c>
      <c r="E61" s="176">
        <v>150</v>
      </c>
      <c r="F61" s="280">
        <v>-11.911257860942461</v>
      </c>
      <c r="G61" s="309">
        <v>-3.025371194194058</v>
      </c>
      <c r="H61" s="309">
        <v>-0.36176112054055903</v>
      </c>
      <c r="I61" s="309">
        <v>-1.1583667809271605E-2</v>
      </c>
    </row>
    <row r="62" spans="1:9" ht="13.8" x14ac:dyDescent="0.25">
      <c r="A62" s="452"/>
      <c r="B62" s="170">
        <v>3</v>
      </c>
      <c r="C62" s="170" t="s">
        <v>7339</v>
      </c>
      <c r="D62" s="176">
        <v>150</v>
      </c>
      <c r="E62" s="176">
        <v>250</v>
      </c>
      <c r="F62" s="280">
        <v>-11.911257860942461</v>
      </c>
      <c r="G62" s="309">
        <v>-3.0877108023538291</v>
      </c>
      <c r="H62" s="309">
        <v>-0.36176112054055903</v>
      </c>
      <c r="I62" s="309">
        <v>-1.1583667809271605E-2</v>
      </c>
    </row>
    <row r="63" spans="1:9" ht="13.8" x14ac:dyDescent="0.25">
      <c r="A63" s="453"/>
      <c r="B63" s="170">
        <v>4</v>
      </c>
      <c r="C63" s="170" t="s">
        <v>7339</v>
      </c>
      <c r="D63" s="176">
        <v>250</v>
      </c>
      <c r="E63" s="176" t="s">
        <v>7337</v>
      </c>
      <c r="F63" s="280">
        <v>-11.911257860942461</v>
      </c>
      <c r="G63" s="309">
        <v>-3.156331777755641</v>
      </c>
      <c r="H63" s="309">
        <v>-0.36176112054055903</v>
      </c>
      <c r="I63" s="309">
        <v>-1.1583667809271605E-2</v>
      </c>
    </row>
    <row r="64" spans="1:9" ht="14.1" customHeight="1" x14ac:dyDescent="0.25">
      <c r="A64" s="451" t="s">
        <v>7340</v>
      </c>
      <c r="B64" s="170">
        <v>1</v>
      </c>
      <c r="C64" s="170" t="s">
        <v>7339</v>
      </c>
      <c r="D64" s="176">
        <v>0</v>
      </c>
      <c r="E64" s="176">
        <v>500</v>
      </c>
      <c r="F64" s="280">
        <v>-120.55281996198789</v>
      </c>
      <c r="G64" s="309">
        <v>-3.209999763079276</v>
      </c>
      <c r="H64" s="309">
        <v>-0.26201843185181622</v>
      </c>
      <c r="I64" s="309">
        <v>-8.0955282394159778E-3</v>
      </c>
    </row>
    <row r="65" spans="1:9" ht="13.8" x14ac:dyDescent="0.25">
      <c r="A65" s="452"/>
      <c r="B65" s="170">
        <v>2</v>
      </c>
      <c r="C65" s="170" t="s">
        <v>7339</v>
      </c>
      <c r="D65" s="176">
        <v>500</v>
      </c>
      <c r="E65" s="176">
        <v>1100</v>
      </c>
      <c r="F65" s="280">
        <v>-120.55281996198789</v>
      </c>
      <c r="G65" s="309">
        <v>-3.4308857895950795</v>
      </c>
      <c r="H65" s="309">
        <v>-0.26201843185181622</v>
      </c>
      <c r="I65" s="309">
        <v>-8.0955282394159778E-3</v>
      </c>
    </row>
    <row r="66" spans="1:9" ht="13.8" x14ac:dyDescent="0.25">
      <c r="A66" s="452"/>
      <c r="B66" s="170">
        <v>3</v>
      </c>
      <c r="C66" s="170" t="s">
        <v>7339</v>
      </c>
      <c r="D66" s="176">
        <v>1100</v>
      </c>
      <c r="E66" s="176">
        <v>2000</v>
      </c>
      <c r="F66" s="280">
        <v>-120.55281996198789</v>
      </c>
      <c r="G66" s="309">
        <v>-3.3359006412552907</v>
      </c>
      <c r="H66" s="309">
        <v>-0.26201843185181622</v>
      </c>
      <c r="I66" s="309">
        <v>-8.0955282394159778E-3</v>
      </c>
    </row>
    <row r="67" spans="1:9" ht="13.8" x14ac:dyDescent="0.25">
      <c r="A67" s="453"/>
      <c r="B67" s="170">
        <v>4</v>
      </c>
      <c r="C67" s="170" t="s">
        <v>7339</v>
      </c>
      <c r="D67" s="176">
        <v>2000</v>
      </c>
      <c r="E67" s="176" t="s">
        <v>7337</v>
      </c>
      <c r="F67" s="280">
        <v>-120.55281996198789</v>
      </c>
      <c r="G67" s="309">
        <v>-3.4183317416980601</v>
      </c>
      <c r="H67" s="309">
        <v>-0.26201843185181622</v>
      </c>
      <c r="I67" s="309">
        <v>-8.0955282394159778E-3</v>
      </c>
    </row>
    <row r="68" spans="1:9" ht="13.8" x14ac:dyDescent="0.25">
      <c r="A68" s="454" t="s">
        <v>7341</v>
      </c>
      <c r="B68" s="170">
        <v>1</v>
      </c>
      <c r="C68" s="170" t="s">
        <v>7339</v>
      </c>
      <c r="D68" s="176">
        <v>0</v>
      </c>
      <c r="E68" s="176">
        <v>3500</v>
      </c>
      <c r="F68" s="280">
        <v>942.57820873630033</v>
      </c>
      <c r="G68" s="280"/>
      <c r="H68" s="309"/>
      <c r="I68" s="309"/>
    </row>
    <row r="69" spans="1:9" ht="13.8" x14ac:dyDescent="0.25">
      <c r="A69" s="455"/>
      <c r="B69" s="170">
        <v>2</v>
      </c>
      <c r="C69" s="170" t="s">
        <v>7339</v>
      </c>
      <c r="D69" s="176">
        <v>3500</v>
      </c>
      <c r="E69" s="176">
        <v>11000</v>
      </c>
      <c r="F69" s="280">
        <v>8702.1225866951208</v>
      </c>
      <c r="G69" s="280"/>
      <c r="H69" s="309"/>
      <c r="I69" s="309"/>
    </row>
    <row r="70" spans="1:9" ht="13.8" x14ac:dyDescent="0.25">
      <c r="A70" s="455"/>
      <c r="B70" s="170">
        <v>3</v>
      </c>
      <c r="C70" s="170" t="s">
        <v>7339</v>
      </c>
      <c r="D70" s="176">
        <v>11000</v>
      </c>
      <c r="E70" s="176">
        <v>20000</v>
      </c>
      <c r="F70" s="280">
        <v>25455.915320199707</v>
      </c>
      <c r="G70" s="280"/>
      <c r="H70" s="309"/>
      <c r="I70" s="309"/>
    </row>
    <row r="71" spans="1:9" ht="13.8" x14ac:dyDescent="0.25">
      <c r="A71" s="456"/>
      <c r="B71" s="170">
        <v>4</v>
      </c>
      <c r="C71" s="170" t="s">
        <v>7339</v>
      </c>
      <c r="D71" s="176">
        <v>20000</v>
      </c>
      <c r="E71" s="176" t="s">
        <v>7337</v>
      </c>
      <c r="F71" s="280">
        <v>53850.230385512958</v>
      </c>
      <c r="G71" s="280"/>
      <c r="H71" s="309"/>
      <c r="I71" s="309"/>
    </row>
    <row r="72" spans="1:9" x14ac:dyDescent="0.25">
      <c r="A72" s="458" t="s">
        <v>7342</v>
      </c>
      <c r="B72" s="458"/>
      <c r="C72" s="458"/>
      <c r="D72" s="458"/>
      <c r="E72" s="458"/>
      <c r="F72" s="458"/>
    </row>
    <row r="73" spans="1:9" x14ac:dyDescent="0.25">
      <c r="A73" s="274" t="s">
        <v>7369</v>
      </c>
      <c r="B73" s="274"/>
      <c r="C73" s="274"/>
      <c r="D73" s="274"/>
      <c r="E73" s="274"/>
      <c r="F73" s="274"/>
    </row>
    <row r="74" spans="1:9" x14ac:dyDescent="0.25">
      <c r="A74" s="274"/>
      <c r="B74" s="274"/>
      <c r="C74" s="274"/>
      <c r="D74" s="274"/>
      <c r="E74" s="274"/>
      <c r="F74" s="274"/>
    </row>
    <row r="75" spans="1:9" x14ac:dyDescent="0.25">
      <c r="A75" s="274"/>
      <c r="B75" s="274"/>
      <c r="C75" s="274"/>
      <c r="D75" s="274"/>
      <c r="E75" s="274"/>
      <c r="F75" s="274"/>
    </row>
    <row r="76" spans="1:9" ht="37.5" customHeight="1" x14ac:dyDescent="0.25">
      <c r="A76" s="395" t="str">
        <f>Overview!B4&amp; " - Effective from "&amp;Overview!D4&amp;" - "&amp;Overview!E4&amp;" Residual Charging Bands in SP Manweb Area (GSP Group _D)"</f>
        <v>Southern Electric Power Distribution plc - Effective from 1 April 2026 - Final Residual Charging Bands in SP Manweb Area (GSP Group _D)</v>
      </c>
      <c r="B76" s="429"/>
      <c r="C76" s="429"/>
      <c r="D76" s="429"/>
      <c r="E76" s="429"/>
      <c r="F76" s="430"/>
    </row>
    <row r="77" spans="1:9" x14ac:dyDescent="0.25">
      <c r="A77" s="274"/>
      <c r="B77" s="274"/>
      <c r="C77" s="274"/>
      <c r="D77" s="274"/>
      <c r="E77" s="274"/>
      <c r="F77" s="281"/>
    </row>
    <row r="78" spans="1:9" ht="26.4" x14ac:dyDescent="0.25">
      <c r="A78" s="168" t="s">
        <v>7326</v>
      </c>
      <c r="B78" s="168" t="s">
        <v>7327</v>
      </c>
      <c r="C78" s="168" t="s">
        <v>7328</v>
      </c>
      <c r="D78" s="168" t="s">
        <v>7329</v>
      </c>
      <c r="E78" s="168" t="s">
        <v>7330</v>
      </c>
      <c r="F78" s="21" t="s">
        <v>7331</v>
      </c>
    </row>
    <row r="79" spans="1:9" ht="13.8" x14ac:dyDescent="0.25">
      <c r="A79" s="169" t="s">
        <v>7332</v>
      </c>
      <c r="B79" s="170" t="s">
        <v>7333</v>
      </c>
      <c r="C79" s="170" t="s">
        <v>7334</v>
      </c>
      <c r="D79" s="175" t="s">
        <v>7334</v>
      </c>
      <c r="E79" s="175" t="s">
        <v>7334</v>
      </c>
      <c r="F79" s="174">
        <v>64.031787198694815</v>
      </c>
    </row>
    <row r="80" spans="1:9" ht="13.8" x14ac:dyDescent="0.25">
      <c r="A80" s="451" t="s">
        <v>7335</v>
      </c>
      <c r="B80" s="170">
        <v>1</v>
      </c>
      <c r="C80" s="170" t="s">
        <v>7336</v>
      </c>
      <c r="D80" s="170">
        <v>0</v>
      </c>
      <c r="E80" s="170">
        <v>3986</v>
      </c>
      <c r="F80" s="174">
        <v>70.96069413379098</v>
      </c>
    </row>
    <row r="81" spans="1:6" ht="13.8" x14ac:dyDescent="0.25">
      <c r="A81" s="452"/>
      <c r="B81" s="170">
        <v>2</v>
      </c>
      <c r="C81" s="170" t="s">
        <v>7336</v>
      </c>
      <c r="D81" s="170">
        <v>3986</v>
      </c>
      <c r="E81" s="170">
        <v>13677</v>
      </c>
      <c r="F81" s="174">
        <v>154.97666592116846</v>
      </c>
    </row>
    <row r="82" spans="1:6" ht="13.8" x14ac:dyDescent="0.25">
      <c r="A82" s="452"/>
      <c r="B82" s="170">
        <v>3</v>
      </c>
      <c r="C82" s="170" t="s">
        <v>7336</v>
      </c>
      <c r="D82" s="170">
        <v>13677</v>
      </c>
      <c r="E82" s="170">
        <v>27543</v>
      </c>
      <c r="F82" s="174">
        <v>330.66922917978252</v>
      </c>
    </row>
    <row r="83" spans="1:6" ht="13.8" x14ac:dyDescent="0.25">
      <c r="A83" s="453"/>
      <c r="B83" s="170">
        <v>4</v>
      </c>
      <c r="C83" s="170" t="s">
        <v>7336</v>
      </c>
      <c r="D83" s="170">
        <v>27543</v>
      </c>
      <c r="E83" s="170" t="s">
        <v>7337</v>
      </c>
      <c r="F83" s="174">
        <v>959.72210916733104</v>
      </c>
    </row>
    <row r="84" spans="1:6" ht="13.8" x14ac:dyDescent="0.25">
      <c r="A84" s="451" t="s">
        <v>7338</v>
      </c>
      <c r="B84" s="170">
        <v>1</v>
      </c>
      <c r="C84" s="170" t="s">
        <v>7339</v>
      </c>
      <c r="D84" s="170">
        <v>0</v>
      </c>
      <c r="E84" s="170">
        <v>90</v>
      </c>
      <c r="F84" s="174">
        <v>1909.2621337085484</v>
      </c>
    </row>
    <row r="85" spans="1:6" ht="13.8" x14ac:dyDescent="0.25">
      <c r="A85" s="452"/>
      <c r="B85" s="170">
        <v>2</v>
      </c>
      <c r="C85" s="170" t="s">
        <v>7339</v>
      </c>
      <c r="D85" s="170">
        <v>90</v>
      </c>
      <c r="E85" s="170">
        <v>150</v>
      </c>
      <c r="F85" s="174">
        <v>3639.8503054943744</v>
      </c>
    </row>
    <row r="86" spans="1:6" ht="13.8" x14ac:dyDescent="0.25">
      <c r="A86" s="452"/>
      <c r="B86" s="170">
        <v>3</v>
      </c>
      <c r="C86" s="170" t="s">
        <v>7339</v>
      </c>
      <c r="D86" s="170">
        <v>150</v>
      </c>
      <c r="E86" s="170">
        <v>250</v>
      </c>
      <c r="F86" s="174">
        <v>5651.0797757756236</v>
      </c>
    </row>
    <row r="87" spans="1:6" ht="13.8" x14ac:dyDescent="0.25">
      <c r="A87" s="453"/>
      <c r="B87" s="170">
        <v>4</v>
      </c>
      <c r="C87" s="170" t="s">
        <v>7339</v>
      </c>
      <c r="D87" s="170">
        <v>250</v>
      </c>
      <c r="E87" s="170" t="s">
        <v>7337</v>
      </c>
      <c r="F87" s="174">
        <v>13022.218130927897</v>
      </c>
    </row>
    <row r="88" spans="1:6" ht="13.8" x14ac:dyDescent="0.25">
      <c r="A88" s="451" t="s">
        <v>7340</v>
      </c>
      <c r="B88" s="170">
        <v>1</v>
      </c>
      <c r="C88" s="170" t="s">
        <v>7339</v>
      </c>
      <c r="D88" s="170">
        <v>0</v>
      </c>
      <c r="E88" s="170">
        <v>500</v>
      </c>
      <c r="F88" s="174">
        <v>10074.102929497058</v>
      </c>
    </row>
    <row r="89" spans="1:6" ht="13.8" x14ac:dyDescent="0.25">
      <c r="A89" s="452"/>
      <c r="B89" s="170">
        <v>2</v>
      </c>
      <c r="C89" s="170" t="s">
        <v>7339</v>
      </c>
      <c r="D89" s="170">
        <v>500</v>
      </c>
      <c r="E89" s="170">
        <v>1100</v>
      </c>
      <c r="F89" s="174">
        <v>30860.594890683504</v>
      </c>
    </row>
    <row r="90" spans="1:6" ht="13.8" x14ac:dyDescent="0.25">
      <c r="A90" s="452"/>
      <c r="B90" s="170">
        <v>3</v>
      </c>
      <c r="C90" s="170" t="s">
        <v>7339</v>
      </c>
      <c r="D90" s="170">
        <v>1100</v>
      </c>
      <c r="E90" s="170">
        <v>2000</v>
      </c>
      <c r="F90" s="174">
        <v>66942.825720072258</v>
      </c>
    </row>
    <row r="91" spans="1:6" ht="13.8" x14ac:dyDescent="0.25">
      <c r="A91" s="453"/>
      <c r="B91" s="170">
        <v>4</v>
      </c>
      <c r="C91" s="170" t="s">
        <v>7339</v>
      </c>
      <c r="D91" s="170">
        <v>2000</v>
      </c>
      <c r="E91" s="170" t="s">
        <v>7337</v>
      </c>
      <c r="F91" s="174">
        <v>122986.8611964016</v>
      </c>
    </row>
    <row r="92" spans="1:6" ht="13.8" x14ac:dyDescent="0.25">
      <c r="A92" s="454" t="s">
        <v>7341</v>
      </c>
      <c r="B92" s="170">
        <v>1</v>
      </c>
      <c r="C92" s="170" t="s">
        <v>7339</v>
      </c>
      <c r="D92" s="170">
        <v>0</v>
      </c>
      <c r="E92" s="170">
        <v>3500</v>
      </c>
      <c r="F92" s="174">
        <v>49888.969249087895</v>
      </c>
    </row>
    <row r="93" spans="1:6" ht="13.8" x14ac:dyDescent="0.25">
      <c r="A93" s="455"/>
      <c r="B93" s="170">
        <v>2</v>
      </c>
      <c r="C93" s="170" t="s">
        <v>7339</v>
      </c>
      <c r="D93" s="170">
        <v>3500</v>
      </c>
      <c r="E93" s="170">
        <v>11000</v>
      </c>
      <c r="F93" s="174">
        <v>155102.97827135751</v>
      </c>
    </row>
    <row r="94" spans="1:6" ht="13.8" x14ac:dyDescent="0.25">
      <c r="A94" s="455"/>
      <c r="B94" s="170">
        <v>3</v>
      </c>
      <c r="C94" s="170" t="s">
        <v>7339</v>
      </c>
      <c r="D94" s="170">
        <v>11000</v>
      </c>
      <c r="E94" s="170">
        <v>20000</v>
      </c>
      <c r="F94" s="174">
        <v>300762.94014773914</v>
      </c>
    </row>
    <row r="95" spans="1:6" ht="13.8" x14ac:dyDescent="0.25">
      <c r="A95" s="456"/>
      <c r="B95" s="170">
        <v>4</v>
      </c>
      <c r="C95" s="170" t="s">
        <v>7339</v>
      </c>
      <c r="D95" s="170">
        <v>20000</v>
      </c>
      <c r="E95" s="170" t="s">
        <v>7337</v>
      </c>
      <c r="F95" s="174">
        <v>779525.49982537632</v>
      </c>
    </row>
    <row r="96" spans="1:6" x14ac:dyDescent="0.25">
      <c r="A96" s="274" t="s">
        <v>7342</v>
      </c>
      <c r="B96" s="274"/>
      <c r="C96" s="274"/>
      <c r="D96" s="274"/>
      <c r="E96" s="274"/>
      <c r="F96" s="274"/>
    </row>
    <row r="97" spans="1:6" x14ac:dyDescent="0.25">
      <c r="A97" s="274"/>
      <c r="B97" s="274"/>
      <c r="C97" s="274"/>
      <c r="D97" s="274"/>
      <c r="E97" s="274"/>
      <c r="F97" s="274"/>
    </row>
    <row r="98" spans="1:6" x14ac:dyDescent="0.25">
      <c r="A98" s="274"/>
      <c r="B98" s="274"/>
      <c r="C98" s="274"/>
      <c r="D98" s="274"/>
      <c r="E98" s="274"/>
      <c r="F98" s="274"/>
    </row>
    <row r="99" spans="1:6" ht="38.549999999999997" customHeight="1" x14ac:dyDescent="0.25">
      <c r="A99" s="395" t="str">
        <f>Overview!B4&amp; " - Effective from "&amp;Overview!D4&amp;" - "&amp;Overview!E4&amp;" Residual Charging Bands in NGED West Midlands Area (GSP Group _E)"</f>
        <v>Southern Electric Power Distribution plc - Effective from 1 April 2026 - Final Residual Charging Bands in NGED West Midlands Area (GSP Group _E)</v>
      </c>
      <c r="B99" s="429"/>
      <c r="C99" s="429"/>
      <c r="D99" s="429"/>
      <c r="E99" s="429"/>
      <c r="F99" s="430"/>
    </row>
    <row r="100" spans="1:6" x14ac:dyDescent="0.25">
      <c r="A100" s="274"/>
      <c r="B100" s="274"/>
      <c r="C100" s="274"/>
      <c r="D100" s="274"/>
      <c r="E100" s="274"/>
      <c r="F100" s="274"/>
    </row>
    <row r="101" spans="1:6" ht="39.6" x14ac:dyDescent="0.25">
      <c r="A101" s="282" t="s">
        <v>7327</v>
      </c>
      <c r="B101" s="282" t="s">
        <v>7343</v>
      </c>
      <c r="C101" s="282" t="s">
        <v>7328</v>
      </c>
      <c r="D101" s="282" t="s">
        <v>7343</v>
      </c>
      <c r="E101" s="283" t="s">
        <v>7344</v>
      </c>
      <c r="F101" s="274"/>
    </row>
    <row r="102" spans="1:6" ht="13.8" x14ac:dyDescent="0.25">
      <c r="A102" s="284" t="s">
        <v>72</v>
      </c>
      <c r="B102" s="285" t="s">
        <v>7333</v>
      </c>
      <c r="C102" s="285" t="s">
        <v>7334</v>
      </c>
      <c r="D102" s="285" t="s">
        <v>7334</v>
      </c>
      <c r="E102" s="296">
        <v>4.3689615800950152</v>
      </c>
      <c r="F102" s="274"/>
    </row>
    <row r="103" spans="1:6" ht="13.8" x14ac:dyDescent="0.25">
      <c r="A103" s="284" t="s">
        <v>79</v>
      </c>
      <c r="B103" s="285">
        <v>1</v>
      </c>
      <c r="C103" s="285" t="s">
        <v>7336</v>
      </c>
      <c r="D103" s="285" t="s">
        <v>7345</v>
      </c>
      <c r="E103" s="296">
        <v>3.0470817738311382</v>
      </c>
      <c r="F103" s="274"/>
    </row>
    <row r="104" spans="1:6" ht="13.8" x14ac:dyDescent="0.25">
      <c r="A104" s="284" t="s">
        <v>81</v>
      </c>
      <c r="B104" s="285">
        <v>2</v>
      </c>
      <c r="C104" s="285" t="s">
        <v>7336</v>
      </c>
      <c r="D104" s="285" t="s">
        <v>7346</v>
      </c>
      <c r="E104" s="296">
        <v>11.807963705303887</v>
      </c>
      <c r="F104" s="274"/>
    </row>
    <row r="105" spans="1:6" ht="13.8" x14ac:dyDescent="0.25">
      <c r="A105" s="284" t="s">
        <v>83</v>
      </c>
      <c r="B105" s="285">
        <v>3</v>
      </c>
      <c r="C105" s="285" t="s">
        <v>7336</v>
      </c>
      <c r="D105" s="285" t="s">
        <v>7347</v>
      </c>
      <c r="E105" s="296">
        <v>25.424589806766718</v>
      </c>
      <c r="F105" s="274"/>
    </row>
    <row r="106" spans="1:6" ht="13.8" x14ac:dyDescent="0.25">
      <c r="A106" s="284" t="s">
        <v>85</v>
      </c>
      <c r="B106" s="285">
        <v>4</v>
      </c>
      <c r="C106" s="285" t="s">
        <v>7336</v>
      </c>
      <c r="D106" s="285" t="s">
        <v>7348</v>
      </c>
      <c r="E106" s="296">
        <v>66.128709948986554</v>
      </c>
      <c r="F106" s="274"/>
    </row>
    <row r="107" spans="1:6" ht="13.8" x14ac:dyDescent="0.25">
      <c r="A107" s="284" t="s">
        <v>90</v>
      </c>
      <c r="B107" s="285">
        <v>1</v>
      </c>
      <c r="C107" s="285" t="s">
        <v>7339</v>
      </c>
      <c r="D107" s="285" t="s">
        <v>7349</v>
      </c>
      <c r="E107" s="296">
        <v>114.90405678893906</v>
      </c>
      <c r="F107" s="274"/>
    </row>
    <row r="108" spans="1:6" ht="13.8" x14ac:dyDescent="0.25">
      <c r="A108" s="284" t="s">
        <v>92</v>
      </c>
      <c r="B108" s="285">
        <v>2</v>
      </c>
      <c r="C108" s="285" t="s">
        <v>7339</v>
      </c>
      <c r="D108" s="285" t="s">
        <v>7350</v>
      </c>
      <c r="E108" s="296">
        <v>205.08358162669182</v>
      </c>
      <c r="F108" s="274"/>
    </row>
    <row r="109" spans="1:6" ht="13.8" x14ac:dyDescent="0.25">
      <c r="A109" s="284" t="s">
        <v>94</v>
      </c>
      <c r="B109" s="285">
        <v>3</v>
      </c>
      <c r="C109" s="285" t="s">
        <v>7339</v>
      </c>
      <c r="D109" s="285" t="s">
        <v>7351</v>
      </c>
      <c r="E109" s="296">
        <v>324.22514723590302</v>
      </c>
      <c r="F109" s="274"/>
    </row>
    <row r="110" spans="1:6" ht="13.8" x14ac:dyDescent="0.25">
      <c r="A110" s="284" t="s">
        <v>96</v>
      </c>
      <c r="B110" s="285">
        <v>4</v>
      </c>
      <c r="C110" s="285" t="s">
        <v>7339</v>
      </c>
      <c r="D110" s="285" t="s">
        <v>7352</v>
      </c>
      <c r="E110" s="296">
        <v>568.51964149185073</v>
      </c>
      <c r="F110" s="274"/>
    </row>
    <row r="111" spans="1:6" ht="13.8" x14ac:dyDescent="0.25">
      <c r="A111" s="284" t="s">
        <v>100</v>
      </c>
      <c r="B111" s="285">
        <v>1</v>
      </c>
      <c r="C111" s="285" t="s">
        <v>7339</v>
      </c>
      <c r="D111" s="285" t="s">
        <v>7349</v>
      </c>
      <c r="E111" s="296">
        <v>114.90405678893906</v>
      </c>
      <c r="F111" s="274"/>
    </row>
    <row r="112" spans="1:6" ht="13.8" x14ac:dyDescent="0.25">
      <c r="A112" s="284" t="s">
        <v>102</v>
      </c>
      <c r="B112" s="285">
        <v>2</v>
      </c>
      <c r="C112" s="285" t="s">
        <v>7339</v>
      </c>
      <c r="D112" s="285" t="s">
        <v>7350</v>
      </c>
      <c r="E112" s="296">
        <v>205.08358162669177</v>
      </c>
      <c r="F112" s="274"/>
    </row>
    <row r="113" spans="1:6" ht="13.8" x14ac:dyDescent="0.25">
      <c r="A113" s="284" t="s">
        <v>104</v>
      </c>
      <c r="B113" s="285">
        <v>3</v>
      </c>
      <c r="C113" s="285" t="s">
        <v>7339</v>
      </c>
      <c r="D113" s="285" t="s">
        <v>7351</v>
      </c>
      <c r="E113" s="296">
        <v>324.22514723590302</v>
      </c>
      <c r="F113" s="274"/>
    </row>
    <row r="114" spans="1:6" ht="13.8" x14ac:dyDescent="0.25">
      <c r="A114" s="284" t="s">
        <v>106</v>
      </c>
      <c r="B114" s="285">
        <v>4</v>
      </c>
      <c r="C114" s="285" t="s">
        <v>7339</v>
      </c>
      <c r="D114" s="285" t="s">
        <v>7352</v>
      </c>
      <c r="E114" s="296">
        <v>568.51964149185062</v>
      </c>
      <c r="F114" s="274"/>
    </row>
    <row r="115" spans="1:6" ht="13.8" x14ac:dyDescent="0.25">
      <c r="A115" s="284" t="s">
        <v>110</v>
      </c>
      <c r="B115" s="285">
        <v>1</v>
      </c>
      <c r="C115" s="285" t="s">
        <v>7339</v>
      </c>
      <c r="D115" s="285" t="s">
        <v>7353</v>
      </c>
      <c r="E115" s="296">
        <v>719.06623237376084</v>
      </c>
      <c r="F115" s="274"/>
    </row>
    <row r="116" spans="1:6" ht="13.8" x14ac:dyDescent="0.25">
      <c r="A116" s="284" t="s">
        <v>112</v>
      </c>
      <c r="B116" s="285">
        <v>2</v>
      </c>
      <c r="C116" s="285" t="s">
        <v>7339</v>
      </c>
      <c r="D116" s="285" t="s">
        <v>7354</v>
      </c>
      <c r="E116" s="296">
        <v>2169.5892443918206</v>
      </c>
      <c r="F116" s="274"/>
    </row>
    <row r="117" spans="1:6" ht="13.8" x14ac:dyDescent="0.25">
      <c r="A117" s="284" t="s">
        <v>114</v>
      </c>
      <c r="B117" s="285">
        <v>3</v>
      </c>
      <c r="C117" s="285" t="s">
        <v>7339</v>
      </c>
      <c r="D117" s="285" t="s">
        <v>7355</v>
      </c>
      <c r="E117" s="296">
        <v>4321.3980571712882</v>
      </c>
      <c r="F117" s="274"/>
    </row>
    <row r="118" spans="1:6" ht="13.8" x14ac:dyDescent="0.25">
      <c r="A118" s="284" t="s">
        <v>116</v>
      </c>
      <c r="B118" s="285">
        <v>4</v>
      </c>
      <c r="C118" s="285" t="s">
        <v>7339</v>
      </c>
      <c r="D118" s="285" t="s">
        <v>7356</v>
      </c>
      <c r="E118" s="296">
        <v>9717.6123721491513</v>
      </c>
      <c r="F118" s="274"/>
    </row>
    <row r="119" spans="1:6" ht="13.8" x14ac:dyDescent="0.25">
      <c r="A119" s="284" t="s">
        <v>7357</v>
      </c>
      <c r="B119" s="285">
        <v>1</v>
      </c>
      <c r="C119" s="285" t="s">
        <v>7339</v>
      </c>
      <c r="D119" s="285" t="s">
        <v>7358</v>
      </c>
      <c r="E119" s="296">
        <v>949.07456795198743</v>
      </c>
      <c r="F119" s="274"/>
    </row>
    <row r="120" spans="1:6" ht="13.8" x14ac:dyDescent="0.25">
      <c r="A120" s="284" t="s">
        <v>7359</v>
      </c>
      <c r="B120" s="285">
        <v>2</v>
      </c>
      <c r="C120" s="285" t="s">
        <v>7339</v>
      </c>
      <c r="D120" s="285" t="s">
        <v>7360</v>
      </c>
      <c r="E120" s="296">
        <v>8074.2720292466665</v>
      </c>
      <c r="F120" s="274"/>
    </row>
    <row r="121" spans="1:6" ht="13.8" x14ac:dyDescent="0.25">
      <c r="A121" s="284" t="s">
        <v>7361</v>
      </c>
      <c r="B121" s="285">
        <v>3</v>
      </c>
      <c r="C121" s="285" t="s">
        <v>7339</v>
      </c>
      <c r="D121" s="285" t="s">
        <v>7362</v>
      </c>
      <c r="E121" s="296">
        <v>19887.528194975755</v>
      </c>
      <c r="F121" s="274"/>
    </row>
    <row r="122" spans="1:6" ht="13.8" x14ac:dyDescent="0.25">
      <c r="A122" s="284" t="s">
        <v>7363</v>
      </c>
      <c r="B122" s="285">
        <v>4</v>
      </c>
      <c r="C122" s="285" t="s">
        <v>7339</v>
      </c>
      <c r="D122" s="285" t="s">
        <v>7364</v>
      </c>
      <c r="E122" s="296">
        <v>85393.343665832173</v>
      </c>
      <c r="F122" s="274"/>
    </row>
    <row r="123" spans="1:6" x14ac:dyDescent="0.25">
      <c r="A123" s="274" t="s">
        <v>7342</v>
      </c>
      <c r="B123" s="274"/>
      <c r="C123" s="274"/>
      <c r="D123" s="274"/>
      <c r="E123" s="274"/>
      <c r="F123" s="274"/>
    </row>
    <row r="124" spans="1:6" x14ac:dyDescent="0.25">
      <c r="A124" s="274"/>
      <c r="B124" s="274"/>
      <c r="C124" s="274"/>
      <c r="D124" s="274"/>
      <c r="E124" s="274"/>
      <c r="F124" s="274"/>
    </row>
    <row r="125" spans="1:6" x14ac:dyDescent="0.25">
      <c r="A125" s="274"/>
      <c r="B125" s="274"/>
      <c r="C125" s="274"/>
      <c r="D125" s="274"/>
      <c r="E125" s="274"/>
      <c r="F125" s="274"/>
    </row>
    <row r="126" spans="1:6" ht="36.6" customHeight="1" x14ac:dyDescent="0.25">
      <c r="A126" s="395" t="str">
        <f>Overview!B4&amp; " - Effective from "&amp;Overview!D4&amp;" - "&amp;Overview!E4&amp;" Residual Charging Bands in NPG Northeast Area (GSP Group _F)"</f>
        <v>Southern Electric Power Distribution plc - Effective from 1 April 2026 - Final Residual Charging Bands in NPG Northeast Area (GSP Group _F)</v>
      </c>
      <c r="B126" s="429"/>
      <c r="C126" s="429"/>
      <c r="D126" s="429"/>
      <c r="E126" s="429"/>
      <c r="F126" s="430"/>
    </row>
    <row r="127" spans="1:6" x14ac:dyDescent="0.25">
      <c r="A127" s="262"/>
      <c r="B127" s="262"/>
      <c r="C127" s="262"/>
      <c r="D127" s="262"/>
      <c r="E127" s="262"/>
      <c r="F127" s="262"/>
    </row>
    <row r="128" spans="1:6" ht="39.6" x14ac:dyDescent="0.25">
      <c r="A128" s="286" t="s">
        <v>7326</v>
      </c>
      <c r="B128" s="286" t="s">
        <v>7327</v>
      </c>
      <c r="C128" s="286" t="s">
        <v>7328</v>
      </c>
      <c r="D128" s="286" t="s">
        <v>7329</v>
      </c>
      <c r="E128" s="286" t="s">
        <v>7330</v>
      </c>
      <c r="F128" s="287" t="s">
        <v>7370</v>
      </c>
    </row>
    <row r="129" spans="1:6" ht="13.8" x14ac:dyDescent="0.25">
      <c r="A129" s="288" t="s">
        <v>7332</v>
      </c>
      <c r="B129" s="170" t="s">
        <v>7333</v>
      </c>
      <c r="C129" s="170" t="s">
        <v>7334</v>
      </c>
      <c r="D129" s="175" t="s">
        <v>7334</v>
      </c>
      <c r="E129" s="175" t="s">
        <v>7334</v>
      </c>
      <c r="F129" s="174">
        <v>7.1133373622371847</v>
      </c>
    </row>
    <row r="130" spans="1:6" ht="13.8" x14ac:dyDescent="0.25">
      <c r="A130" s="459" t="s">
        <v>7335</v>
      </c>
      <c r="B130" s="170">
        <v>1</v>
      </c>
      <c r="C130" s="170" t="s">
        <v>7336</v>
      </c>
      <c r="D130" s="176">
        <v>0</v>
      </c>
      <c r="E130" s="176">
        <v>3986</v>
      </c>
      <c r="F130" s="174">
        <v>7.3822265954174853</v>
      </c>
    </row>
    <row r="131" spans="1:6" ht="13.8" x14ac:dyDescent="0.25">
      <c r="A131" s="460"/>
      <c r="B131" s="170">
        <v>2</v>
      </c>
      <c r="C131" s="170" t="s">
        <v>7336</v>
      </c>
      <c r="D131" s="176">
        <v>3986</v>
      </c>
      <c r="E131" s="176">
        <v>13677</v>
      </c>
      <c r="F131" s="174">
        <v>20.074216452645111</v>
      </c>
    </row>
    <row r="132" spans="1:6" ht="13.8" x14ac:dyDescent="0.25">
      <c r="A132" s="460"/>
      <c r="B132" s="170">
        <v>3</v>
      </c>
      <c r="C132" s="170" t="s">
        <v>7336</v>
      </c>
      <c r="D132" s="176">
        <v>13677</v>
      </c>
      <c r="E132" s="176">
        <v>27543</v>
      </c>
      <c r="F132" s="174">
        <v>43.179269698882564</v>
      </c>
    </row>
    <row r="133" spans="1:6" ht="13.8" x14ac:dyDescent="0.25">
      <c r="A133" s="461"/>
      <c r="B133" s="170">
        <v>4</v>
      </c>
      <c r="C133" s="170" t="s">
        <v>7336</v>
      </c>
      <c r="D133" s="176">
        <v>27543</v>
      </c>
      <c r="E133" s="176" t="s">
        <v>7337</v>
      </c>
      <c r="F133" s="174">
        <v>116.32488463860126</v>
      </c>
    </row>
    <row r="134" spans="1:6" ht="13.8" x14ac:dyDescent="0.25">
      <c r="A134" s="459" t="s">
        <v>7338</v>
      </c>
      <c r="B134" s="170">
        <v>1</v>
      </c>
      <c r="C134" s="170" t="s">
        <v>7339</v>
      </c>
      <c r="D134" s="176">
        <v>0</v>
      </c>
      <c r="E134" s="176">
        <v>90</v>
      </c>
      <c r="F134" s="174">
        <v>193.99170657297611</v>
      </c>
    </row>
    <row r="135" spans="1:6" ht="13.8" x14ac:dyDescent="0.25">
      <c r="A135" s="460"/>
      <c r="B135" s="170">
        <v>2</v>
      </c>
      <c r="C135" s="170" t="s">
        <v>7339</v>
      </c>
      <c r="D135" s="176">
        <v>90</v>
      </c>
      <c r="E135" s="176">
        <v>150</v>
      </c>
      <c r="F135" s="174">
        <v>418.46330766115312</v>
      </c>
    </row>
    <row r="136" spans="1:6" ht="13.8" x14ac:dyDescent="0.25">
      <c r="A136" s="460"/>
      <c r="B136" s="170">
        <v>3</v>
      </c>
      <c r="C136" s="170" t="s">
        <v>7339</v>
      </c>
      <c r="D136" s="176">
        <v>150</v>
      </c>
      <c r="E136" s="176">
        <v>250</v>
      </c>
      <c r="F136" s="174">
        <v>655.14338726293283</v>
      </c>
    </row>
    <row r="137" spans="1:6" ht="13.8" x14ac:dyDescent="0.25">
      <c r="A137" s="461"/>
      <c r="B137" s="170">
        <v>4</v>
      </c>
      <c r="C137" s="170" t="s">
        <v>7339</v>
      </c>
      <c r="D137" s="176">
        <v>250</v>
      </c>
      <c r="E137" s="176" t="s">
        <v>7337</v>
      </c>
      <c r="F137" s="174">
        <v>1706.7878350332783</v>
      </c>
    </row>
    <row r="138" spans="1:6" ht="13.8" x14ac:dyDescent="0.25">
      <c r="A138" s="459" t="s">
        <v>7340</v>
      </c>
      <c r="B138" s="170">
        <v>1</v>
      </c>
      <c r="C138" s="170" t="s">
        <v>7339</v>
      </c>
      <c r="D138" s="176">
        <v>0</v>
      </c>
      <c r="E138" s="176">
        <v>500</v>
      </c>
      <c r="F138" s="174">
        <v>1332.3733386627973</v>
      </c>
    </row>
    <row r="139" spans="1:6" ht="13.8" x14ac:dyDescent="0.25">
      <c r="A139" s="460"/>
      <c r="B139" s="170">
        <v>2</v>
      </c>
      <c r="C139" s="170" t="s">
        <v>7339</v>
      </c>
      <c r="D139" s="176">
        <v>500</v>
      </c>
      <c r="E139" s="176">
        <v>1100</v>
      </c>
      <c r="F139" s="174">
        <v>3649.0636687765909</v>
      </c>
    </row>
    <row r="140" spans="1:6" ht="13.8" x14ac:dyDescent="0.25">
      <c r="A140" s="460"/>
      <c r="B140" s="170">
        <v>3</v>
      </c>
      <c r="C140" s="170" t="s">
        <v>7339</v>
      </c>
      <c r="D140" s="176">
        <v>1100</v>
      </c>
      <c r="E140" s="176">
        <v>2000</v>
      </c>
      <c r="F140" s="174">
        <v>6521.6852020762235</v>
      </c>
    </row>
    <row r="141" spans="1:6" ht="13.8" x14ac:dyDescent="0.25">
      <c r="A141" s="461"/>
      <c r="B141" s="170">
        <v>4</v>
      </c>
      <c r="C141" s="170" t="s">
        <v>7339</v>
      </c>
      <c r="D141" s="176">
        <v>2000</v>
      </c>
      <c r="E141" s="176" t="s">
        <v>7337</v>
      </c>
      <c r="F141" s="174">
        <v>17759.31280413003</v>
      </c>
    </row>
    <row r="142" spans="1:6" ht="13.8" x14ac:dyDescent="0.25">
      <c r="A142" s="462" t="s">
        <v>7341</v>
      </c>
      <c r="B142" s="170">
        <v>1</v>
      </c>
      <c r="C142" s="170" t="s">
        <v>7339</v>
      </c>
      <c r="D142" s="176">
        <v>0</v>
      </c>
      <c r="E142" s="176">
        <v>3500</v>
      </c>
      <c r="F142" s="174">
        <v>9822.5263251830947</v>
      </c>
    </row>
    <row r="143" spans="1:6" ht="13.8" x14ac:dyDescent="0.25">
      <c r="A143" s="463"/>
      <c r="B143" s="170">
        <v>2</v>
      </c>
      <c r="C143" s="170" t="s">
        <v>7339</v>
      </c>
      <c r="D143" s="176">
        <v>3500</v>
      </c>
      <c r="E143" s="176">
        <v>11000</v>
      </c>
      <c r="F143" s="174">
        <v>19452.800871343792</v>
      </c>
    </row>
    <row r="144" spans="1:6" ht="13.8" x14ac:dyDescent="0.25">
      <c r="A144" s="463"/>
      <c r="B144" s="170">
        <v>3</v>
      </c>
      <c r="C144" s="170" t="s">
        <v>7339</v>
      </c>
      <c r="D144" s="176">
        <v>11000</v>
      </c>
      <c r="E144" s="176">
        <v>20000</v>
      </c>
      <c r="F144" s="174">
        <v>70840.015668792403</v>
      </c>
    </row>
    <row r="145" spans="1:6" ht="13.8" x14ac:dyDescent="0.25">
      <c r="A145" s="464"/>
      <c r="B145" s="170">
        <v>4</v>
      </c>
      <c r="C145" s="170" t="s">
        <v>7339</v>
      </c>
      <c r="D145" s="176">
        <v>20000</v>
      </c>
      <c r="E145" s="176" t="s">
        <v>7337</v>
      </c>
      <c r="F145" s="174">
        <v>262737.83989991428</v>
      </c>
    </row>
    <row r="146" spans="1:6" x14ac:dyDescent="0.25">
      <c r="A146" s="262" t="s">
        <v>7342</v>
      </c>
      <c r="B146" s="274"/>
      <c r="C146" s="274"/>
      <c r="D146" s="274"/>
      <c r="E146" s="274"/>
      <c r="F146" s="274"/>
    </row>
    <row r="147" spans="1:6" x14ac:dyDescent="0.25">
      <c r="A147" s="274"/>
      <c r="B147" s="274"/>
      <c r="C147" s="274"/>
      <c r="D147" s="274"/>
      <c r="E147" s="274"/>
      <c r="F147" s="274"/>
    </row>
    <row r="148" spans="1:6" x14ac:dyDescent="0.25">
      <c r="A148" s="274"/>
      <c r="B148" s="274"/>
      <c r="C148" s="274"/>
      <c r="D148" s="274"/>
      <c r="E148" s="274"/>
      <c r="F148" s="274"/>
    </row>
    <row r="149" spans="1:6" ht="37.5" customHeight="1" x14ac:dyDescent="0.25">
      <c r="A149" s="395" t="str">
        <f>Overview!B4&amp; " - Effective from "&amp;Overview!D4&amp;" - "&amp;Overview!E4&amp;" Residual Charging Bands in SP Electricity North West Area (GSP Group _G)"</f>
        <v>Southern Electric Power Distribution plc - Effective from 1 April 2026 - Final Residual Charging Bands in SP Electricity North West Area (GSP Group _G)</v>
      </c>
      <c r="B149" s="429"/>
      <c r="C149" s="429"/>
      <c r="D149" s="429"/>
      <c r="E149" s="429"/>
      <c r="F149" s="430"/>
    </row>
    <row r="150" spans="1:6" x14ac:dyDescent="0.25">
      <c r="A150" s="274"/>
      <c r="B150" s="274"/>
      <c r="C150" s="274"/>
      <c r="D150" s="274"/>
      <c r="E150" s="274"/>
      <c r="F150" s="274"/>
    </row>
    <row r="151" spans="1:6" ht="48.6" customHeight="1" x14ac:dyDescent="0.25">
      <c r="A151" s="168" t="s">
        <v>7326</v>
      </c>
      <c r="B151" s="168" t="s">
        <v>7327</v>
      </c>
      <c r="C151" s="168" t="s">
        <v>7328</v>
      </c>
      <c r="D151" s="168" t="s">
        <v>7329</v>
      </c>
      <c r="E151" s="168" t="s">
        <v>7330</v>
      </c>
      <c r="F151" s="21" t="s">
        <v>7370</v>
      </c>
    </row>
    <row r="152" spans="1:6" ht="13.8" x14ac:dyDescent="0.25">
      <c r="A152" s="169" t="s">
        <v>7332</v>
      </c>
      <c r="B152" s="170" t="s">
        <v>7333</v>
      </c>
      <c r="C152" s="170" t="s">
        <v>7334</v>
      </c>
      <c r="D152" s="175" t="s">
        <v>7334</v>
      </c>
      <c r="E152" s="175" t="s">
        <v>7334</v>
      </c>
      <c r="F152" s="174">
        <v>-22.341728906403738</v>
      </c>
    </row>
    <row r="153" spans="1:6" ht="13.8" x14ac:dyDescent="0.25">
      <c r="A153" s="451" t="s">
        <v>7335</v>
      </c>
      <c r="B153" s="170">
        <v>1</v>
      </c>
      <c r="C153" s="170" t="s">
        <v>7336</v>
      </c>
      <c r="D153" s="170">
        <v>0</v>
      </c>
      <c r="E153" s="170">
        <v>3986</v>
      </c>
      <c r="F153" s="174">
        <v>-32.872467125508699</v>
      </c>
    </row>
    <row r="154" spans="1:6" ht="13.8" x14ac:dyDescent="0.25">
      <c r="A154" s="452"/>
      <c r="B154" s="170">
        <v>2</v>
      </c>
      <c r="C154" s="170" t="s">
        <v>7336</v>
      </c>
      <c r="D154" s="170">
        <v>3986</v>
      </c>
      <c r="E154" s="170">
        <v>13677</v>
      </c>
      <c r="F154" s="174">
        <v>-51.821860220046531</v>
      </c>
    </row>
    <row r="155" spans="1:6" ht="13.8" x14ac:dyDescent="0.25">
      <c r="A155" s="452"/>
      <c r="B155" s="170">
        <v>3</v>
      </c>
      <c r="C155" s="170" t="s">
        <v>7336</v>
      </c>
      <c r="D155" s="170">
        <v>13677</v>
      </c>
      <c r="E155" s="170">
        <v>27543</v>
      </c>
      <c r="F155" s="174">
        <v>-110.52030373323848</v>
      </c>
    </row>
    <row r="156" spans="1:6" ht="13.8" x14ac:dyDescent="0.25">
      <c r="A156" s="453"/>
      <c r="B156" s="170">
        <v>4</v>
      </c>
      <c r="C156" s="170" t="s">
        <v>7336</v>
      </c>
      <c r="D156" s="170">
        <v>27543</v>
      </c>
      <c r="E156" s="170" t="s">
        <v>7337</v>
      </c>
      <c r="F156" s="174">
        <v>-304.71821216247656</v>
      </c>
    </row>
    <row r="157" spans="1:6" ht="13.8" x14ac:dyDescent="0.25">
      <c r="A157" s="451" t="s">
        <v>7338</v>
      </c>
      <c r="B157" s="170">
        <v>1</v>
      </c>
      <c r="C157" s="170" t="s">
        <v>7339</v>
      </c>
      <c r="D157" s="170">
        <v>0</v>
      </c>
      <c r="E157" s="170">
        <v>90</v>
      </c>
      <c r="F157" s="174">
        <v>-576.23592892574197</v>
      </c>
    </row>
    <row r="158" spans="1:6" ht="13.8" x14ac:dyDescent="0.25">
      <c r="A158" s="452"/>
      <c r="B158" s="170">
        <v>2</v>
      </c>
      <c r="C158" s="170" t="s">
        <v>7339</v>
      </c>
      <c r="D158" s="170">
        <v>90</v>
      </c>
      <c r="E158" s="170">
        <v>150</v>
      </c>
      <c r="F158" s="174">
        <v>-1023.4108555057973</v>
      </c>
    </row>
    <row r="159" spans="1:6" ht="13.8" x14ac:dyDescent="0.25">
      <c r="A159" s="452"/>
      <c r="B159" s="170">
        <v>3</v>
      </c>
      <c r="C159" s="170" t="s">
        <v>7339</v>
      </c>
      <c r="D159" s="170">
        <v>150</v>
      </c>
      <c r="E159" s="170">
        <v>250</v>
      </c>
      <c r="F159" s="174">
        <v>-1688.4817276056506</v>
      </c>
    </row>
    <row r="160" spans="1:6" ht="13.8" x14ac:dyDescent="0.25">
      <c r="A160" s="453"/>
      <c r="B160" s="170">
        <v>4</v>
      </c>
      <c r="C160" s="170" t="s">
        <v>7339</v>
      </c>
      <c r="D160" s="170">
        <v>250</v>
      </c>
      <c r="E160" s="170" t="s">
        <v>7337</v>
      </c>
      <c r="F160" s="174">
        <v>-3684.1333522805958</v>
      </c>
    </row>
    <row r="161" spans="1:6" ht="13.8" x14ac:dyDescent="0.25">
      <c r="A161" s="451" t="s">
        <v>7340</v>
      </c>
      <c r="B161" s="170">
        <v>1</v>
      </c>
      <c r="C161" s="170" t="s">
        <v>7339</v>
      </c>
      <c r="D161" s="170">
        <v>0</v>
      </c>
      <c r="E161" s="170">
        <v>500</v>
      </c>
      <c r="F161" s="174">
        <v>-3055.4381198060651</v>
      </c>
    </row>
    <row r="162" spans="1:6" ht="13.8" x14ac:dyDescent="0.25">
      <c r="A162" s="452"/>
      <c r="B162" s="170">
        <v>2</v>
      </c>
      <c r="C162" s="170" t="s">
        <v>7339</v>
      </c>
      <c r="D162" s="170">
        <v>500</v>
      </c>
      <c r="E162" s="170">
        <v>1100</v>
      </c>
      <c r="F162" s="174">
        <v>-9210.263494170631</v>
      </c>
    </row>
    <row r="163" spans="1:6" ht="13.8" x14ac:dyDescent="0.25">
      <c r="A163" s="452"/>
      <c r="B163" s="170">
        <v>3</v>
      </c>
      <c r="C163" s="170" t="s">
        <v>7339</v>
      </c>
      <c r="D163" s="170">
        <v>1100</v>
      </c>
      <c r="E163" s="170">
        <v>2000</v>
      </c>
      <c r="F163" s="174">
        <v>-19327.693775359516</v>
      </c>
    </row>
    <row r="164" spans="1:6" ht="13.8" x14ac:dyDescent="0.25">
      <c r="A164" s="453"/>
      <c r="B164" s="170">
        <v>4</v>
      </c>
      <c r="C164" s="170" t="s">
        <v>7339</v>
      </c>
      <c r="D164" s="170">
        <v>2000</v>
      </c>
      <c r="E164" s="170" t="s">
        <v>7337</v>
      </c>
      <c r="F164" s="174">
        <v>-48559.439036822812</v>
      </c>
    </row>
    <row r="165" spans="1:6" ht="13.8" x14ac:dyDescent="0.25">
      <c r="A165" s="454" t="s">
        <v>7341</v>
      </c>
      <c r="B165" s="170">
        <v>1</v>
      </c>
      <c r="C165" s="170" t="s">
        <v>7339</v>
      </c>
      <c r="D165" s="170">
        <v>0</v>
      </c>
      <c r="E165" s="170">
        <v>3500</v>
      </c>
      <c r="F165" s="174">
        <v>630.87030274620508</v>
      </c>
    </row>
    <row r="166" spans="1:6" ht="13.8" x14ac:dyDescent="0.25">
      <c r="A166" s="455"/>
      <c r="B166" s="170">
        <v>2</v>
      </c>
      <c r="C166" s="170" t="s">
        <v>7339</v>
      </c>
      <c r="D166" s="170">
        <v>3500</v>
      </c>
      <c r="E166" s="170">
        <v>11000</v>
      </c>
      <c r="F166" s="174">
        <v>5419.4704425659447</v>
      </c>
    </row>
    <row r="167" spans="1:6" ht="13.8" x14ac:dyDescent="0.25">
      <c r="A167" s="455"/>
      <c r="B167" s="170">
        <v>3</v>
      </c>
      <c r="C167" s="170" t="s">
        <v>7339</v>
      </c>
      <c r="D167" s="170">
        <v>11000</v>
      </c>
      <c r="E167" s="170">
        <v>20000</v>
      </c>
      <c r="F167" s="174">
        <v>11063.567317732492</v>
      </c>
    </row>
    <row r="168" spans="1:6" ht="13.8" x14ac:dyDescent="0.25">
      <c r="A168" s="456"/>
      <c r="B168" s="170">
        <v>4</v>
      </c>
      <c r="C168" s="170" t="s">
        <v>7339</v>
      </c>
      <c r="D168" s="170">
        <v>20000</v>
      </c>
      <c r="E168" s="170" t="s">
        <v>7337</v>
      </c>
      <c r="F168" s="174">
        <v>13548.051051756203</v>
      </c>
    </row>
    <row r="169" spans="1:6" x14ac:dyDescent="0.25">
      <c r="A169" s="274" t="s">
        <v>7342</v>
      </c>
      <c r="B169" s="274"/>
      <c r="C169" s="274"/>
      <c r="D169" s="274"/>
      <c r="E169" s="274"/>
      <c r="F169" s="274"/>
    </row>
    <row r="170" spans="1:6" x14ac:dyDescent="0.25">
      <c r="A170" s="274"/>
      <c r="B170" s="274"/>
      <c r="C170" s="274"/>
      <c r="D170" s="274"/>
      <c r="E170" s="274"/>
      <c r="F170" s="274"/>
    </row>
    <row r="171" spans="1:6" x14ac:dyDescent="0.25">
      <c r="A171" s="274"/>
      <c r="B171" s="274"/>
      <c r="C171" s="274"/>
      <c r="D171" s="274"/>
      <c r="E171" s="274"/>
      <c r="F171" s="274"/>
    </row>
    <row r="172" spans="1:6" ht="37.5" customHeight="1" x14ac:dyDescent="0.25">
      <c r="A172" s="395" t="str">
        <f>Overview!B4&amp; " - Effective from "&amp;Overview!D4&amp;" - "&amp;Overview!E4&amp;" Residual Charging Bands in UKPN SPN Area (GSP Group _J)"</f>
        <v>Southern Electric Power Distribution plc - Effective from 1 April 2026 - Final Residual Charging Bands in UKPN SPN Area (GSP Group _J)</v>
      </c>
      <c r="B172" s="429"/>
      <c r="C172" s="429"/>
      <c r="D172" s="429"/>
      <c r="E172" s="429"/>
      <c r="F172" s="430"/>
    </row>
    <row r="173" spans="1:6" x14ac:dyDescent="0.25">
      <c r="A173" s="274"/>
      <c r="B173" s="274"/>
      <c r="C173" s="274"/>
      <c r="D173" s="274"/>
      <c r="E173" s="274"/>
      <c r="F173" s="274"/>
    </row>
    <row r="174" spans="1:6" ht="39.6" x14ac:dyDescent="0.25">
      <c r="A174" s="168" t="s">
        <v>7326</v>
      </c>
      <c r="B174" s="168" t="s">
        <v>7327</v>
      </c>
      <c r="C174" s="168" t="s">
        <v>7328</v>
      </c>
      <c r="D174" s="168" t="s">
        <v>7329</v>
      </c>
      <c r="E174" s="168" t="s">
        <v>7330</v>
      </c>
      <c r="F174" s="21" t="s">
        <v>7371</v>
      </c>
    </row>
    <row r="175" spans="1:6" ht="13.8" x14ac:dyDescent="0.25">
      <c r="A175" s="169" t="s">
        <v>7332</v>
      </c>
      <c r="B175" s="170" t="s">
        <v>7333</v>
      </c>
      <c r="C175" s="170" t="s">
        <v>7334</v>
      </c>
      <c r="D175" s="275" t="s">
        <v>7334</v>
      </c>
      <c r="E175" s="275" t="s">
        <v>7334</v>
      </c>
      <c r="F175" s="174">
        <v>3.1645446705813138</v>
      </c>
    </row>
    <row r="176" spans="1:6" ht="13.8" x14ac:dyDescent="0.25">
      <c r="A176" s="451" t="s">
        <v>7335</v>
      </c>
      <c r="B176" s="170">
        <v>1</v>
      </c>
      <c r="C176" s="170" t="s">
        <v>7336</v>
      </c>
      <c r="D176" s="275">
        <v>0</v>
      </c>
      <c r="E176" s="275">
        <v>3986</v>
      </c>
      <c r="F176" s="174">
        <v>2.6980924942872337</v>
      </c>
    </row>
    <row r="177" spans="1:6" ht="13.8" x14ac:dyDescent="0.25">
      <c r="A177" s="452"/>
      <c r="B177" s="170">
        <v>2</v>
      </c>
      <c r="C177" s="170" t="s">
        <v>7336</v>
      </c>
      <c r="D177" s="275">
        <v>3986</v>
      </c>
      <c r="E177" s="275">
        <v>13677</v>
      </c>
      <c r="F177" s="174">
        <v>8.0170197628252566</v>
      </c>
    </row>
    <row r="178" spans="1:6" ht="13.8" x14ac:dyDescent="0.25">
      <c r="A178" s="452"/>
      <c r="B178" s="170">
        <v>3</v>
      </c>
      <c r="C178" s="170" t="s">
        <v>7336</v>
      </c>
      <c r="D178" s="275">
        <v>13677</v>
      </c>
      <c r="E178" s="275">
        <v>27543</v>
      </c>
      <c r="F178" s="174">
        <v>16.819534099702263</v>
      </c>
    </row>
    <row r="179" spans="1:6" ht="13.8" x14ac:dyDescent="0.25">
      <c r="A179" s="453"/>
      <c r="B179" s="170">
        <v>4</v>
      </c>
      <c r="C179" s="170" t="s">
        <v>7336</v>
      </c>
      <c r="D179" s="275">
        <v>27543</v>
      </c>
      <c r="E179" s="275" t="s">
        <v>7337</v>
      </c>
      <c r="F179" s="174">
        <v>47.096837337421682</v>
      </c>
    </row>
    <row r="180" spans="1:6" ht="13.8" x14ac:dyDescent="0.25">
      <c r="A180" s="451" t="s">
        <v>7338</v>
      </c>
      <c r="B180" s="170">
        <v>1</v>
      </c>
      <c r="C180" s="170" t="s">
        <v>7339</v>
      </c>
      <c r="D180" s="275">
        <v>0</v>
      </c>
      <c r="E180" s="275">
        <v>90</v>
      </c>
      <c r="F180" s="174">
        <v>94.00202946344109</v>
      </c>
    </row>
    <row r="181" spans="1:6" ht="13.8" x14ac:dyDescent="0.25">
      <c r="A181" s="452"/>
      <c r="B181" s="170">
        <v>2</v>
      </c>
      <c r="C181" s="170" t="s">
        <v>7339</v>
      </c>
      <c r="D181" s="275">
        <v>90</v>
      </c>
      <c r="E181" s="275">
        <v>150</v>
      </c>
      <c r="F181" s="174">
        <v>164.26262114678283</v>
      </c>
    </row>
    <row r="182" spans="1:6" ht="13.8" x14ac:dyDescent="0.25">
      <c r="A182" s="452"/>
      <c r="B182" s="170">
        <v>3</v>
      </c>
      <c r="C182" s="170" t="s">
        <v>7339</v>
      </c>
      <c r="D182" s="275">
        <v>150</v>
      </c>
      <c r="E182" s="275">
        <v>250</v>
      </c>
      <c r="F182" s="174">
        <v>252.0906862493174</v>
      </c>
    </row>
    <row r="183" spans="1:6" ht="13.8" x14ac:dyDescent="0.25">
      <c r="A183" s="453"/>
      <c r="B183" s="170">
        <v>4</v>
      </c>
      <c r="C183" s="170" t="s">
        <v>7339</v>
      </c>
      <c r="D183" s="275">
        <v>250</v>
      </c>
      <c r="E183" s="275" t="s">
        <v>7337</v>
      </c>
      <c r="F183" s="174">
        <v>589.37338814740133</v>
      </c>
    </row>
    <row r="184" spans="1:6" ht="13.8" x14ac:dyDescent="0.25">
      <c r="A184" s="451" t="s">
        <v>7340</v>
      </c>
      <c r="B184" s="170">
        <v>1</v>
      </c>
      <c r="C184" s="170" t="s">
        <v>7339</v>
      </c>
      <c r="D184" s="275">
        <v>0</v>
      </c>
      <c r="E184" s="275">
        <v>500</v>
      </c>
      <c r="F184" s="174">
        <v>674.7644662152502</v>
      </c>
    </row>
    <row r="185" spans="1:6" ht="13.8" x14ac:dyDescent="0.25">
      <c r="A185" s="452"/>
      <c r="B185" s="170">
        <v>2</v>
      </c>
      <c r="C185" s="170" t="s">
        <v>7339</v>
      </c>
      <c r="D185" s="275">
        <v>500</v>
      </c>
      <c r="E185" s="275">
        <v>1100</v>
      </c>
      <c r="F185" s="174">
        <v>1682.7299328372762</v>
      </c>
    </row>
    <row r="186" spans="1:6" ht="13.8" x14ac:dyDescent="0.25">
      <c r="A186" s="452"/>
      <c r="B186" s="170">
        <v>3</v>
      </c>
      <c r="C186" s="170" t="s">
        <v>7339</v>
      </c>
      <c r="D186" s="275">
        <v>1100</v>
      </c>
      <c r="E186" s="275">
        <v>2000</v>
      </c>
      <c r="F186" s="174">
        <v>2396.3833646445796</v>
      </c>
    </row>
    <row r="187" spans="1:6" ht="13.8" x14ac:dyDescent="0.25">
      <c r="A187" s="453"/>
      <c r="B187" s="170">
        <v>4</v>
      </c>
      <c r="C187" s="170" t="s">
        <v>7339</v>
      </c>
      <c r="D187" s="275">
        <v>2000</v>
      </c>
      <c r="E187" s="275" t="s">
        <v>7337</v>
      </c>
      <c r="F187" s="174">
        <v>6920.3119373160825</v>
      </c>
    </row>
    <row r="188" spans="1:6" ht="13.8" x14ac:dyDescent="0.25">
      <c r="A188" s="454" t="s">
        <v>7341</v>
      </c>
      <c r="B188" s="170">
        <v>1</v>
      </c>
      <c r="C188" s="170" t="s">
        <v>7339</v>
      </c>
      <c r="D188" s="275">
        <v>0</v>
      </c>
      <c r="E188" s="275">
        <v>3500</v>
      </c>
      <c r="F188" s="174">
        <v>9237.9800161281564</v>
      </c>
    </row>
    <row r="189" spans="1:6" ht="13.8" x14ac:dyDescent="0.25">
      <c r="A189" s="455"/>
      <c r="B189" s="170">
        <v>2</v>
      </c>
      <c r="C189" s="170" t="s">
        <v>7339</v>
      </c>
      <c r="D189" s="275">
        <v>3500</v>
      </c>
      <c r="E189" s="275">
        <v>11000</v>
      </c>
      <c r="F189" s="174">
        <v>44473.172302288607</v>
      </c>
    </row>
    <row r="190" spans="1:6" ht="13.8" x14ac:dyDescent="0.25">
      <c r="A190" s="455"/>
      <c r="B190" s="170">
        <v>3</v>
      </c>
      <c r="C190" s="170" t="s">
        <v>7339</v>
      </c>
      <c r="D190" s="275">
        <v>11000</v>
      </c>
      <c r="E190" s="275">
        <v>20000</v>
      </c>
      <c r="F190" s="174">
        <v>120036.35145644013</v>
      </c>
    </row>
    <row r="191" spans="1:6" ht="13.8" x14ac:dyDescent="0.25">
      <c r="A191" s="456"/>
      <c r="B191" s="170">
        <v>4</v>
      </c>
      <c r="C191" s="170" t="s">
        <v>7339</v>
      </c>
      <c r="D191" s="275">
        <v>20000</v>
      </c>
      <c r="E191" s="275" t="s">
        <v>7337</v>
      </c>
      <c r="F191" s="174">
        <v>227029.21878279699</v>
      </c>
    </row>
    <row r="192" spans="1:6" x14ac:dyDescent="0.25">
      <c r="A192" s="274" t="s">
        <v>7342</v>
      </c>
      <c r="B192" s="274"/>
      <c r="C192" s="274"/>
      <c r="D192" s="274"/>
      <c r="E192" s="274"/>
      <c r="F192" s="274"/>
    </row>
    <row r="193" spans="1:6" x14ac:dyDescent="0.25">
      <c r="A193" s="274"/>
      <c r="B193" s="274"/>
      <c r="C193" s="274"/>
      <c r="D193" s="274"/>
      <c r="E193" s="274"/>
      <c r="F193" s="274"/>
    </row>
    <row r="194" spans="1:6" x14ac:dyDescent="0.25">
      <c r="A194" s="274"/>
      <c r="B194" s="274"/>
      <c r="C194" s="274"/>
      <c r="D194" s="274"/>
      <c r="E194" s="274"/>
      <c r="F194" s="274"/>
    </row>
    <row r="195" spans="1:6" ht="37.5" customHeight="1" x14ac:dyDescent="0.25">
      <c r="A195" s="395" t="str">
        <f>Overview!B4&amp; " - Effective from "&amp;Overview!D4&amp;" - "&amp;Overview!E4&amp;" Residual Charging Bands in NGED South Wales Area (GSP Group _K)"</f>
        <v>Southern Electric Power Distribution plc - Effective from 1 April 2026 - Final Residual Charging Bands in NGED South Wales Area (GSP Group _K)</v>
      </c>
      <c r="B195" s="429"/>
      <c r="C195" s="429"/>
      <c r="D195" s="429"/>
      <c r="E195" s="429"/>
      <c r="F195" s="430"/>
    </row>
    <row r="196" spans="1:6" x14ac:dyDescent="0.25">
      <c r="A196" s="274"/>
      <c r="B196" s="274"/>
      <c r="C196" s="274"/>
      <c r="D196" s="274"/>
      <c r="E196" s="274"/>
      <c r="F196" s="274"/>
    </row>
    <row r="197" spans="1:6" ht="39.6" x14ac:dyDescent="0.25">
      <c r="A197" s="282" t="s">
        <v>7327</v>
      </c>
      <c r="B197" s="282" t="s">
        <v>7343</v>
      </c>
      <c r="C197" s="282" t="s">
        <v>7328</v>
      </c>
      <c r="D197" s="282" t="s">
        <v>7343</v>
      </c>
      <c r="E197" s="283" t="s">
        <v>7344</v>
      </c>
      <c r="F197" s="274"/>
    </row>
    <row r="198" spans="1:6" ht="13.8" x14ac:dyDescent="0.25">
      <c r="A198" s="284" t="s">
        <v>72</v>
      </c>
      <c r="B198" s="285" t="s">
        <v>7333</v>
      </c>
      <c r="C198" s="285" t="s">
        <v>7334</v>
      </c>
      <c r="D198" s="285" t="s">
        <v>7334</v>
      </c>
      <c r="E198" s="296">
        <v>2.6056716104229367</v>
      </c>
      <c r="F198" s="274"/>
    </row>
    <row r="199" spans="1:6" ht="13.8" x14ac:dyDescent="0.25">
      <c r="A199" s="284" t="s">
        <v>79</v>
      </c>
      <c r="B199" s="285">
        <v>1</v>
      </c>
      <c r="C199" s="285" t="s">
        <v>7336</v>
      </c>
      <c r="D199" s="285" t="s">
        <v>7345</v>
      </c>
      <c r="E199" s="296">
        <v>2.8380672262110536</v>
      </c>
      <c r="F199" s="274"/>
    </row>
    <row r="200" spans="1:6" ht="13.8" x14ac:dyDescent="0.25">
      <c r="A200" s="284" t="s">
        <v>81</v>
      </c>
      <c r="B200" s="285">
        <v>2</v>
      </c>
      <c r="C200" s="285" t="s">
        <v>7336</v>
      </c>
      <c r="D200" s="285" t="s">
        <v>7346</v>
      </c>
      <c r="E200" s="296">
        <v>7.8735870093843179</v>
      </c>
      <c r="F200" s="274"/>
    </row>
    <row r="201" spans="1:6" ht="13.8" x14ac:dyDescent="0.25">
      <c r="A201" s="284" t="s">
        <v>83</v>
      </c>
      <c r="B201" s="285">
        <v>3</v>
      </c>
      <c r="C201" s="285" t="s">
        <v>7336</v>
      </c>
      <c r="D201" s="285" t="s">
        <v>7347</v>
      </c>
      <c r="E201" s="296">
        <v>16.565438717081747</v>
      </c>
      <c r="F201" s="274"/>
    </row>
    <row r="202" spans="1:6" ht="13.8" x14ac:dyDescent="0.25">
      <c r="A202" s="284" t="s">
        <v>85</v>
      </c>
      <c r="B202" s="285">
        <v>4</v>
      </c>
      <c r="C202" s="285" t="s">
        <v>7336</v>
      </c>
      <c r="D202" s="285" t="s">
        <v>7348</v>
      </c>
      <c r="E202" s="296">
        <v>42.735718155756807</v>
      </c>
      <c r="F202" s="274"/>
    </row>
    <row r="203" spans="1:6" ht="13.8" x14ac:dyDescent="0.25">
      <c r="A203" s="284" t="s">
        <v>90</v>
      </c>
      <c r="B203" s="285">
        <v>1</v>
      </c>
      <c r="C203" s="285" t="s">
        <v>7339</v>
      </c>
      <c r="D203" s="285" t="s">
        <v>7349</v>
      </c>
      <c r="E203" s="296">
        <v>76.735015985636565</v>
      </c>
      <c r="F203" s="274"/>
    </row>
    <row r="204" spans="1:6" ht="13.8" x14ac:dyDescent="0.25">
      <c r="A204" s="284" t="s">
        <v>92</v>
      </c>
      <c r="B204" s="285">
        <v>2</v>
      </c>
      <c r="C204" s="285" t="s">
        <v>7339</v>
      </c>
      <c r="D204" s="285" t="s">
        <v>7350</v>
      </c>
      <c r="E204" s="296">
        <v>147.64522414030893</v>
      </c>
      <c r="F204" s="274"/>
    </row>
    <row r="205" spans="1:6" ht="13.8" x14ac:dyDescent="0.25">
      <c r="A205" s="284" t="s">
        <v>94</v>
      </c>
      <c r="B205" s="285">
        <v>3</v>
      </c>
      <c r="C205" s="285" t="s">
        <v>7339</v>
      </c>
      <c r="D205" s="285" t="s">
        <v>7351</v>
      </c>
      <c r="E205" s="296">
        <v>250.60549218774153</v>
      </c>
      <c r="F205" s="274"/>
    </row>
    <row r="206" spans="1:6" ht="13.8" x14ac:dyDescent="0.25">
      <c r="A206" s="284" t="s">
        <v>96</v>
      </c>
      <c r="B206" s="285">
        <v>4</v>
      </c>
      <c r="C206" s="285" t="s">
        <v>7339</v>
      </c>
      <c r="D206" s="285" t="s">
        <v>7352</v>
      </c>
      <c r="E206" s="296">
        <v>582.7323904352603</v>
      </c>
      <c r="F206" s="274"/>
    </row>
    <row r="207" spans="1:6" ht="13.8" x14ac:dyDescent="0.25">
      <c r="A207" s="284" t="s">
        <v>100</v>
      </c>
      <c r="B207" s="285">
        <v>1</v>
      </c>
      <c r="C207" s="285" t="s">
        <v>7339</v>
      </c>
      <c r="D207" s="285" t="s">
        <v>7349</v>
      </c>
      <c r="E207" s="296">
        <v>76.735015985636565</v>
      </c>
      <c r="F207" s="274"/>
    </row>
    <row r="208" spans="1:6" ht="13.8" x14ac:dyDescent="0.25">
      <c r="A208" s="284" t="s">
        <v>102</v>
      </c>
      <c r="B208" s="285">
        <v>2</v>
      </c>
      <c r="C208" s="285" t="s">
        <v>7339</v>
      </c>
      <c r="D208" s="285" t="s">
        <v>7350</v>
      </c>
      <c r="E208" s="296">
        <v>147.64522414030893</v>
      </c>
      <c r="F208" s="274"/>
    </row>
    <row r="209" spans="1:6" ht="13.8" x14ac:dyDescent="0.25">
      <c r="A209" s="284" t="s">
        <v>104</v>
      </c>
      <c r="B209" s="285">
        <v>3</v>
      </c>
      <c r="C209" s="285" t="s">
        <v>7339</v>
      </c>
      <c r="D209" s="285" t="s">
        <v>7351</v>
      </c>
      <c r="E209" s="296">
        <v>250.6054921877415</v>
      </c>
      <c r="F209" s="274"/>
    </row>
    <row r="210" spans="1:6" ht="13.8" x14ac:dyDescent="0.25">
      <c r="A210" s="284" t="s">
        <v>106</v>
      </c>
      <c r="B210" s="285">
        <v>4</v>
      </c>
      <c r="C210" s="285" t="s">
        <v>7339</v>
      </c>
      <c r="D210" s="285" t="s">
        <v>7352</v>
      </c>
      <c r="E210" s="296">
        <v>582.7323904352603</v>
      </c>
      <c r="F210" s="274"/>
    </row>
    <row r="211" spans="1:6" ht="13.8" x14ac:dyDescent="0.25">
      <c r="A211" s="284" t="s">
        <v>110</v>
      </c>
      <c r="B211" s="285">
        <v>1</v>
      </c>
      <c r="C211" s="285" t="s">
        <v>7339</v>
      </c>
      <c r="D211" s="285" t="s">
        <v>7353</v>
      </c>
      <c r="E211" s="296">
        <v>563.35726845251179</v>
      </c>
      <c r="F211" s="274"/>
    </row>
    <row r="212" spans="1:6" ht="13.8" x14ac:dyDescent="0.25">
      <c r="A212" s="284" t="s">
        <v>112</v>
      </c>
      <c r="B212" s="285">
        <v>2</v>
      </c>
      <c r="C212" s="285" t="s">
        <v>7339</v>
      </c>
      <c r="D212" s="285" t="s">
        <v>7354</v>
      </c>
      <c r="E212" s="296">
        <v>1462.1143955933317</v>
      </c>
      <c r="F212" s="274"/>
    </row>
    <row r="213" spans="1:6" ht="13.8" x14ac:dyDescent="0.25">
      <c r="A213" s="284" t="s">
        <v>114</v>
      </c>
      <c r="B213" s="285">
        <v>3</v>
      </c>
      <c r="C213" s="285" t="s">
        <v>7339</v>
      </c>
      <c r="D213" s="285" t="s">
        <v>7355</v>
      </c>
      <c r="E213" s="296">
        <v>2742.9656420432871</v>
      </c>
      <c r="F213" s="274"/>
    </row>
    <row r="214" spans="1:6" ht="13.8" x14ac:dyDescent="0.25">
      <c r="A214" s="284" t="s">
        <v>116</v>
      </c>
      <c r="B214" s="285">
        <v>4</v>
      </c>
      <c r="C214" s="285" t="s">
        <v>7339</v>
      </c>
      <c r="D214" s="285" t="s">
        <v>7356</v>
      </c>
      <c r="E214" s="296">
        <v>6437.6481613781125</v>
      </c>
      <c r="F214" s="274"/>
    </row>
    <row r="215" spans="1:6" ht="13.8" x14ac:dyDescent="0.25">
      <c r="A215" s="284" t="s">
        <v>7357</v>
      </c>
      <c r="B215" s="285">
        <v>1</v>
      </c>
      <c r="C215" s="285" t="s">
        <v>7339</v>
      </c>
      <c r="D215" s="285" t="s">
        <v>7358</v>
      </c>
      <c r="E215" s="296">
        <v>1583.7683146103448</v>
      </c>
      <c r="F215" s="274"/>
    </row>
    <row r="216" spans="1:6" ht="13.8" x14ac:dyDescent="0.25">
      <c r="A216" s="284" t="s">
        <v>7359</v>
      </c>
      <c r="B216" s="285">
        <v>2</v>
      </c>
      <c r="C216" s="285" t="s">
        <v>7339</v>
      </c>
      <c r="D216" s="285" t="s">
        <v>7360</v>
      </c>
      <c r="E216" s="296">
        <v>17050.698362688927</v>
      </c>
      <c r="F216" s="274"/>
    </row>
    <row r="217" spans="1:6" ht="13.8" x14ac:dyDescent="0.25">
      <c r="A217" s="284" t="s">
        <v>7361</v>
      </c>
      <c r="B217" s="285">
        <v>3</v>
      </c>
      <c r="C217" s="285" t="s">
        <v>7339</v>
      </c>
      <c r="D217" s="285" t="s">
        <v>7362</v>
      </c>
      <c r="E217" s="296">
        <v>39545.174351043126</v>
      </c>
      <c r="F217" s="274"/>
    </row>
    <row r="218" spans="1:6" ht="13.8" x14ac:dyDescent="0.25">
      <c r="A218" s="284" t="s">
        <v>7363</v>
      </c>
      <c r="B218" s="285">
        <v>4</v>
      </c>
      <c r="C218" s="285" t="s">
        <v>7339</v>
      </c>
      <c r="D218" s="285" t="s">
        <v>7364</v>
      </c>
      <c r="E218" s="296">
        <v>93334.08995396964</v>
      </c>
      <c r="F218" s="274"/>
    </row>
    <row r="219" spans="1:6" x14ac:dyDescent="0.25">
      <c r="A219" s="274" t="s">
        <v>7342</v>
      </c>
      <c r="B219" s="274"/>
      <c r="C219" s="274"/>
      <c r="D219" s="274"/>
      <c r="E219" s="274"/>
      <c r="F219" s="274"/>
    </row>
    <row r="220" spans="1:6" x14ac:dyDescent="0.25">
      <c r="A220" s="274"/>
      <c r="B220" s="274"/>
      <c r="C220" s="274"/>
      <c r="D220" s="274"/>
      <c r="E220" s="274"/>
      <c r="F220" s="274"/>
    </row>
    <row r="221" spans="1:6" x14ac:dyDescent="0.25">
      <c r="A221" s="274"/>
      <c r="B221" s="274"/>
      <c r="C221" s="274"/>
      <c r="D221" s="274"/>
      <c r="E221" s="274"/>
      <c r="F221" s="274"/>
    </row>
    <row r="222" spans="1:6" ht="36" customHeight="1" x14ac:dyDescent="0.25">
      <c r="A222" s="395" t="str">
        <f>Overview!B4&amp; " - Effective from "&amp;Overview!D4&amp;" - "&amp;Overview!E4&amp;" Residual Charging Bands in NGED South West Area (GSP Group _L)"</f>
        <v>Southern Electric Power Distribution plc - Effective from 1 April 2026 - Final Residual Charging Bands in NGED South West Area (GSP Group _L)</v>
      </c>
      <c r="B222" s="429"/>
      <c r="C222" s="429"/>
      <c r="D222" s="429"/>
      <c r="E222" s="429"/>
      <c r="F222" s="430"/>
    </row>
    <row r="223" spans="1:6" x14ac:dyDescent="0.25">
      <c r="A223" s="274"/>
      <c r="B223" s="274"/>
      <c r="C223" s="274"/>
      <c r="D223" s="274"/>
      <c r="E223" s="274"/>
      <c r="F223" s="274"/>
    </row>
    <row r="224" spans="1:6" ht="39.6" x14ac:dyDescent="0.25">
      <c r="A224" s="282" t="s">
        <v>7327</v>
      </c>
      <c r="B224" s="282" t="s">
        <v>7343</v>
      </c>
      <c r="C224" s="282" t="s">
        <v>7328</v>
      </c>
      <c r="D224" s="282" t="s">
        <v>7343</v>
      </c>
      <c r="E224" s="283" t="s">
        <v>7344</v>
      </c>
      <c r="F224" s="274"/>
    </row>
    <row r="225" spans="1:6" ht="13.8" x14ac:dyDescent="0.25">
      <c r="A225" s="284" t="s">
        <v>72</v>
      </c>
      <c r="B225" s="285" t="s">
        <v>7333</v>
      </c>
      <c r="C225" s="285" t="s">
        <v>7334</v>
      </c>
      <c r="D225" s="285" t="s">
        <v>7334</v>
      </c>
      <c r="E225" s="296">
        <v>0.87956113202647057</v>
      </c>
      <c r="F225" s="274"/>
    </row>
    <row r="226" spans="1:6" ht="13.8" x14ac:dyDescent="0.25">
      <c r="A226" s="284" t="s">
        <v>79</v>
      </c>
      <c r="B226" s="285">
        <v>1</v>
      </c>
      <c r="C226" s="285" t="s">
        <v>7336</v>
      </c>
      <c r="D226" s="285" t="s">
        <v>7345</v>
      </c>
      <c r="E226" s="296">
        <v>0.61620139733999224</v>
      </c>
      <c r="F226" s="274"/>
    </row>
    <row r="227" spans="1:6" ht="13.8" x14ac:dyDescent="0.25">
      <c r="A227" s="284" t="s">
        <v>81</v>
      </c>
      <c r="B227" s="285">
        <v>2</v>
      </c>
      <c r="C227" s="285" t="s">
        <v>7336</v>
      </c>
      <c r="D227" s="285" t="s">
        <v>7346</v>
      </c>
      <c r="E227" s="296">
        <v>2.5088292230154248</v>
      </c>
      <c r="F227" s="274"/>
    </row>
    <row r="228" spans="1:6" ht="13.8" x14ac:dyDescent="0.25">
      <c r="A228" s="284" t="s">
        <v>83</v>
      </c>
      <c r="B228" s="285">
        <v>3</v>
      </c>
      <c r="C228" s="285" t="s">
        <v>7336</v>
      </c>
      <c r="D228" s="285" t="s">
        <v>7347</v>
      </c>
      <c r="E228" s="296">
        <v>5.0533222196485106</v>
      </c>
      <c r="F228" s="274"/>
    </row>
    <row r="229" spans="1:6" ht="13.8" x14ac:dyDescent="0.25">
      <c r="A229" s="284" t="s">
        <v>85</v>
      </c>
      <c r="B229" s="285">
        <v>4</v>
      </c>
      <c r="C229" s="285" t="s">
        <v>7336</v>
      </c>
      <c r="D229" s="285" t="s">
        <v>7348</v>
      </c>
      <c r="E229" s="296">
        <v>12.283094242644594</v>
      </c>
      <c r="F229" s="274"/>
    </row>
    <row r="230" spans="1:6" ht="13.8" x14ac:dyDescent="0.25">
      <c r="A230" s="284" t="s">
        <v>90</v>
      </c>
      <c r="B230" s="285">
        <v>1</v>
      </c>
      <c r="C230" s="285" t="s">
        <v>7339</v>
      </c>
      <c r="D230" s="285" t="s">
        <v>7349</v>
      </c>
      <c r="E230" s="296">
        <v>24.197962711143319</v>
      </c>
      <c r="F230" s="274"/>
    </row>
    <row r="231" spans="1:6" ht="13.8" x14ac:dyDescent="0.25">
      <c r="A231" s="284" t="s">
        <v>92</v>
      </c>
      <c r="B231" s="285">
        <v>2</v>
      </c>
      <c r="C231" s="285" t="s">
        <v>7339</v>
      </c>
      <c r="D231" s="285" t="s">
        <v>7350</v>
      </c>
      <c r="E231" s="296">
        <v>43.478886606429548</v>
      </c>
      <c r="F231" s="274"/>
    </row>
    <row r="232" spans="1:6" ht="13.8" x14ac:dyDescent="0.25">
      <c r="A232" s="284" t="s">
        <v>94</v>
      </c>
      <c r="B232" s="285">
        <v>3</v>
      </c>
      <c r="C232" s="285" t="s">
        <v>7339</v>
      </c>
      <c r="D232" s="285" t="s">
        <v>7351</v>
      </c>
      <c r="E232" s="296">
        <v>69.525130389456976</v>
      </c>
      <c r="F232" s="274"/>
    </row>
    <row r="233" spans="1:6" ht="13.8" x14ac:dyDescent="0.25">
      <c r="A233" s="284" t="s">
        <v>96</v>
      </c>
      <c r="B233" s="285">
        <v>4</v>
      </c>
      <c r="C233" s="285" t="s">
        <v>7339</v>
      </c>
      <c r="D233" s="285" t="s">
        <v>7352</v>
      </c>
      <c r="E233" s="296">
        <v>153.98338493000759</v>
      </c>
      <c r="F233" s="274"/>
    </row>
    <row r="234" spans="1:6" ht="13.8" x14ac:dyDescent="0.25">
      <c r="A234" s="284" t="s">
        <v>100</v>
      </c>
      <c r="B234" s="285">
        <v>1</v>
      </c>
      <c r="C234" s="285" t="s">
        <v>7339</v>
      </c>
      <c r="D234" s="285" t="s">
        <v>7349</v>
      </c>
      <c r="E234" s="296">
        <v>24.197962711143319</v>
      </c>
      <c r="F234" s="274"/>
    </row>
    <row r="235" spans="1:6" ht="13.8" x14ac:dyDescent="0.25">
      <c r="A235" s="284" t="s">
        <v>102</v>
      </c>
      <c r="B235" s="285">
        <v>2</v>
      </c>
      <c r="C235" s="285" t="s">
        <v>7339</v>
      </c>
      <c r="D235" s="285" t="s">
        <v>7350</v>
      </c>
      <c r="E235" s="296">
        <v>43.478886606429548</v>
      </c>
      <c r="F235" s="274"/>
    </row>
    <row r="236" spans="1:6" ht="13.8" x14ac:dyDescent="0.25">
      <c r="A236" s="284" t="s">
        <v>104</v>
      </c>
      <c r="B236" s="285">
        <v>3</v>
      </c>
      <c r="C236" s="285" t="s">
        <v>7339</v>
      </c>
      <c r="D236" s="285" t="s">
        <v>7351</v>
      </c>
      <c r="E236" s="296">
        <v>69.525130389456976</v>
      </c>
      <c r="F236" s="274"/>
    </row>
    <row r="237" spans="1:6" ht="13.8" x14ac:dyDescent="0.25">
      <c r="A237" s="284" t="s">
        <v>106</v>
      </c>
      <c r="B237" s="285">
        <v>4</v>
      </c>
      <c r="C237" s="285" t="s">
        <v>7339</v>
      </c>
      <c r="D237" s="285" t="s">
        <v>7352</v>
      </c>
      <c r="E237" s="296">
        <v>153.98338493000762</v>
      </c>
      <c r="F237" s="274"/>
    </row>
    <row r="238" spans="1:6" ht="13.8" x14ac:dyDescent="0.25">
      <c r="A238" s="284" t="s">
        <v>110</v>
      </c>
      <c r="B238" s="285">
        <v>1</v>
      </c>
      <c r="C238" s="285" t="s">
        <v>7339</v>
      </c>
      <c r="D238" s="285" t="s">
        <v>7353</v>
      </c>
      <c r="E238" s="296">
        <v>173.85492113860462</v>
      </c>
      <c r="F238" s="274"/>
    </row>
    <row r="239" spans="1:6" ht="13.8" x14ac:dyDescent="0.25">
      <c r="A239" s="284" t="s">
        <v>112</v>
      </c>
      <c r="B239" s="285">
        <v>2</v>
      </c>
      <c r="C239" s="285" t="s">
        <v>7339</v>
      </c>
      <c r="D239" s="285" t="s">
        <v>7354</v>
      </c>
      <c r="E239" s="296">
        <v>400.349572334806</v>
      </c>
      <c r="F239" s="274"/>
    </row>
    <row r="240" spans="1:6" ht="13.8" x14ac:dyDescent="0.25">
      <c r="A240" s="284" t="s">
        <v>114</v>
      </c>
      <c r="B240" s="285">
        <v>3</v>
      </c>
      <c r="C240" s="285" t="s">
        <v>7339</v>
      </c>
      <c r="D240" s="285" t="s">
        <v>7355</v>
      </c>
      <c r="E240" s="296">
        <v>891.36426431500422</v>
      </c>
      <c r="F240" s="274"/>
    </row>
    <row r="241" spans="1:6" ht="13.8" x14ac:dyDescent="0.25">
      <c r="A241" s="284" t="s">
        <v>116</v>
      </c>
      <c r="B241" s="285">
        <v>4</v>
      </c>
      <c r="C241" s="285" t="s">
        <v>7339</v>
      </c>
      <c r="D241" s="285" t="s">
        <v>7356</v>
      </c>
      <c r="E241" s="296">
        <v>1783.4065705529474</v>
      </c>
      <c r="F241" s="274"/>
    </row>
    <row r="242" spans="1:6" ht="13.8" x14ac:dyDescent="0.25">
      <c r="A242" s="284" t="s">
        <v>7357</v>
      </c>
      <c r="B242" s="285">
        <v>1</v>
      </c>
      <c r="C242" s="285" t="s">
        <v>7339</v>
      </c>
      <c r="D242" s="285" t="s">
        <v>7358</v>
      </c>
      <c r="E242" s="296">
        <v>1072.0278105281436</v>
      </c>
      <c r="F242" s="274"/>
    </row>
    <row r="243" spans="1:6" ht="13.8" x14ac:dyDescent="0.25">
      <c r="A243" s="284" t="s">
        <v>7359</v>
      </c>
      <c r="B243" s="285">
        <v>2</v>
      </c>
      <c r="C243" s="285" t="s">
        <v>7339</v>
      </c>
      <c r="D243" s="285" t="s">
        <v>7360</v>
      </c>
      <c r="E243" s="296">
        <v>7094.8032759098569</v>
      </c>
      <c r="F243" s="274"/>
    </row>
    <row r="244" spans="1:6" ht="13.8" x14ac:dyDescent="0.25">
      <c r="A244" s="284" t="s">
        <v>7361</v>
      </c>
      <c r="B244" s="285">
        <v>3</v>
      </c>
      <c r="C244" s="285" t="s">
        <v>7339</v>
      </c>
      <c r="D244" s="285" t="s">
        <v>7362</v>
      </c>
      <c r="E244" s="296">
        <v>10725.478645916432</v>
      </c>
      <c r="F244" s="274"/>
    </row>
    <row r="245" spans="1:6" ht="13.8" x14ac:dyDescent="0.25">
      <c r="A245" s="284" t="s">
        <v>7363</v>
      </c>
      <c r="B245" s="285">
        <v>4</v>
      </c>
      <c r="C245" s="285" t="s">
        <v>7339</v>
      </c>
      <c r="D245" s="285" t="s">
        <v>7364</v>
      </c>
      <c r="E245" s="296">
        <v>39450.463189532995</v>
      </c>
      <c r="F245" s="274"/>
    </row>
    <row r="246" spans="1:6" ht="13.8" x14ac:dyDescent="0.25">
      <c r="A246" s="274" t="s">
        <v>7342</v>
      </c>
      <c r="B246" s="289"/>
      <c r="C246" s="289"/>
      <c r="D246" s="289"/>
      <c r="E246" s="290"/>
      <c r="F246" s="274"/>
    </row>
    <row r="247" spans="1:6" ht="13.8" x14ac:dyDescent="0.25">
      <c r="A247" s="274"/>
      <c r="B247" s="289"/>
      <c r="C247" s="289"/>
      <c r="D247" s="289"/>
      <c r="E247" s="290"/>
      <c r="F247" s="274"/>
    </row>
    <row r="248" spans="1:6" x14ac:dyDescent="0.25">
      <c r="A248" s="274"/>
      <c r="B248" s="274"/>
      <c r="C248" s="274"/>
      <c r="D248" s="274"/>
      <c r="E248" s="274"/>
      <c r="F248" s="274"/>
    </row>
    <row r="249" spans="1:6" ht="36.6" customHeight="1" x14ac:dyDescent="0.25">
      <c r="A249" s="395" t="str">
        <f>Overview!B4&amp; " - Effective from "&amp;Overview!D4&amp;" - "&amp;Overview!E4&amp;" Residual Charging Bands in NPG Yorkshire Area (GSP Group _M)"</f>
        <v>Southern Electric Power Distribution plc - Effective from 1 April 2026 - Final Residual Charging Bands in NPG Yorkshire Area (GSP Group _M)</v>
      </c>
      <c r="B249" s="429"/>
      <c r="C249" s="429"/>
      <c r="D249" s="429"/>
      <c r="E249" s="429"/>
      <c r="F249" s="430"/>
    </row>
    <row r="250" spans="1:6" x14ac:dyDescent="0.25">
      <c r="A250" s="262"/>
      <c r="B250" s="262"/>
      <c r="C250" s="262"/>
      <c r="D250" s="262"/>
      <c r="E250" s="262"/>
      <c r="F250" s="262"/>
    </row>
    <row r="251" spans="1:6" ht="39.6" x14ac:dyDescent="0.25">
      <c r="A251" s="286" t="s">
        <v>7326</v>
      </c>
      <c r="B251" s="286" t="s">
        <v>7327</v>
      </c>
      <c r="C251" s="286" t="s">
        <v>7328</v>
      </c>
      <c r="D251" s="286" t="s">
        <v>7329</v>
      </c>
      <c r="E251" s="286" t="s">
        <v>7330</v>
      </c>
      <c r="F251" s="287" t="s">
        <v>7370</v>
      </c>
    </row>
    <row r="252" spans="1:6" ht="13.8" x14ac:dyDescent="0.25">
      <c r="A252" s="288" t="s">
        <v>7332</v>
      </c>
      <c r="B252" s="291" t="s">
        <v>7333</v>
      </c>
      <c r="C252" s="291" t="s">
        <v>7334</v>
      </c>
      <c r="D252" s="292" t="s">
        <v>7334</v>
      </c>
      <c r="E252" s="292" t="s">
        <v>7334</v>
      </c>
      <c r="F252" s="293">
        <v>19.165619255278873</v>
      </c>
    </row>
    <row r="253" spans="1:6" ht="13.8" x14ac:dyDescent="0.25">
      <c r="A253" s="459" t="s">
        <v>7335</v>
      </c>
      <c r="B253" s="291">
        <v>1</v>
      </c>
      <c r="C253" s="291" t="s">
        <v>7336</v>
      </c>
      <c r="D253" s="294">
        <v>0</v>
      </c>
      <c r="E253" s="294">
        <v>3986</v>
      </c>
      <c r="F253" s="293">
        <v>20.856112261642714</v>
      </c>
    </row>
    <row r="254" spans="1:6" ht="13.8" x14ac:dyDescent="0.25">
      <c r="A254" s="460"/>
      <c r="B254" s="291">
        <v>2</v>
      </c>
      <c r="C254" s="291" t="s">
        <v>7336</v>
      </c>
      <c r="D254" s="294">
        <v>3986</v>
      </c>
      <c r="E254" s="294">
        <v>13677</v>
      </c>
      <c r="F254" s="293">
        <v>52.071101182667519</v>
      </c>
    </row>
    <row r="255" spans="1:6" ht="13.8" x14ac:dyDescent="0.25">
      <c r="A255" s="460"/>
      <c r="B255" s="291">
        <v>3</v>
      </c>
      <c r="C255" s="291" t="s">
        <v>7336</v>
      </c>
      <c r="D255" s="294">
        <v>13677</v>
      </c>
      <c r="E255" s="294">
        <v>27543</v>
      </c>
      <c r="F255" s="293">
        <v>108.92261635772012</v>
      </c>
    </row>
    <row r="256" spans="1:6" ht="13.8" x14ac:dyDescent="0.25">
      <c r="A256" s="461"/>
      <c r="B256" s="291">
        <v>4</v>
      </c>
      <c r="C256" s="291" t="s">
        <v>7336</v>
      </c>
      <c r="D256" s="294">
        <v>27543</v>
      </c>
      <c r="E256" s="294" t="s">
        <v>7337</v>
      </c>
      <c r="F256" s="293">
        <v>302.85001613725547</v>
      </c>
    </row>
    <row r="257" spans="1:6" ht="13.8" x14ac:dyDescent="0.25">
      <c r="A257" s="459" t="s">
        <v>7338</v>
      </c>
      <c r="B257" s="291">
        <v>1</v>
      </c>
      <c r="C257" s="291" t="s">
        <v>7339</v>
      </c>
      <c r="D257" s="294">
        <v>0</v>
      </c>
      <c r="E257" s="294">
        <v>90</v>
      </c>
      <c r="F257" s="293">
        <v>506.25154723811539</v>
      </c>
    </row>
    <row r="258" spans="1:6" ht="13.8" x14ac:dyDescent="0.25">
      <c r="A258" s="460"/>
      <c r="B258" s="291">
        <v>2</v>
      </c>
      <c r="C258" s="291" t="s">
        <v>7339</v>
      </c>
      <c r="D258" s="294">
        <v>90</v>
      </c>
      <c r="E258" s="294">
        <v>150</v>
      </c>
      <c r="F258" s="293">
        <v>1013.0305475242249</v>
      </c>
    </row>
    <row r="259" spans="1:6" ht="13.8" x14ac:dyDescent="0.25">
      <c r="A259" s="460"/>
      <c r="B259" s="291">
        <v>3</v>
      </c>
      <c r="C259" s="291" t="s">
        <v>7339</v>
      </c>
      <c r="D259" s="294">
        <v>150</v>
      </c>
      <c r="E259" s="294">
        <v>250</v>
      </c>
      <c r="F259" s="293">
        <v>1525.1239102537934</v>
      </c>
    </row>
    <row r="260" spans="1:6" ht="13.8" x14ac:dyDescent="0.25">
      <c r="A260" s="461"/>
      <c r="B260" s="291">
        <v>4</v>
      </c>
      <c r="C260" s="291" t="s">
        <v>7339</v>
      </c>
      <c r="D260" s="294">
        <v>250</v>
      </c>
      <c r="E260" s="294" t="s">
        <v>7337</v>
      </c>
      <c r="F260" s="293">
        <v>3176.0294484613723</v>
      </c>
    </row>
    <row r="261" spans="1:6" ht="13.8" x14ac:dyDescent="0.25">
      <c r="A261" s="459" t="s">
        <v>7340</v>
      </c>
      <c r="B261" s="291">
        <v>1</v>
      </c>
      <c r="C261" s="291" t="s">
        <v>7339</v>
      </c>
      <c r="D261" s="294">
        <v>0</v>
      </c>
      <c r="E261" s="294">
        <v>500</v>
      </c>
      <c r="F261" s="293">
        <v>3028.6338351054442</v>
      </c>
    </row>
    <row r="262" spans="1:6" ht="13.8" x14ac:dyDescent="0.25">
      <c r="A262" s="460"/>
      <c r="B262" s="291">
        <v>2</v>
      </c>
      <c r="C262" s="291" t="s">
        <v>7339</v>
      </c>
      <c r="D262" s="294">
        <v>500</v>
      </c>
      <c r="E262" s="294">
        <v>1100</v>
      </c>
      <c r="F262" s="293">
        <v>9076.2360519968224</v>
      </c>
    </row>
    <row r="263" spans="1:6" ht="13.8" x14ac:dyDescent="0.25">
      <c r="A263" s="460"/>
      <c r="B263" s="291">
        <v>3</v>
      </c>
      <c r="C263" s="291" t="s">
        <v>7339</v>
      </c>
      <c r="D263" s="294">
        <v>1100</v>
      </c>
      <c r="E263" s="294">
        <v>2000</v>
      </c>
      <c r="F263" s="293">
        <v>18559.785464205299</v>
      </c>
    </row>
    <row r="264" spans="1:6" ht="13.8" x14ac:dyDescent="0.25">
      <c r="A264" s="461"/>
      <c r="B264" s="291">
        <v>4</v>
      </c>
      <c r="C264" s="291" t="s">
        <v>7339</v>
      </c>
      <c r="D264" s="294">
        <v>2000</v>
      </c>
      <c r="E264" s="294" t="s">
        <v>7337</v>
      </c>
      <c r="F264" s="293">
        <v>45256.099008928271</v>
      </c>
    </row>
    <row r="265" spans="1:6" ht="13.8" x14ac:dyDescent="0.25">
      <c r="A265" s="462" t="s">
        <v>7341</v>
      </c>
      <c r="B265" s="291">
        <v>1</v>
      </c>
      <c r="C265" s="291" t="s">
        <v>7339</v>
      </c>
      <c r="D265" s="294">
        <v>0</v>
      </c>
      <c r="E265" s="294">
        <v>3500</v>
      </c>
      <c r="F265" s="293">
        <v>8010.0251131611358</v>
      </c>
    </row>
    <row r="266" spans="1:6" ht="13.8" x14ac:dyDescent="0.25">
      <c r="A266" s="463"/>
      <c r="B266" s="291">
        <v>2</v>
      </c>
      <c r="C266" s="291" t="s">
        <v>7339</v>
      </c>
      <c r="D266" s="294">
        <v>3500</v>
      </c>
      <c r="E266" s="294">
        <v>11000</v>
      </c>
      <c r="F266" s="293">
        <v>48071.768025931517</v>
      </c>
    </row>
    <row r="267" spans="1:6" ht="13.8" x14ac:dyDescent="0.25">
      <c r="A267" s="463"/>
      <c r="B267" s="291">
        <v>3</v>
      </c>
      <c r="C267" s="291" t="s">
        <v>7339</v>
      </c>
      <c r="D267" s="294">
        <v>11000</v>
      </c>
      <c r="E267" s="294">
        <v>20000</v>
      </c>
      <c r="F267" s="293">
        <v>132534.86332461381</v>
      </c>
    </row>
    <row r="268" spans="1:6" ht="13.8" x14ac:dyDescent="0.25">
      <c r="A268" s="464"/>
      <c r="B268" s="291">
        <v>4</v>
      </c>
      <c r="C268" s="291" t="s">
        <v>7339</v>
      </c>
      <c r="D268" s="294">
        <v>20000</v>
      </c>
      <c r="E268" s="294" t="s">
        <v>7337</v>
      </c>
      <c r="F268" s="293">
        <v>376746.2475</v>
      </c>
    </row>
    <row r="269" spans="1:6" ht="14.4" x14ac:dyDescent="0.35">
      <c r="A269" s="295" t="s">
        <v>7342</v>
      </c>
    </row>
  </sheetData>
  <mergeCells count="40">
    <mergeCell ref="A249:F249"/>
    <mergeCell ref="A253:A256"/>
    <mergeCell ref="A257:A260"/>
    <mergeCell ref="A261:A264"/>
    <mergeCell ref="A265:A268"/>
    <mergeCell ref="A180:A183"/>
    <mergeCell ref="A184:A187"/>
    <mergeCell ref="A188:A191"/>
    <mergeCell ref="A195:F195"/>
    <mergeCell ref="A222:F222"/>
    <mergeCell ref="A157:A160"/>
    <mergeCell ref="A161:A164"/>
    <mergeCell ref="A165:A168"/>
    <mergeCell ref="A172:F172"/>
    <mergeCell ref="A176:A179"/>
    <mergeCell ref="A134:A137"/>
    <mergeCell ref="A138:A141"/>
    <mergeCell ref="A142:A145"/>
    <mergeCell ref="A149:F149"/>
    <mergeCell ref="A153:A156"/>
    <mergeCell ref="A88:A91"/>
    <mergeCell ref="A92:A95"/>
    <mergeCell ref="A99:F99"/>
    <mergeCell ref="A126:F126"/>
    <mergeCell ref="A130:A133"/>
    <mergeCell ref="A68:A71"/>
    <mergeCell ref="A72:F72"/>
    <mergeCell ref="A76:F76"/>
    <mergeCell ref="A80:A83"/>
    <mergeCell ref="A84:A87"/>
    <mergeCell ref="A56:A59"/>
    <mergeCell ref="A60:A63"/>
    <mergeCell ref="A64:A67"/>
    <mergeCell ref="A25:E25"/>
    <mergeCell ref="A52:I52"/>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headerFooter>
    <oddHeader>&amp;C&amp;G</oddHeader>
  </headerFooter>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0"/>
  <sheetViews>
    <sheetView showGridLines="0" workbookViewId="0">
      <selection activeCell="G2" sqref="G2"/>
    </sheetView>
  </sheetViews>
  <sheetFormatPr defaultRowHeight="13.2" x14ac:dyDescent="0.25"/>
  <cols>
    <col min="1" max="1" width="41.21875" customWidth="1"/>
    <col min="2" max="2" width="26.77734375" customWidth="1"/>
    <col min="3" max="3" width="0.21875" customWidth="1"/>
    <col min="4" max="4" width="9.21875" hidden="1" customWidth="1"/>
    <col min="5" max="5" width="0.77734375" hidden="1" customWidth="1"/>
    <col min="6" max="6" width="9.21875" hidden="1" customWidth="1"/>
  </cols>
  <sheetData>
    <row r="1" spans="1:6" x14ac:dyDescent="0.25">
      <c r="A1" s="147" t="s">
        <v>40</v>
      </c>
    </row>
    <row r="2" spans="1:6" ht="33" customHeight="1" x14ac:dyDescent="0.25">
      <c r="A2" s="351" t="str">
        <f>Overview!C4&amp;" - Effective from "&amp;Overview!D4&amp;" - "&amp;Overview!F4&amp;" TNUoS Mapping"</f>
        <v>2026/27 - Effective from 1 April 2026 -  TNUoS Mapping</v>
      </c>
      <c r="B2" s="351"/>
      <c r="C2" s="351"/>
      <c r="D2" s="351"/>
      <c r="E2" s="351"/>
      <c r="F2" s="351"/>
    </row>
    <row r="3" spans="1:6" x14ac:dyDescent="0.25">
      <c r="A3" s="168" t="s">
        <v>7372</v>
      </c>
      <c r="B3" s="168" t="s">
        <v>7373</v>
      </c>
      <c r="C3" s="177"/>
      <c r="D3" s="177"/>
      <c r="E3" s="177"/>
      <c r="F3" s="177"/>
    </row>
    <row r="4" spans="1:6" x14ac:dyDescent="0.25">
      <c r="A4" s="178" t="s">
        <v>72</v>
      </c>
      <c r="B4" s="178" t="s">
        <v>7374</v>
      </c>
      <c r="C4" s="177"/>
      <c r="D4" s="177"/>
      <c r="E4" s="177"/>
      <c r="F4" s="177"/>
    </row>
    <row r="5" spans="1:6" x14ac:dyDescent="0.25">
      <c r="A5" s="179" t="s">
        <v>75</v>
      </c>
      <c r="B5" s="179" t="s">
        <v>7375</v>
      </c>
      <c r="C5" s="177"/>
      <c r="D5" s="177"/>
      <c r="E5" s="177"/>
      <c r="F5" s="177"/>
    </row>
    <row r="6" spans="1:6" x14ac:dyDescent="0.25">
      <c r="A6" s="179" t="s">
        <v>76</v>
      </c>
      <c r="B6" s="179" t="str">
        <f>$B$5</f>
        <v>n/a (Non-Final Demand Site)</v>
      </c>
      <c r="C6" s="177"/>
      <c r="D6" s="177"/>
      <c r="E6" s="177"/>
      <c r="F6" s="177"/>
    </row>
    <row r="7" spans="1:6" x14ac:dyDescent="0.25">
      <c r="A7" s="178" t="s">
        <v>79</v>
      </c>
      <c r="B7" s="178" t="s">
        <v>7376</v>
      </c>
      <c r="C7" s="177"/>
      <c r="D7" s="177"/>
      <c r="E7" s="177"/>
      <c r="F7" s="177"/>
    </row>
    <row r="8" spans="1:6" x14ac:dyDescent="0.25">
      <c r="A8" s="178" t="s">
        <v>81</v>
      </c>
      <c r="B8" s="178" t="s">
        <v>7377</v>
      </c>
      <c r="C8" s="177"/>
      <c r="D8" s="177"/>
      <c r="E8" s="177"/>
      <c r="F8" s="177"/>
    </row>
    <row r="9" spans="1:6" x14ac:dyDescent="0.25">
      <c r="A9" s="178" t="s">
        <v>83</v>
      </c>
      <c r="B9" s="178" t="s">
        <v>7378</v>
      </c>
      <c r="C9" s="177"/>
      <c r="D9" s="177"/>
      <c r="E9" s="177"/>
      <c r="F9" s="177"/>
    </row>
    <row r="10" spans="1:6" x14ac:dyDescent="0.25">
      <c r="A10" s="178" t="s">
        <v>85</v>
      </c>
      <c r="B10" s="178" t="s">
        <v>7379</v>
      </c>
      <c r="C10" s="177"/>
      <c r="D10" s="177"/>
      <c r="E10" s="177"/>
      <c r="F10" s="177"/>
    </row>
    <row r="11" spans="1:6" x14ac:dyDescent="0.25">
      <c r="A11" s="179" t="s">
        <v>87</v>
      </c>
      <c r="B11" s="179" t="str">
        <f t="shared" ref="B11:B12" si="0">$B$5</f>
        <v>n/a (Non-Final Demand Site)</v>
      </c>
      <c r="C11" s="177"/>
      <c r="D11" s="177"/>
      <c r="E11" s="177"/>
      <c r="F11" s="177"/>
    </row>
    <row r="12" spans="1:6" x14ac:dyDescent="0.25">
      <c r="A12" s="179" t="s">
        <v>88</v>
      </c>
      <c r="B12" s="179" t="str">
        <f t="shared" si="0"/>
        <v>n/a (Non-Final Demand Site)</v>
      </c>
      <c r="C12" s="177"/>
      <c r="D12" s="177"/>
      <c r="E12" s="177"/>
      <c r="F12" s="177"/>
    </row>
    <row r="13" spans="1:6" x14ac:dyDescent="0.25">
      <c r="A13" s="178" t="s">
        <v>90</v>
      </c>
      <c r="B13" s="178" t="s">
        <v>7380</v>
      </c>
      <c r="C13" s="177"/>
      <c r="D13" s="177"/>
      <c r="E13" s="177"/>
      <c r="F13" s="177"/>
    </row>
    <row r="14" spans="1:6" x14ac:dyDescent="0.25">
      <c r="A14" s="178" t="s">
        <v>92</v>
      </c>
      <c r="B14" s="178" t="s">
        <v>7381</v>
      </c>
      <c r="C14" s="177"/>
      <c r="D14" s="177"/>
      <c r="E14" s="177"/>
      <c r="F14" s="177"/>
    </row>
    <row r="15" spans="1:6" x14ac:dyDescent="0.25">
      <c r="A15" s="178" t="s">
        <v>94</v>
      </c>
      <c r="B15" s="178" t="s">
        <v>7382</v>
      </c>
      <c r="C15" s="177"/>
      <c r="D15" s="177"/>
      <c r="E15" s="177"/>
      <c r="F15" s="177"/>
    </row>
    <row r="16" spans="1:6" x14ac:dyDescent="0.25">
      <c r="A16" s="178" t="s">
        <v>96</v>
      </c>
      <c r="B16" s="178" t="s">
        <v>7383</v>
      </c>
      <c r="C16" s="177"/>
      <c r="D16" s="177"/>
      <c r="E16" s="177"/>
      <c r="F16" s="177"/>
    </row>
    <row r="17" spans="1:6" x14ac:dyDescent="0.25">
      <c r="A17" s="179" t="s">
        <v>98</v>
      </c>
      <c r="B17" s="179" t="str">
        <f>$B$5</f>
        <v>n/a (Non-Final Demand Site)</v>
      </c>
      <c r="C17" s="177"/>
      <c r="D17" s="177"/>
      <c r="E17" s="177"/>
      <c r="F17" s="177"/>
    </row>
    <row r="18" spans="1:6" x14ac:dyDescent="0.25">
      <c r="A18" s="178" t="s">
        <v>100</v>
      </c>
      <c r="B18" s="178" t="s">
        <v>7380</v>
      </c>
      <c r="C18" s="177"/>
      <c r="D18" s="177"/>
      <c r="E18" s="177"/>
      <c r="F18" s="177"/>
    </row>
    <row r="19" spans="1:6" x14ac:dyDescent="0.25">
      <c r="A19" s="178" t="s">
        <v>102</v>
      </c>
      <c r="B19" s="178" t="s">
        <v>7381</v>
      </c>
      <c r="C19" s="177"/>
      <c r="D19" s="177"/>
      <c r="E19" s="177"/>
      <c r="F19" s="177"/>
    </row>
    <row r="20" spans="1:6" x14ac:dyDescent="0.25">
      <c r="A20" s="178" t="s">
        <v>104</v>
      </c>
      <c r="B20" s="178" t="s">
        <v>7382</v>
      </c>
      <c r="C20" s="177"/>
      <c r="D20" s="177"/>
      <c r="E20" s="177"/>
      <c r="F20" s="177"/>
    </row>
    <row r="21" spans="1:6" x14ac:dyDescent="0.25">
      <c r="A21" s="178" t="s">
        <v>106</v>
      </c>
      <c r="B21" s="178" t="s">
        <v>7383</v>
      </c>
      <c r="C21" s="177"/>
      <c r="D21" s="177"/>
      <c r="E21" s="177"/>
      <c r="F21" s="177"/>
    </row>
    <row r="22" spans="1:6" x14ac:dyDescent="0.25">
      <c r="A22" s="179" t="s">
        <v>108</v>
      </c>
      <c r="B22" s="179" t="str">
        <f>$B$5</f>
        <v>n/a (Non-Final Demand Site)</v>
      </c>
      <c r="C22" s="177"/>
      <c r="D22" s="177"/>
      <c r="E22" s="177"/>
      <c r="F22" s="177"/>
    </row>
    <row r="23" spans="1:6" x14ac:dyDescent="0.25">
      <c r="A23" s="178" t="s">
        <v>110</v>
      </c>
      <c r="B23" s="178" t="s">
        <v>7384</v>
      </c>
      <c r="C23" s="177"/>
      <c r="D23" s="177"/>
      <c r="E23" s="177"/>
      <c r="F23" s="177"/>
    </row>
    <row r="24" spans="1:6" x14ac:dyDescent="0.25">
      <c r="A24" s="178" t="s">
        <v>112</v>
      </c>
      <c r="B24" s="178" t="s">
        <v>7385</v>
      </c>
      <c r="C24" s="177"/>
      <c r="D24" s="177"/>
      <c r="E24" s="177"/>
      <c r="F24" s="177"/>
    </row>
    <row r="25" spans="1:6" x14ac:dyDescent="0.25">
      <c r="A25" s="178" t="s">
        <v>114</v>
      </c>
      <c r="B25" s="178" t="s">
        <v>7386</v>
      </c>
      <c r="C25" s="177"/>
      <c r="D25" s="177"/>
      <c r="E25" s="177"/>
      <c r="F25" s="177"/>
    </row>
    <row r="26" spans="1:6" x14ac:dyDescent="0.25">
      <c r="A26" s="178" t="s">
        <v>116</v>
      </c>
      <c r="B26" s="178" t="s">
        <v>7387</v>
      </c>
      <c r="C26" s="177"/>
      <c r="D26" s="177"/>
      <c r="E26" s="177"/>
      <c r="F26" s="177"/>
    </row>
    <row r="27" spans="1:6" x14ac:dyDescent="0.25">
      <c r="A27" s="179" t="s">
        <v>118</v>
      </c>
      <c r="B27" s="179" t="s">
        <v>7388</v>
      </c>
      <c r="C27" s="177"/>
      <c r="D27" s="177"/>
      <c r="E27" s="177"/>
      <c r="F27" s="177"/>
    </row>
    <row r="28" spans="1:6" x14ac:dyDescent="0.25">
      <c r="A28" s="179" t="s">
        <v>121</v>
      </c>
      <c r="B28" s="179" t="str">
        <f t="shared" ref="B28:B36" si="1">$B$5</f>
        <v>n/a (Non-Final Demand Site)</v>
      </c>
      <c r="C28" s="177"/>
      <c r="D28" s="177"/>
      <c r="E28" s="177"/>
      <c r="F28" s="177"/>
    </row>
    <row r="29" spans="1:6" x14ac:dyDescent="0.25">
      <c r="A29" s="179" t="s">
        <v>124</v>
      </c>
      <c r="B29" s="179" t="str">
        <f t="shared" si="1"/>
        <v>n/a (Non-Final Demand Site)</v>
      </c>
      <c r="C29" s="177"/>
      <c r="D29" s="177"/>
      <c r="E29" s="177"/>
      <c r="F29" s="177"/>
    </row>
    <row r="30" spans="1:6" x14ac:dyDescent="0.25">
      <c r="A30" s="179" t="s">
        <v>125</v>
      </c>
      <c r="B30" s="179" t="str">
        <f t="shared" si="1"/>
        <v>n/a (Non-Final Demand Site)</v>
      </c>
      <c r="C30" s="177"/>
      <c r="D30" s="177"/>
      <c r="E30" s="177"/>
      <c r="F30" s="177"/>
    </row>
    <row r="31" spans="1:6" x14ac:dyDescent="0.25">
      <c r="A31" s="179" t="s">
        <v>127</v>
      </c>
      <c r="B31" s="179" t="str">
        <f t="shared" si="1"/>
        <v>n/a (Non-Final Demand Site)</v>
      </c>
      <c r="C31" s="177"/>
      <c r="D31" s="177"/>
      <c r="E31" s="177"/>
      <c r="F31" s="177"/>
    </row>
    <row r="32" spans="1:6" x14ac:dyDescent="0.25">
      <c r="A32" s="179" t="s">
        <v>129</v>
      </c>
      <c r="B32" s="179" t="str">
        <f t="shared" si="1"/>
        <v>n/a (Non-Final Demand Site)</v>
      </c>
      <c r="C32" s="177"/>
      <c r="D32" s="177"/>
      <c r="E32" s="177"/>
      <c r="F32" s="177"/>
    </row>
    <row r="33" spans="1:6" x14ac:dyDescent="0.25">
      <c r="A33" s="179" t="s">
        <v>131</v>
      </c>
      <c r="B33" s="179" t="str">
        <f t="shared" si="1"/>
        <v>n/a (Non-Final Demand Site)</v>
      </c>
      <c r="C33" s="177"/>
      <c r="D33" s="177"/>
      <c r="E33" s="177"/>
      <c r="F33" s="177"/>
    </row>
    <row r="34" spans="1:6" x14ac:dyDescent="0.25">
      <c r="A34" s="179" t="s">
        <v>133</v>
      </c>
      <c r="B34" s="179" t="str">
        <f t="shared" si="1"/>
        <v>n/a (Non-Final Demand Site)</v>
      </c>
      <c r="C34" s="177"/>
      <c r="D34" s="177"/>
      <c r="E34" s="177"/>
      <c r="F34" s="177"/>
    </row>
    <row r="35" spans="1:6" x14ac:dyDescent="0.25">
      <c r="A35" s="179" t="s">
        <v>135</v>
      </c>
      <c r="B35" s="179" t="str">
        <f t="shared" si="1"/>
        <v>n/a (Non-Final Demand Site)</v>
      </c>
      <c r="C35" s="177"/>
      <c r="D35" s="177"/>
      <c r="E35" s="177"/>
      <c r="F35" s="177"/>
    </row>
    <row r="36" spans="1:6" x14ac:dyDescent="0.25">
      <c r="A36" s="179" t="s">
        <v>7389</v>
      </c>
      <c r="B36" s="179" t="str">
        <f t="shared" si="1"/>
        <v>n/a (Non-Final Demand Site)</v>
      </c>
      <c r="C36" s="177"/>
      <c r="D36" s="177"/>
      <c r="E36" s="177"/>
      <c r="F36" s="177"/>
    </row>
    <row r="37" spans="1:6" x14ac:dyDescent="0.25">
      <c r="A37" s="178" t="s">
        <v>7390</v>
      </c>
      <c r="B37" s="178" t="s">
        <v>7391</v>
      </c>
      <c r="C37" s="177"/>
      <c r="D37" s="177"/>
      <c r="E37" s="177"/>
      <c r="F37" s="177"/>
    </row>
    <row r="38" spans="1:6" x14ac:dyDescent="0.25">
      <c r="A38" s="178" t="s">
        <v>7392</v>
      </c>
      <c r="B38" s="178" t="s">
        <v>7393</v>
      </c>
      <c r="C38" s="177"/>
      <c r="D38" s="177"/>
      <c r="E38" s="177"/>
      <c r="F38" s="177"/>
    </row>
    <row r="39" spans="1:6" x14ac:dyDescent="0.25">
      <c r="A39" s="178" t="s">
        <v>7394</v>
      </c>
      <c r="B39" s="178" t="s">
        <v>7395</v>
      </c>
      <c r="C39" s="177"/>
      <c r="D39" s="177"/>
      <c r="E39" s="177"/>
      <c r="F39" s="177"/>
    </row>
    <row r="40" spans="1:6" x14ac:dyDescent="0.25">
      <c r="A40" s="178" t="s">
        <v>7396</v>
      </c>
      <c r="B40" s="178" t="s">
        <v>7397</v>
      </c>
      <c r="C40" s="177"/>
      <c r="D40" s="177"/>
      <c r="E40" s="177"/>
      <c r="F40" s="177"/>
    </row>
  </sheetData>
  <mergeCells count="1">
    <mergeCell ref="A2:F2"/>
  </mergeCells>
  <hyperlinks>
    <hyperlink ref="A1" location="Overview!A1" display="Back to Overview" xr:uid="{564C6D85-AEA0-441E-B605-C50AC13976D7}"/>
  </hyperlinks>
  <pageMargins left="0.7" right="0.7" top="0.75" bottom="0.75" header="0.3" footer="0.3"/>
  <headerFooter>
    <oddHeader>&amp;C&amp;G</oddHeader>
  </headerFooter>
  <legacyDrawingHF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EX24"/>
  <sheetViews>
    <sheetView showGridLines="0" zoomScale="70" zoomScaleNormal="70" workbookViewId="0">
      <selection activeCell="P20" sqref="P20"/>
    </sheetView>
  </sheetViews>
  <sheetFormatPr defaultRowHeight="13.2" x14ac:dyDescent="0.25"/>
  <cols>
    <col min="1" max="1" width="2.44140625" customWidth="1"/>
    <col min="2" max="2" width="33.5546875" customWidth="1"/>
    <col min="3" max="4" width="14.21875" customWidth="1"/>
    <col min="5" max="9" width="12.21875" customWidth="1"/>
    <col min="10" max="10" width="5.5546875" customWidth="1"/>
    <col min="11" max="11" width="5.44140625" customWidth="1"/>
    <col min="12" max="12" width="35.44140625" customWidth="1"/>
    <col min="13" max="20" width="11.5546875" customWidth="1"/>
    <col min="28" max="28" width="25" bestFit="1" customWidth="1"/>
    <col min="29" max="29" width="14.5546875" bestFit="1" customWidth="1"/>
  </cols>
  <sheetData>
    <row r="1" spans="1:154" x14ac:dyDescent="0.25">
      <c r="B1" s="94" t="s">
        <v>40</v>
      </c>
    </row>
    <row r="2" spans="1:154" s="2" customFormat="1" ht="21.75" customHeight="1" x14ac:dyDescent="0.25">
      <c r="B2" s="465" t="str">
        <f>Overview!B4&amp; " - Effective from "&amp;Overview!D4&amp;" - "&amp;Overview!E4</f>
        <v>Southern Electric Power Distribution plc - Effective from 1 April 2026 - Final</v>
      </c>
      <c r="C2" s="466"/>
      <c r="D2" s="466"/>
      <c r="E2" s="466"/>
      <c r="F2" s="466"/>
      <c r="G2" s="466"/>
      <c r="H2" s="466"/>
      <c r="I2" s="466"/>
      <c r="J2" s="466"/>
      <c r="K2" s="466"/>
      <c r="L2" s="466"/>
      <c r="M2" s="466"/>
      <c r="N2" s="466"/>
      <c r="O2" s="466"/>
      <c r="P2" s="466"/>
      <c r="Q2" s="466"/>
      <c r="R2" s="466"/>
      <c r="S2" s="466"/>
      <c r="T2" s="467"/>
      <c r="U2"/>
      <c r="V2"/>
      <c r="W2"/>
      <c r="X2"/>
      <c r="Y2"/>
      <c r="Z2"/>
      <c r="AA2"/>
      <c r="AB2" s="29"/>
      <c r="AC2" s="57" t="s">
        <v>64</v>
      </c>
      <c r="AD2" s="57" t="s">
        <v>65</v>
      </c>
      <c r="AE2" s="57" t="s">
        <v>66</v>
      </c>
      <c r="AF2" s="15" t="s">
        <v>67</v>
      </c>
      <c r="AG2" s="15" t="s">
        <v>68</v>
      </c>
      <c r="AH2" s="29" t="s">
        <v>69</v>
      </c>
      <c r="AI2" s="15" t="s">
        <v>70</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2" customFormat="1" ht="9" customHeight="1" x14ac:dyDescent="0.25">
      <c r="A3" s="101"/>
      <c r="B3" s="101"/>
      <c r="C3" s="101"/>
      <c r="D3" s="101"/>
      <c r="E3" s="101"/>
      <c r="F3" s="101"/>
      <c r="G3" s="101"/>
      <c r="H3" s="101"/>
      <c r="I3" s="101"/>
      <c r="J3" s="101"/>
      <c r="K3" s="101"/>
      <c r="L3"/>
      <c r="M3"/>
      <c r="N3"/>
      <c r="O3"/>
      <c r="P3"/>
      <c r="Q3"/>
      <c r="R3"/>
      <c r="S3"/>
      <c r="T3"/>
      <c r="U3"/>
      <c r="V3"/>
      <c r="W3"/>
      <c r="X3"/>
      <c r="Y3"/>
      <c r="Z3"/>
      <c r="AA3"/>
      <c r="AB3" s="17" t="s">
        <v>7332</v>
      </c>
      <c r="AC3" s="133" t="s">
        <v>7398</v>
      </c>
      <c r="AD3" s="134" t="s">
        <v>7399</v>
      </c>
      <c r="AE3" s="135" t="s">
        <v>66</v>
      </c>
      <c r="AF3" s="141" t="s">
        <v>7400</v>
      </c>
      <c r="AG3" s="136" t="s">
        <v>7401</v>
      </c>
      <c r="AH3" s="136" t="s">
        <v>7401</v>
      </c>
      <c r="AI3" s="137" t="s">
        <v>7401</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471" t="s">
        <v>7402</v>
      </c>
      <c r="C4" s="472"/>
      <c r="D4" s="472"/>
      <c r="E4" s="472"/>
      <c r="F4" s="472"/>
      <c r="G4" s="472"/>
      <c r="H4" s="472"/>
      <c r="I4" s="473"/>
      <c r="L4" s="471" t="s">
        <v>7403</v>
      </c>
      <c r="M4" s="472"/>
      <c r="N4" s="472"/>
      <c r="O4" s="472"/>
      <c r="P4" s="472"/>
      <c r="Q4" s="472"/>
      <c r="R4" s="472"/>
      <c r="S4" s="472"/>
      <c r="T4" s="473"/>
      <c r="AB4" s="17" t="s">
        <v>7404</v>
      </c>
      <c r="AC4" s="133" t="s">
        <v>7398</v>
      </c>
      <c r="AD4" s="134" t="s">
        <v>7399</v>
      </c>
      <c r="AE4" s="135" t="s">
        <v>66</v>
      </c>
      <c r="AF4" s="136" t="s">
        <v>7401</v>
      </c>
      <c r="AG4" s="136" t="s">
        <v>7401</v>
      </c>
      <c r="AH4" s="136" t="s">
        <v>7401</v>
      </c>
      <c r="AI4" s="137" t="s">
        <v>7401</v>
      </c>
    </row>
    <row r="5" spans="1:154" ht="18" customHeight="1" x14ac:dyDescent="0.25">
      <c r="B5" s="475" t="s">
        <v>7405</v>
      </c>
      <c r="C5" s="475"/>
      <c r="D5" s="475"/>
      <c r="E5" s="475"/>
      <c r="F5" s="475"/>
      <c r="G5" s="475"/>
      <c r="H5" s="475"/>
      <c r="I5" s="475"/>
      <c r="L5" s="475" t="s">
        <v>7406</v>
      </c>
      <c r="M5" s="475"/>
      <c r="N5" s="475"/>
      <c r="O5" s="475"/>
      <c r="P5" s="475"/>
      <c r="Q5" s="475"/>
      <c r="R5" s="475"/>
      <c r="S5" s="475"/>
      <c r="T5" s="475"/>
      <c r="AB5" s="17" t="s">
        <v>7407</v>
      </c>
      <c r="AC5" s="133" t="s">
        <v>7398</v>
      </c>
      <c r="AD5" s="134" t="s">
        <v>7399</v>
      </c>
      <c r="AE5" s="135" t="s">
        <v>66</v>
      </c>
      <c r="AF5" s="141" t="s">
        <v>7400</v>
      </c>
      <c r="AG5" s="136" t="s">
        <v>7401</v>
      </c>
      <c r="AH5" s="136" t="s">
        <v>7401</v>
      </c>
      <c r="AI5" s="137" t="s">
        <v>7401</v>
      </c>
    </row>
    <row r="6" spans="1:154" s="103" customFormat="1" ht="27.75" customHeight="1" x14ac:dyDescent="0.25">
      <c r="B6" s="474" t="s">
        <v>7408</v>
      </c>
      <c r="C6" s="474"/>
      <c r="D6" s="474"/>
      <c r="E6" s="474"/>
      <c r="F6" s="474"/>
      <c r="G6" s="474"/>
      <c r="H6" s="474"/>
      <c r="I6" s="474"/>
      <c r="L6" s="474" t="s">
        <v>7409</v>
      </c>
      <c r="M6" s="474"/>
      <c r="N6" s="474"/>
      <c r="O6" s="474"/>
      <c r="P6" s="474"/>
      <c r="Q6" s="474"/>
      <c r="R6" s="474"/>
      <c r="S6" s="474"/>
      <c r="T6" s="474"/>
      <c r="AB6" s="17" t="s">
        <v>87</v>
      </c>
      <c r="AC6" s="133" t="s">
        <v>7398</v>
      </c>
      <c r="AD6" s="134" t="s">
        <v>7399</v>
      </c>
      <c r="AE6" s="135" t="s">
        <v>66</v>
      </c>
      <c r="AF6" s="136" t="s">
        <v>7401</v>
      </c>
      <c r="AG6" s="136" t="s">
        <v>7401</v>
      </c>
      <c r="AH6" s="136" t="s">
        <v>7401</v>
      </c>
      <c r="AI6" s="137" t="s">
        <v>7401</v>
      </c>
    </row>
    <row r="7" spans="1:154" ht="18" customHeight="1" x14ac:dyDescent="0.25">
      <c r="B7" s="475" t="s">
        <v>7410</v>
      </c>
      <c r="C7" s="475"/>
      <c r="D7" s="475"/>
      <c r="E7" s="475"/>
      <c r="F7" s="475"/>
      <c r="G7" s="475"/>
      <c r="H7" s="475"/>
      <c r="I7" s="475"/>
      <c r="L7" s="475" t="s">
        <v>7411</v>
      </c>
      <c r="M7" s="475"/>
      <c r="N7" s="475"/>
      <c r="O7" s="475"/>
      <c r="P7" s="475"/>
      <c r="Q7" s="475"/>
      <c r="R7" s="475"/>
      <c r="S7" s="475"/>
      <c r="T7" s="475"/>
      <c r="AB7" s="17" t="s">
        <v>7412</v>
      </c>
      <c r="AC7" s="133" t="s">
        <v>7398</v>
      </c>
      <c r="AD7" s="134" t="s">
        <v>7399</v>
      </c>
      <c r="AE7" s="135" t="s">
        <v>66</v>
      </c>
      <c r="AF7" s="141" t="s">
        <v>7400</v>
      </c>
      <c r="AG7" s="141" t="s">
        <v>7413</v>
      </c>
      <c r="AH7" s="142" t="s">
        <v>7414</v>
      </c>
      <c r="AI7" s="143" t="s">
        <v>70</v>
      </c>
    </row>
    <row r="8" spans="1:154" ht="8.25" customHeight="1" x14ac:dyDescent="0.25">
      <c r="AB8" s="17" t="s">
        <v>7415</v>
      </c>
      <c r="AC8" s="133" t="s">
        <v>7398</v>
      </c>
      <c r="AD8" s="134" t="s">
        <v>7399</v>
      </c>
      <c r="AE8" s="135" t="s">
        <v>66</v>
      </c>
      <c r="AF8" s="141" t="s">
        <v>7400</v>
      </c>
      <c r="AG8" s="141" t="s">
        <v>7413</v>
      </c>
      <c r="AH8" s="142" t="s">
        <v>7414</v>
      </c>
      <c r="AI8" s="138" t="s">
        <v>70</v>
      </c>
    </row>
    <row r="9" spans="1:154" ht="72" customHeight="1" x14ac:dyDescent="0.25">
      <c r="B9" s="104" t="s">
        <v>7416</v>
      </c>
      <c r="C9" s="105" t="str">
        <f>IFERROR(VLOOKUP($B$10,$AB$2:$AI$18,2,FALSE),AC2)</f>
        <v>Red unit charge
p/kWh</v>
      </c>
      <c r="D9" s="105" t="str">
        <f>IFERROR(VLOOKUP($B$10,$AB$2:$AI$18,3,FALSE),AD2)</f>
        <v>Amber unit charge
p/kWh</v>
      </c>
      <c r="E9" s="105" t="str">
        <f>IFERROR(VLOOKUP($B$10,$AB$2:$AI$18,4,FALSE),AE2)</f>
        <v>Green unit charge
p/kWh</v>
      </c>
      <c r="F9" s="105" t="str">
        <f>IFERROR(VLOOKUP($B$10,$AB$2:$AI$18,5,FALSE),AF2)</f>
        <v>Fixed charge 
p/MPAN/day</v>
      </c>
      <c r="G9" s="105" t="str">
        <f>IFERROR(VLOOKUP($B$10,$AB$2:$AI$18,6,FALSE),AG2)</f>
        <v>Capacity charge 
p/kVA/day</v>
      </c>
      <c r="H9" s="105" t="str">
        <f>IFERROR(VLOOKUP($B$10,$AB$2:$AI$18,7,FALSE),AH2)</f>
        <v>Exceeded Capacity charge 
p/kVA/day</v>
      </c>
      <c r="I9" s="105" t="str">
        <f>IFERROR(VLOOKUP($B$10,$AB$2:$AI$18,8,FALSE),AI2)</f>
        <v>Reactive power charge
p/kVArh</v>
      </c>
      <c r="L9" s="104" t="s">
        <v>7417</v>
      </c>
      <c r="M9" s="306" t="str">
        <f>'Annex 2 EHV charges'!G10</f>
        <v>Import
Super Red
unit charge
(p/kWh)</v>
      </c>
      <c r="N9" s="306" t="str">
        <f>'Annex 2 EHV charges'!H10</f>
        <v>Import
fixed charge
(p/day)</v>
      </c>
      <c r="O9" s="306" t="str">
        <f>'Annex 2 EHV charges'!I10</f>
        <v>Import
capacity charge
(p/kVA/day)</v>
      </c>
      <c r="P9" s="306" t="str">
        <f>'Annex 2 EHV charges'!J10</f>
        <v>Import
exceeded capacity charge
(p/kVA/day)</v>
      </c>
      <c r="Q9" s="121" t="str">
        <f>'Annex 2 EHV charges'!K10</f>
        <v>Export
Super Red
unit charge
(p/kWh)</v>
      </c>
      <c r="R9" s="121" t="str">
        <f>'Annex 2 EHV charges'!L10</f>
        <v>Export
fixed charge
(p/day)</v>
      </c>
      <c r="S9" s="121" t="str">
        <f>'Annex 2 EHV charges'!M10</f>
        <v>Export
capacity charge
(p/kVA/day)</v>
      </c>
      <c r="T9" s="121" t="str">
        <f>'Annex 2 EHV charges'!N10</f>
        <v>Export
exceeded capacity charge
(p/kVA/day)</v>
      </c>
      <c r="AB9" s="17" t="s">
        <v>7418</v>
      </c>
      <c r="AC9" s="133" t="s">
        <v>7398</v>
      </c>
      <c r="AD9" s="134" t="s">
        <v>7399</v>
      </c>
      <c r="AE9" s="135" t="s">
        <v>66</v>
      </c>
      <c r="AF9" s="141" t="s">
        <v>7400</v>
      </c>
      <c r="AG9" s="141" t="s">
        <v>7413</v>
      </c>
      <c r="AH9" s="142" t="s">
        <v>7414</v>
      </c>
      <c r="AI9" s="138" t="s">
        <v>70</v>
      </c>
    </row>
    <row r="10" spans="1:154" ht="30" customHeight="1" x14ac:dyDescent="0.25">
      <c r="B10" s="97" t="s">
        <v>7412</v>
      </c>
      <c r="C10" s="119" t="str">
        <f>IFERROR(VLOOKUP($B$10,'Annex 1 LV, HV &amp; UMS charges_A'!$A:$K,4,FALSE),"")</f>
        <v/>
      </c>
      <c r="D10" s="120" t="str">
        <f>IFERROR(VLOOKUP($B$10,'Annex 1 LV, HV &amp; UMS charges_A'!$A:$K,5,FALSE),"")</f>
        <v/>
      </c>
      <c r="E10" s="120" t="str">
        <f>IFERROR(VLOOKUP($B$10,'Annex 1 LV, HV &amp; UMS charges_A'!$A:$K,6,FALSE),"")</f>
        <v/>
      </c>
      <c r="F10" s="99" t="str">
        <f>IFERROR(VLOOKUP($B$10,'Annex 1 LV, HV &amp; UMS charges_A'!$A:$K,7,FALSE),"")</f>
        <v/>
      </c>
      <c r="G10" s="99" t="str">
        <f>IFERROR(VLOOKUP($B$10,'Annex 1 LV, HV &amp; UMS charges_A'!$A:$K,8,FALSE),"")</f>
        <v/>
      </c>
      <c r="H10" s="99" t="str">
        <f>IFERROR(VLOOKUP($B$10,'Annex 1 LV, HV &amp; UMS charges_A'!$A:$K,9,FALSE),"")</f>
        <v/>
      </c>
      <c r="I10" s="99" t="str">
        <f>IFERROR(VLOOKUP($B$10,'Annex 1 LV, HV &amp; UMS charges_A'!$A:$K,10,FALSE),"")</f>
        <v/>
      </c>
      <c r="L10" s="97"/>
      <c r="M10" s="99">
        <f>IFERROR(VLOOKUP($L$10,'Annex 2 EHV charges'!$G:$O,2,FALSE),"")</f>
        <v>83319.06</v>
      </c>
      <c r="N10" s="99">
        <f>IFERROR(VLOOKUP($L$10,'Annex 2 EHV charges'!$G:$O,3,FALSE),"")</f>
        <v>1.2</v>
      </c>
      <c r="O10" s="99">
        <f>IFERROR(VLOOKUP($L$10,'Annex 2 EHV charges'!$G:$O,4,FALSE),"")</f>
        <v>1.2</v>
      </c>
      <c r="P10" s="99">
        <f>IFERROR(VLOOKUP($L$10,'Annex 2 EHV charges'!$G:$O,5,FALSE),"")</f>
        <v>0</v>
      </c>
      <c r="Q10" s="107">
        <f>IFERROR(VLOOKUP($L$10,'Annex 2 EHV charges'!$G:$O,6,FALSE),"")</f>
        <v>0</v>
      </c>
      <c r="R10" s="107">
        <f>IFERROR(VLOOKUP($L$10,'Annex 2 EHV charges'!$G:$O,7,FALSE),"")</f>
        <v>0</v>
      </c>
      <c r="S10" s="107">
        <f>IFERROR(VLOOKUP($L$10,'Annex 2 EHV charges'!$G:$O,8,FALSE),"")</f>
        <v>0</v>
      </c>
      <c r="T10" s="107">
        <f>IFERROR(VLOOKUP($L$10,'Annex 2 EHV charges'!$G:$O,9,FALSE),"")</f>
        <v>0</v>
      </c>
      <c r="AB10" s="17" t="s">
        <v>118</v>
      </c>
      <c r="AC10" s="139" t="s">
        <v>7419</v>
      </c>
      <c r="AD10" s="140" t="s">
        <v>7420</v>
      </c>
      <c r="AE10" s="135" t="s">
        <v>66</v>
      </c>
      <c r="AF10" s="136" t="s">
        <v>7401</v>
      </c>
      <c r="AG10" s="136" t="s">
        <v>7401</v>
      </c>
      <c r="AH10" s="136" t="s">
        <v>7401</v>
      </c>
      <c r="AI10" s="136" t="s">
        <v>7401</v>
      </c>
    </row>
    <row r="11" spans="1:154" ht="7.5" customHeight="1" x14ac:dyDescent="0.25">
      <c r="AB11" s="17" t="s">
        <v>121</v>
      </c>
      <c r="AC11" s="133" t="s">
        <v>7398</v>
      </c>
      <c r="AD11" s="134" t="s">
        <v>7399</v>
      </c>
      <c r="AE11" s="135" t="s">
        <v>66</v>
      </c>
      <c r="AF11" s="141" t="s">
        <v>7400</v>
      </c>
      <c r="AG11" s="136" t="s">
        <v>7401</v>
      </c>
      <c r="AH11" s="136" t="s">
        <v>7401</v>
      </c>
      <c r="AI11" s="136" t="s">
        <v>7401</v>
      </c>
    </row>
    <row r="12" spans="1:154" ht="88.5" customHeight="1" x14ac:dyDescent="0.25">
      <c r="B12" s="108" t="s">
        <v>7421</v>
      </c>
      <c r="C12" s="105" t="str">
        <f>C9</f>
        <v>Red unit charge
p/kWh</v>
      </c>
      <c r="D12" s="105" t="str">
        <f>D9</f>
        <v>Amber unit charge
p/kWh</v>
      </c>
      <c r="E12" s="105" t="str">
        <f>E9</f>
        <v>Green unit charge
p/kWh</v>
      </c>
      <c r="F12" s="105" t="s">
        <v>7422</v>
      </c>
      <c r="G12" s="105" t="s">
        <v>7423</v>
      </c>
      <c r="H12" s="105" t="s">
        <v>7424</v>
      </c>
      <c r="I12" s="105" t="s">
        <v>7425</v>
      </c>
      <c r="L12" s="108" t="s">
        <v>7421</v>
      </c>
      <c r="M12" s="105" t="s">
        <v>7426</v>
      </c>
      <c r="N12" s="105" t="s">
        <v>7422</v>
      </c>
      <c r="O12" s="105" t="s">
        <v>7427</v>
      </c>
      <c r="P12" s="105" t="s">
        <v>7424</v>
      </c>
      <c r="Q12" s="105" t="s">
        <v>7428</v>
      </c>
      <c r="R12" s="106" t="s">
        <v>7422</v>
      </c>
      <c r="S12" s="106" t="s">
        <v>7429</v>
      </c>
      <c r="T12" s="106" t="s">
        <v>7424</v>
      </c>
      <c r="AB12" s="17" t="s">
        <v>124</v>
      </c>
      <c r="AC12" s="133" t="s">
        <v>7398</v>
      </c>
      <c r="AD12" s="134" t="s">
        <v>7399</v>
      </c>
      <c r="AE12" s="135" t="s">
        <v>66</v>
      </c>
      <c r="AF12" s="141" t="s">
        <v>7400</v>
      </c>
      <c r="AG12" s="136" t="s">
        <v>7401</v>
      </c>
      <c r="AH12" s="136" t="s">
        <v>7401</v>
      </c>
      <c r="AI12" s="136" t="s">
        <v>7401</v>
      </c>
    </row>
    <row r="13" spans="1:154" ht="30" customHeight="1" x14ac:dyDescent="0.25">
      <c r="B13" s="109" t="s">
        <v>7430</v>
      </c>
      <c r="C13" s="114"/>
      <c r="D13" s="114"/>
      <c r="E13" s="114"/>
      <c r="F13" s="114"/>
      <c r="G13" s="114"/>
      <c r="H13" s="114"/>
      <c r="I13" s="114"/>
      <c r="L13" s="109" t="s">
        <v>7430</v>
      </c>
      <c r="M13" s="304"/>
      <c r="N13" s="304"/>
      <c r="O13" s="304"/>
      <c r="P13" s="304"/>
      <c r="Q13" s="305"/>
      <c r="R13" s="305">
        <f>N13</f>
        <v>0</v>
      </c>
      <c r="S13" s="305"/>
      <c r="T13" s="305"/>
      <c r="AB13" s="17" t="s">
        <v>125</v>
      </c>
      <c r="AC13" s="133" t="s">
        <v>7398</v>
      </c>
      <c r="AD13" s="134" t="s">
        <v>7399</v>
      </c>
      <c r="AE13" s="135" t="s">
        <v>66</v>
      </c>
      <c r="AF13" s="141" t="s">
        <v>7400</v>
      </c>
      <c r="AG13" s="136" t="s">
        <v>7401</v>
      </c>
      <c r="AH13" s="136" t="s">
        <v>7401</v>
      </c>
      <c r="AI13" s="138" t="s">
        <v>70</v>
      </c>
    </row>
    <row r="14" spans="1:154" ht="30" customHeight="1" x14ac:dyDescent="0.25">
      <c r="B14" s="110" t="s">
        <v>7431</v>
      </c>
      <c r="C14" s="98">
        <f t="shared" ref="C14:I14" si="0">C13</f>
        <v>0</v>
      </c>
      <c r="D14" s="98">
        <f t="shared" si="0"/>
        <v>0</v>
      </c>
      <c r="E14" s="98">
        <f t="shared" si="0"/>
        <v>0</v>
      </c>
      <c r="F14" s="98">
        <f t="shared" si="0"/>
        <v>0</v>
      </c>
      <c r="G14" s="98">
        <f t="shared" si="0"/>
        <v>0</v>
      </c>
      <c r="H14" s="98">
        <f t="shared" si="0"/>
        <v>0</v>
      </c>
      <c r="I14" s="98">
        <f t="shared" si="0"/>
        <v>0</v>
      </c>
      <c r="L14" s="110" t="s">
        <v>7431</v>
      </c>
      <c r="M14" s="98">
        <f>M13</f>
        <v>0</v>
      </c>
      <c r="N14" s="98">
        <f t="shared" ref="N14:T14" si="1">N13</f>
        <v>0</v>
      </c>
      <c r="O14" s="98">
        <f t="shared" si="1"/>
        <v>0</v>
      </c>
      <c r="P14" s="98">
        <f t="shared" si="1"/>
        <v>0</v>
      </c>
      <c r="Q14" s="100">
        <f t="shared" si="1"/>
        <v>0</v>
      </c>
      <c r="R14" s="100">
        <f t="shared" si="1"/>
        <v>0</v>
      </c>
      <c r="S14" s="100">
        <f t="shared" si="1"/>
        <v>0</v>
      </c>
      <c r="T14" s="100">
        <f t="shared" si="1"/>
        <v>0</v>
      </c>
      <c r="AB14" s="17" t="s">
        <v>127</v>
      </c>
      <c r="AC14" s="133" t="s">
        <v>7398</v>
      </c>
      <c r="AD14" s="134" t="s">
        <v>7399</v>
      </c>
      <c r="AE14" s="135" t="s">
        <v>66</v>
      </c>
      <c r="AF14" s="141" t="s">
        <v>7400</v>
      </c>
      <c r="AG14" s="136" t="s">
        <v>7401</v>
      </c>
      <c r="AH14" s="136" t="s">
        <v>7401</v>
      </c>
      <c r="AI14" s="136" t="s">
        <v>7401</v>
      </c>
    </row>
    <row r="15" spans="1:154" ht="7.5" customHeight="1" x14ac:dyDescent="0.25">
      <c r="AB15" s="17" t="s">
        <v>129</v>
      </c>
      <c r="AC15" s="133" t="s">
        <v>7398</v>
      </c>
      <c r="AD15" s="134" t="s">
        <v>7399</v>
      </c>
      <c r="AE15" s="135" t="s">
        <v>66</v>
      </c>
      <c r="AF15" s="141" t="s">
        <v>7400</v>
      </c>
      <c r="AG15" s="136" t="s">
        <v>7401</v>
      </c>
      <c r="AH15" s="136" t="s">
        <v>7401</v>
      </c>
      <c r="AI15" s="138" t="s">
        <v>70</v>
      </c>
    </row>
    <row r="16" spans="1:154" ht="63.75" customHeight="1" x14ac:dyDescent="0.25">
      <c r="B16" s="108" t="s">
        <v>7432</v>
      </c>
      <c r="C16" s="105" t="s">
        <v>7433</v>
      </c>
      <c r="D16" s="105" t="s">
        <v>7434</v>
      </c>
      <c r="E16" s="105" t="s">
        <v>7435</v>
      </c>
      <c r="F16" s="105" t="s">
        <v>7436</v>
      </c>
      <c r="G16" s="105" t="s">
        <v>7437</v>
      </c>
      <c r="H16" s="105" t="s">
        <v>7438</v>
      </c>
      <c r="I16" s="105" t="s">
        <v>7439</v>
      </c>
      <c r="L16" s="108" t="s">
        <v>7432</v>
      </c>
      <c r="M16" s="105" t="s">
        <v>7440</v>
      </c>
      <c r="N16" s="105" t="s">
        <v>7441</v>
      </c>
      <c r="O16" s="105" t="s">
        <v>7442</v>
      </c>
      <c r="P16" s="105" t="s">
        <v>7443</v>
      </c>
      <c r="Q16" s="106" t="s">
        <v>7444</v>
      </c>
      <c r="R16" s="106" t="s">
        <v>7445</v>
      </c>
      <c r="S16" s="106" t="s">
        <v>7446</v>
      </c>
      <c r="T16" s="106" t="s">
        <v>7447</v>
      </c>
      <c r="AB16" s="17" t="s">
        <v>131</v>
      </c>
      <c r="AC16" s="133" t="s">
        <v>7398</v>
      </c>
      <c r="AD16" s="134" t="s">
        <v>7399</v>
      </c>
      <c r="AE16" s="135" t="s">
        <v>66</v>
      </c>
      <c r="AF16" s="141" t="s">
        <v>7400</v>
      </c>
      <c r="AG16" s="136" t="s">
        <v>7401</v>
      </c>
      <c r="AH16" s="136" t="s">
        <v>7401</v>
      </c>
      <c r="AI16" s="136" t="s">
        <v>7401</v>
      </c>
    </row>
    <row r="17" spans="2:35" ht="30" customHeight="1" x14ac:dyDescent="0.25">
      <c r="B17" s="109" t="s">
        <v>7448</v>
      </c>
      <c r="C17" s="115" t="str">
        <f>IFERROR(C10*C13/100,"")</f>
        <v/>
      </c>
      <c r="D17" s="115" t="str">
        <f t="shared" ref="D17:I17" si="2">IFERROR(D10*D13/100,"")</f>
        <v/>
      </c>
      <c r="E17" s="115" t="str">
        <f t="shared" si="2"/>
        <v/>
      </c>
      <c r="F17" s="115" t="str">
        <f t="shared" si="2"/>
        <v/>
      </c>
      <c r="G17" s="115" t="str">
        <f>IFERROR(G10*G13*F13/100,"")</f>
        <v/>
      </c>
      <c r="H17" s="115" t="str">
        <f>IFERROR(H10*H13*F13/100,"")</f>
        <v/>
      </c>
      <c r="I17" s="115" t="str">
        <f t="shared" si="2"/>
        <v/>
      </c>
      <c r="L17" s="111" t="s">
        <v>7448</v>
      </c>
      <c r="M17" s="115">
        <f>IFERROR(M10*M13/100,"")</f>
        <v>0</v>
      </c>
      <c r="N17" s="115">
        <f>IFERROR(N10*N13/100,"")</f>
        <v>0</v>
      </c>
      <c r="O17" s="115">
        <f>IFERROR(O10*O13*N13/100,"")</f>
        <v>0</v>
      </c>
      <c r="P17" s="115">
        <f>IFERROR(P10*P13*N13/100,"")</f>
        <v>0</v>
      </c>
      <c r="Q17" s="116">
        <f>IFERROR(Q10*Q13/100,"")</f>
        <v>0</v>
      </c>
      <c r="R17" s="116">
        <f>IFERROR(R10*R13/100,"")</f>
        <v>0</v>
      </c>
      <c r="S17" s="116">
        <f>IFERROR(S10*S13*R13/100,"")</f>
        <v>0</v>
      </c>
      <c r="T17" s="116">
        <f>IFERROR(T10*T13*R13/100,"")</f>
        <v>0</v>
      </c>
      <c r="AB17" s="17" t="s">
        <v>133</v>
      </c>
      <c r="AC17" s="133" t="s">
        <v>7398</v>
      </c>
      <c r="AD17" s="134" t="s">
        <v>7399</v>
      </c>
      <c r="AE17" s="135" t="s">
        <v>66</v>
      </c>
      <c r="AF17" s="141" t="s">
        <v>7400</v>
      </c>
      <c r="AG17" s="136" t="s">
        <v>7401</v>
      </c>
      <c r="AH17" s="136" t="s">
        <v>7401</v>
      </c>
      <c r="AI17" s="138" t="s">
        <v>70</v>
      </c>
    </row>
    <row r="18" spans="2:35" ht="30" customHeight="1" x14ac:dyDescent="0.25">
      <c r="B18" s="110" t="s">
        <v>7449</v>
      </c>
      <c r="C18" s="117" t="str">
        <f>IFERROR(C10*C14/100,"")</f>
        <v/>
      </c>
      <c r="D18" s="117" t="str">
        <f t="shared" ref="D18:I18" si="3">IFERROR(D10*D14/100,"")</f>
        <v/>
      </c>
      <c r="E18" s="117" t="str">
        <f t="shared" si="3"/>
        <v/>
      </c>
      <c r="F18" s="117" t="str">
        <f t="shared" si="3"/>
        <v/>
      </c>
      <c r="G18" s="117" t="str">
        <f>IFERROR(G10*G14*F14/100,"")</f>
        <v/>
      </c>
      <c r="H18" s="117" t="str">
        <f>IFERROR(H10*H14*F14/100,"")</f>
        <v/>
      </c>
      <c r="I18" s="117" t="str">
        <f t="shared" si="3"/>
        <v/>
      </c>
      <c r="L18" s="112" t="s">
        <v>7449</v>
      </c>
      <c r="M18" s="117">
        <f>IFERROR(M10*M14/100,"")</f>
        <v>0</v>
      </c>
      <c r="N18" s="117">
        <f>IFERROR(N10*N14/100,"")</f>
        <v>0</v>
      </c>
      <c r="O18" s="117">
        <f>IFERROR(O10*O14*N14/100,"")</f>
        <v>0</v>
      </c>
      <c r="P18" s="117">
        <f>IFERROR(P10*P14*N14/100,"")</f>
        <v>0</v>
      </c>
      <c r="Q18" s="118">
        <f>IFERROR(Q10*Q14/100,"")</f>
        <v>0</v>
      </c>
      <c r="R18" s="118">
        <f>IFERROR(R10*R14/100,"")</f>
        <v>0</v>
      </c>
      <c r="S18" s="118">
        <f>IFERROR(S10*S14*R14/100,"")</f>
        <v>0</v>
      </c>
      <c r="T18" s="118">
        <f>IFERROR(T10*T14*R14/100,"")</f>
        <v>0</v>
      </c>
      <c r="AB18" s="17" t="s">
        <v>135</v>
      </c>
      <c r="AC18" s="133" t="s">
        <v>7398</v>
      </c>
      <c r="AD18" s="134" t="s">
        <v>7399</v>
      </c>
      <c r="AE18" s="135" t="s">
        <v>66</v>
      </c>
      <c r="AF18" s="141" t="s">
        <v>7400</v>
      </c>
      <c r="AG18" s="136" t="s">
        <v>7401</v>
      </c>
      <c r="AH18" s="136" t="s">
        <v>7401</v>
      </c>
      <c r="AI18" s="136" t="s">
        <v>7401</v>
      </c>
    </row>
    <row r="19" spans="2:35" ht="7.5" customHeight="1" x14ac:dyDescent="0.25"/>
    <row r="20" spans="2:35" ht="39.75" customHeight="1" x14ac:dyDescent="0.25">
      <c r="C20" s="113" t="s">
        <v>7450</v>
      </c>
      <c r="M20" s="105" t="s">
        <v>7451</v>
      </c>
      <c r="N20" s="106" t="s">
        <v>7452</v>
      </c>
    </row>
    <row r="21" spans="2:35" ht="30" customHeight="1" x14ac:dyDescent="0.25">
      <c r="B21" s="109" t="s">
        <v>7448</v>
      </c>
      <c r="C21" s="115">
        <f>SUM(C17:I17)</f>
        <v>0</v>
      </c>
      <c r="L21" s="109" t="s">
        <v>7448</v>
      </c>
      <c r="M21" s="115">
        <f>SUM(M17:P17)</f>
        <v>0</v>
      </c>
      <c r="N21" s="116">
        <f>SUM(Q17:T17)</f>
        <v>0</v>
      </c>
    </row>
    <row r="22" spans="2:35" ht="30" customHeight="1" x14ac:dyDescent="0.25">
      <c r="B22" s="110" t="s">
        <v>7449</v>
      </c>
      <c r="C22" s="117">
        <f>SUM(C18:I18)</f>
        <v>0</v>
      </c>
      <c r="L22" s="110" t="s">
        <v>7449</v>
      </c>
      <c r="M22" s="117">
        <f>SUM(M18:P18)</f>
        <v>0</v>
      </c>
      <c r="N22" s="118">
        <f>SUM(Q18:T18)</f>
        <v>0</v>
      </c>
    </row>
    <row r="24" spans="2:35" ht="30.75" customHeight="1" x14ac:dyDescent="0.25">
      <c r="B24" s="468" t="s">
        <v>7453</v>
      </c>
      <c r="C24" s="469"/>
      <c r="D24" s="470"/>
      <c r="L24" s="468" t="s">
        <v>7454</v>
      </c>
      <c r="M24" s="469"/>
      <c r="N24" s="470"/>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1" priority="4" operator="containsText" text="n/a">
      <formula>NOT(ISERROR(SEARCH("n/a",C9)))</formula>
    </cfRule>
  </conditionalFormatting>
  <conditionalFormatting sqref="C10:I10 C12:I14 C16:I18">
    <cfRule type="expression" dxfId="0" priority="3">
      <formula>C$9="n/a"</formula>
    </cfRule>
  </conditionalFormatting>
  <hyperlinks>
    <hyperlink ref="B1" location="Overview!A1" display="Back to Overview" xr:uid="{00000000-0004-0000-0E00-000000000000}"/>
  </hyperlinks>
  <pageMargins left="0.70866141732283472" right="0.70866141732283472" top="0.74803149606299213" bottom="0.74803149606299213" header="0.31496062992125984" footer="0.31496062992125984"/>
  <pageSetup paperSize="9" scale="50" orientation="landscape" r:id="rId1"/>
  <headerFooter>
    <oddHeader>&amp;C&amp;G</oddHeader>
  </headerFooter>
  <ignoredErrors>
    <ignoredError sqref="G17:G18" formula="1"/>
    <ignoredError sqref="M14:T14 C14:G14" unlockedFormula="1"/>
  </ignoredErrors>
  <drawing r:id="rId2"/>
  <legacyDrawingHF r:id="rId3"/>
  <extLst>
    <ext xmlns:x14="http://schemas.microsoft.com/office/spreadsheetml/2009/9/main" uri="{CCE6A557-97BC-4b89-ADB6-D9C93CAAB3DF}">
      <x14:dataValidations xmlns:xm="http://schemas.microsoft.com/office/excel/2006/main" count="2">
        <x14:dataValidation type="list" errorStyle="information" allowBlank="1" showInputMessage="1" showErrorMessage="1" promptTitle="Tariff selection" prompt="Choose tariff from drop down list" xr:uid="{00000000-0002-0000-0E00-000001000000}">
          <x14:formula1>
            <xm:f>'Annex 1 LV, HV &amp; UMS charges_A'!$A$14:$A$45</xm:f>
          </x14:formula1>
          <xm:sqref>B10</xm:sqref>
        </x14:dataValidation>
        <x14:dataValidation type="list" errorStyle="information" allowBlank="1" showInputMessage="1" showErrorMessage="1" promptTitle="Choose site" prompt="Select the EHV site that you would like to calculate charges." xr:uid="{00000000-0002-0000-0E00-000000000000}">
          <x14:formula1>
            <xm:f>'Annex 2 EHV charges'!#REF!</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6E357-D0BA-44EB-BDCA-782AEC7C2621}">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NPG Northeast Area (GSP Group _F)"</f>
        <v>Southern Electric Power Distribution plc - Effective from 1 April 2026 - Final LV and HV charges in NPG Northeast Area (GSP Group _F)</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215" t="s">
        <v>44</v>
      </c>
      <c r="B5" s="216" t="s">
        <v>45</v>
      </c>
      <c r="C5" s="371" t="s">
        <v>46</v>
      </c>
      <c r="D5" s="372"/>
      <c r="E5" s="217" t="s">
        <v>47</v>
      </c>
      <c r="F5" s="218"/>
      <c r="G5" s="373"/>
      <c r="H5" s="374"/>
      <c r="I5" s="219" t="s">
        <v>48</v>
      </c>
      <c r="J5" s="220" t="s">
        <v>49</v>
      </c>
      <c r="K5" s="217" t="s">
        <v>47</v>
      </c>
    </row>
    <row r="6" spans="1:13" ht="65.25" customHeight="1" x14ac:dyDescent="0.25">
      <c r="A6" s="221" t="s">
        <v>50</v>
      </c>
      <c r="B6" s="222" t="s">
        <v>275</v>
      </c>
      <c r="C6" s="379" t="s">
        <v>276</v>
      </c>
      <c r="D6" s="379"/>
      <c r="E6" s="222" t="s">
        <v>277</v>
      </c>
      <c r="F6" s="218"/>
      <c r="G6" s="380" t="s">
        <v>54</v>
      </c>
      <c r="H6" s="380"/>
      <c r="I6" s="222" t="s">
        <v>275</v>
      </c>
      <c r="J6" s="223" t="s">
        <v>276</v>
      </c>
      <c r="K6" s="223" t="s">
        <v>277</v>
      </c>
    </row>
    <row r="7" spans="1:13" ht="65.25" customHeight="1" x14ac:dyDescent="0.25">
      <c r="A7" s="221" t="s">
        <v>55</v>
      </c>
      <c r="B7" s="225">
        <v>0</v>
      </c>
      <c r="C7" s="381">
        <v>0</v>
      </c>
      <c r="D7" s="382"/>
      <c r="E7" s="222" t="s">
        <v>141</v>
      </c>
      <c r="F7" s="218"/>
      <c r="G7" s="380" t="s">
        <v>278</v>
      </c>
      <c r="H7" s="380"/>
      <c r="I7" s="225">
        <v>0</v>
      </c>
      <c r="J7" s="223" t="s">
        <v>279</v>
      </c>
      <c r="K7" s="223" t="s">
        <v>277</v>
      </c>
    </row>
    <row r="8" spans="1:13" ht="65.25" customHeight="1" x14ac:dyDescent="0.25">
      <c r="A8" s="224" t="s">
        <v>59</v>
      </c>
      <c r="B8" s="375" t="s">
        <v>60</v>
      </c>
      <c r="C8" s="376"/>
      <c r="D8" s="376"/>
      <c r="E8" s="377"/>
      <c r="F8" s="218"/>
      <c r="G8" s="380" t="s">
        <v>144</v>
      </c>
      <c r="H8" s="380"/>
      <c r="I8" s="225">
        <v>0</v>
      </c>
      <c r="J8" s="225">
        <v>0</v>
      </c>
      <c r="K8" s="223" t="s">
        <v>141</v>
      </c>
    </row>
    <row r="9" spans="1:13" s="79" customFormat="1" ht="65.25" customHeight="1" x14ac:dyDescent="0.25">
      <c r="A9" s="218"/>
      <c r="B9" s="218"/>
      <c r="C9" s="218"/>
      <c r="D9" s="218"/>
      <c r="E9" s="218"/>
      <c r="F9" s="218"/>
      <c r="G9" s="378" t="s">
        <v>59</v>
      </c>
      <c r="H9" s="378"/>
      <c r="I9" s="375" t="s">
        <v>60</v>
      </c>
      <c r="J9" s="376"/>
      <c r="K9" s="377"/>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55.2" x14ac:dyDescent="0.25">
      <c r="A14" s="17" t="s">
        <v>72</v>
      </c>
      <c r="B14" s="43" t="s">
        <v>280</v>
      </c>
      <c r="C14" s="171" t="s">
        <v>74</v>
      </c>
      <c r="D14" s="226">
        <v>11.239000000000001</v>
      </c>
      <c r="E14" s="227">
        <v>1.702</v>
      </c>
      <c r="F14" s="228">
        <v>0.24</v>
      </c>
      <c r="G14" s="229">
        <v>17.97</v>
      </c>
      <c r="H14" s="230">
        <v>0</v>
      </c>
      <c r="I14" s="230">
        <v>0</v>
      </c>
      <c r="J14" s="231">
        <v>0</v>
      </c>
      <c r="K14" s="46"/>
    </row>
    <row r="15" spans="1:13" ht="32.25" customHeight="1" x14ac:dyDescent="0.25">
      <c r="A15" s="17" t="s">
        <v>75</v>
      </c>
      <c r="B15" s="43"/>
      <c r="C15" s="167">
        <v>2</v>
      </c>
      <c r="D15" s="226">
        <v>11.239000000000001</v>
      </c>
      <c r="E15" s="227">
        <v>1.702</v>
      </c>
      <c r="F15" s="228">
        <v>0.24</v>
      </c>
      <c r="G15" s="230">
        <v>0</v>
      </c>
      <c r="H15" s="230">
        <v>0</v>
      </c>
      <c r="I15" s="230">
        <v>0</v>
      </c>
      <c r="J15" s="231">
        <v>0</v>
      </c>
      <c r="K15" s="46"/>
    </row>
    <row r="16" spans="1:13" ht="96.6" x14ac:dyDescent="0.25">
      <c r="A16" s="17" t="s">
        <v>76</v>
      </c>
      <c r="B16" s="43" t="s">
        <v>281</v>
      </c>
      <c r="C16" s="155" t="s">
        <v>78</v>
      </c>
      <c r="D16" s="226">
        <v>12.823</v>
      </c>
      <c r="E16" s="227">
        <v>1.9419999999999999</v>
      </c>
      <c r="F16" s="228">
        <v>0.27300000000000002</v>
      </c>
      <c r="G16" s="229">
        <v>14.71</v>
      </c>
      <c r="H16" s="230">
        <v>0</v>
      </c>
      <c r="I16" s="230">
        <v>0</v>
      </c>
      <c r="J16" s="231">
        <v>0</v>
      </c>
      <c r="K16" s="46"/>
    </row>
    <row r="17" spans="1:11" ht="96.6" x14ac:dyDescent="0.25">
      <c r="A17" s="17" t="s">
        <v>79</v>
      </c>
      <c r="B17" s="43" t="s">
        <v>282</v>
      </c>
      <c r="C17" s="155" t="s">
        <v>78</v>
      </c>
      <c r="D17" s="226">
        <v>12.823</v>
      </c>
      <c r="E17" s="227">
        <v>1.9419999999999999</v>
      </c>
      <c r="F17" s="228">
        <v>0.27300000000000002</v>
      </c>
      <c r="G17" s="229">
        <v>16.73</v>
      </c>
      <c r="H17" s="230">
        <v>0</v>
      </c>
      <c r="I17" s="230">
        <v>0</v>
      </c>
      <c r="J17" s="231">
        <v>0</v>
      </c>
      <c r="K17" s="46"/>
    </row>
    <row r="18" spans="1:11" ht="96.6" x14ac:dyDescent="0.25">
      <c r="A18" s="17" t="s">
        <v>81</v>
      </c>
      <c r="B18" s="43" t="s">
        <v>283</v>
      </c>
      <c r="C18" s="155" t="s">
        <v>78</v>
      </c>
      <c r="D18" s="226">
        <v>12.823</v>
      </c>
      <c r="E18" s="227">
        <v>1.9419999999999999</v>
      </c>
      <c r="F18" s="228">
        <v>0.27300000000000002</v>
      </c>
      <c r="G18" s="229">
        <v>20.21</v>
      </c>
      <c r="H18" s="230">
        <v>0</v>
      </c>
      <c r="I18" s="230">
        <v>0</v>
      </c>
      <c r="J18" s="231">
        <v>0</v>
      </c>
      <c r="K18" s="46"/>
    </row>
    <row r="19" spans="1:11" ht="96.6" x14ac:dyDescent="0.25">
      <c r="A19" s="17" t="s">
        <v>83</v>
      </c>
      <c r="B19" s="43" t="s">
        <v>284</v>
      </c>
      <c r="C19" s="155" t="s">
        <v>78</v>
      </c>
      <c r="D19" s="226">
        <v>12.823</v>
      </c>
      <c r="E19" s="227">
        <v>1.9419999999999999</v>
      </c>
      <c r="F19" s="228">
        <v>0.27300000000000002</v>
      </c>
      <c r="G19" s="229">
        <v>26.54</v>
      </c>
      <c r="H19" s="230">
        <v>0</v>
      </c>
      <c r="I19" s="230">
        <v>0</v>
      </c>
      <c r="J19" s="231">
        <v>0</v>
      </c>
      <c r="K19" s="46"/>
    </row>
    <row r="20" spans="1:11" ht="96.6" x14ac:dyDescent="0.25">
      <c r="A20" s="17" t="s">
        <v>85</v>
      </c>
      <c r="B20" s="43" t="s">
        <v>285</v>
      </c>
      <c r="C20" s="155" t="s">
        <v>78</v>
      </c>
      <c r="D20" s="226">
        <v>12.823</v>
      </c>
      <c r="E20" s="227">
        <v>1.9419999999999999</v>
      </c>
      <c r="F20" s="228">
        <v>0.27300000000000002</v>
      </c>
      <c r="G20" s="229">
        <v>46.58</v>
      </c>
      <c r="H20" s="230">
        <v>0</v>
      </c>
      <c r="I20" s="230">
        <v>0</v>
      </c>
      <c r="J20" s="231">
        <v>0</v>
      </c>
      <c r="K20" s="46"/>
    </row>
    <row r="21" spans="1:11" ht="32.25" customHeight="1" x14ac:dyDescent="0.25">
      <c r="A21" s="17" t="s">
        <v>87</v>
      </c>
      <c r="B21" s="43"/>
      <c r="C21" s="167">
        <v>4</v>
      </c>
      <c r="D21" s="226">
        <v>12.823</v>
      </c>
      <c r="E21" s="227">
        <v>1.9419999999999999</v>
      </c>
      <c r="F21" s="228">
        <v>0.27300000000000002</v>
      </c>
      <c r="G21" s="230">
        <v>0</v>
      </c>
      <c r="H21" s="230">
        <v>0</v>
      </c>
      <c r="I21" s="230">
        <v>0</v>
      </c>
      <c r="J21" s="231">
        <v>0</v>
      </c>
      <c r="K21" s="46"/>
    </row>
    <row r="22" spans="1:11" ht="32.25" customHeight="1" x14ac:dyDescent="0.25">
      <c r="A22" s="17" t="s">
        <v>88</v>
      </c>
      <c r="B22" s="46" t="s">
        <v>286</v>
      </c>
      <c r="C22" s="167">
        <v>0</v>
      </c>
      <c r="D22" s="226">
        <v>8.5220000000000002</v>
      </c>
      <c r="E22" s="227">
        <v>1.2549999999999999</v>
      </c>
      <c r="F22" s="228">
        <v>0.17899999999999999</v>
      </c>
      <c r="G22" s="229">
        <v>15.25</v>
      </c>
      <c r="H22" s="229">
        <v>5.48</v>
      </c>
      <c r="I22" s="232">
        <v>5.48</v>
      </c>
      <c r="J22" s="233">
        <v>0.16300000000000001</v>
      </c>
      <c r="K22" s="46"/>
    </row>
    <row r="23" spans="1:11" ht="32.25" customHeight="1" x14ac:dyDescent="0.25">
      <c r="A23" s="17" t="s">
        <v>90</v>
      </c>
      <c r="B23" s="46" t="s">
        <v>287</v>
      </c>
      <c r="C23" s="167">
        <v>0</v>
      </c>
      <c r="D23" s="226">
        <v>8.5220000000000002</v>
      </c>
      <c r="E23" s="227">
        <v>1.2549999999999999</v>
      </c>
      <c r="F23" s="228">
        <v>0.17899999999999999</v>
      </c>
      <c r="G23" s="229">
        <v>68.39</v>
      </c>
      <c r="H23" s="229">
        <v>5.48</v>
      </c>
      <c r="I23" s="232">
        <v>5.48</v>
      </c>
      <c r="J23" s="233">
        <v>0.16300000000000001</v>
      </c>
      <c r="K23" s="46"/>
    </row>
    <row r="24" spans="1:11" ht="32.25" customHeight="1" x14ac:dyDescent="0.25">
      <c r="A24" s="17" t="s">
        <v>92</v>
      </c>
      <c r="B24" s="46" t="s">
        <v>288</v>
      </c>
      <c r="C24" s="167">
        <v>0</v>
      </c>
      <c r="D24" s="226">
        <v>8.5220000000000002</v>
      </c>
      <c r="E24" s="227">
        <v>1.2549999999999999</v>
      </c>
      <c r="F24" s="228">
        <v>0.17899999999999999</v>
      </c>
      <c r="G24" s="229">
        <v>129.88999999999999</v>
      </c>
      <c r="H24" s="229">
        <v>5.48</v>
      </c>
      <c r="I24" s="232">
        <v>5.48</v>
      </c>
      <c r="J24" s="233">
        <v>0.16300000000000001</v>
      </c>
      <c r="K24" s="46"/>
    </row>
    <row r="25" spans="1:11" ht="32.25" customHeight="1" x14ac:dyDescent="0.25">
      <c r="A25" s="17" t="s">
        <v>94</v>
      </c>
      <c r="B25" s="46" t="s">
        <v>289</v>
      </c>
      <c r="C25" s="167">
        <v>0</v>
      </c>
      <c r="D25" s="226">
        <v>8.5220000000000002</v>
      </c>
      <c r="E25" s="227">
        <v>1.2549999999999999</v>
      </c>
      <c r="F25" s="228">
        <v>0.17899999999999999</v>
      </c>
      <c r="G25" s="229">
        <v>194.74</v>
      </c>
      <c r="H25" s="229">
        <v>5.48</v>
      </c>
      <c r="I25" s="232">
        <v>5.48</v>
      </c>
      <c r="J25" s="233">
        <v>0.16300000000000001</v>
      </c>
      <c r="K25" s="46"/>
    </row>
    <row r="26" spans="1:11" ht="32.25" customHeight="1" x14ac:dyDescent="0.25">
      <c r="A26" s="17" t="s">
        <v>96</v>
      </c>
      <c r="B26" s="46" t="s">
        <v>290</v>
      </c>
      <c r="C26" s="167">
        <v>0</v>
      </c>
      <c r="D26" s="226">
        <v>8.5220000000000002</v>
      </c>
      <c r="E26" s="227">
        <v>1.2549999999999999</v>
      </c>
      <c r="F26" s="228">
        <v>0.17899999999999999</v>
      </c>
      <c r="G26" s="229">
        <v>482.86</v>
      </c>
      <c r="H26" s="229">
        <v>5.48</v>
      </c>
      <c r="I26" s="232">
        <v>5.48</v>
      </c>
      <c r="J26" s="233">
        <v>0.16300000000000001</v>
      </c>
      <c r="K26" s="46"/>
    </row>
    <row r="27" spans="1:11" ht="32.25" customHeight="1" x14ac:dyDescent="0.25">
      <c r="A27" s="17" t="s">
        <v>98</v>
      </c>
      <c r="B27" s="46" t="s">
        <v>291</v>
      </c>
      <c r="C27" s="167">
        <v>0</v>
      </c>
      <c r="D27" s="226">
        <v>4.6340000000000003</v>
      </c>
      <c r="E27" s="227">
        <v>0.626</v>
      </c>
      <c r="F27" s="228">
        <v>9.2999999999999999E-2</v>
      </c>
      <c r="G27" s="229">
        <v>15.25</v>
      </c>
      <c r="H27" s="229">
        <v>5.15</v>
      </c>
      <c r="I27" s="232">
        <v>5.15</v>
      </c>
      <c r="J27" s="233">
        <v>8.6999999999999994E-2</v>
      </c>
      <c r="K27" s="46"/>
    </row>
    <row r="28" spans="1:11" ht="32.25" customHeight="1" x14ac:dyDescent="0.25">
      <c r="A28" s="17" t="s">
        <v>100</v>
      </c>
      <c r="B28" s="46" t="s">
        <v>292</v>
      </c>
      <c r="C28" s="167">
        <v>0</v>
      </c>
      <c r="D28" s="226">
        <v>4.6340000000000003</v>
      </c>
      <c r="E28" s="227">
        <v>0.626</v>
      </c>
      <c r="F28" s="228">
        <v>9.2999999999999999E-2</v>
      </c>
      <c r="G28" s="229">
        <v>68.39</v>
      </c>
      <c r="H28" s="229">
        <v>5.15</v>
      </c>
      <c r="I28" s="232">
        <v>5.15</v>
      </c>
      <c r="J28" s="233">
        <v>8.6999999999999994E-2</v>
      </c>
      <c r="K28" s="46"/>
    </row>
    <row r="29" spans="1:11" ht="32.25" customHeight="1" x14ac:dyDescent="0.25">
      <c r="A29" s="17" t="s">
        <v>102</v>
      </c>
      <c r="B29" s="46" t="s">
        <v>293</v>
      </c>
      <c r="C29" s="167">
        <v>0</v>
      </c>
      <c r="D29" s="226">
        <v>4.6340000000000003</v>
      </c>
      <c r="E29" s="227">
        <v>0.626</v>
      </c>
      <c r="F29" s="228">
        <v>9.2999999999999999E-2</v>
      </c>
      <c r="G29" s="229">
        <v>129.88999999999999</v>
      </c>
      <c r="H29" s="229">
        <v>5.15</v>
      </c>
      <c r="I29" s="232">
        <v>5.15</v>
      </c>
      <c r="J29" s="233">
        <v>8.6999999999999994E-2</v>
      </c>
      <c r="K29" s="46"/>
    </row>
    <row r="30" spans="1:11" ht="32.25" customHeight="1" x14ac:dyDescent="0.25">
      <c r="A30" s="17" t="s">
        <v>104</v>
      </c>
      <c r="B30" s="46" t="s">
        <v>294</v>
      </c>
      <c r="C30" s="167">
        <v>0</v>
      </c>
      <c r="D30" s="226">
        <v>4.6340000000000003</v>
      </c>
      <c r="E30" s="227">
        <v>0.626</v>
      </c>
      <c r="F30" s="228">
        <v>9.2999999999999999E-2</v>
      </c>
      <c r="G30" s="229">
        <v>194.74</v>
      </c>
      <c r="H30" s="229">
        <v>5.15</v>
      </c>
      <c r="I30" s="232">
        <v>5.15</v>
      </c>
      <c r="J30" s="233">
        <v>8.6999999999999994E-2</v>
      </c>
      <c r="K30" s="46"/>
    </row>
    <row r="31" spans="1:11" ht="32.25" customHeight="1" x14ac:dyDescent="0.25">
      <c r="A31" s="17" t="s">
        <v>106</v>
      </c>
      <c r="B31" s="46" t="s">
        <v>295</v>
      </c>
      <c r="C31" s="167">
        <v>0</v>
      </c>
      <c r="D31" s="226">
        <v>4.6340000000000003</v>
      </c>
      <c r="E31" s="227">
        <v>0.626</v>
      </c>
      <c r="F31" s="228">
        <v>9.2999999999999999E-2</v>
      </c>
      <c r="G31" s="229">
        <v>482.86</v>
      </c>
      <c r="H31" s="229">
        <v>5.15</v>
      </c>
      <c r="I31" s="232">
        <v>5.15</v>
      </c>
      <c r="J31" s="233">
        <v>8.6999999999999994E-2</v>
      </c>
      <c r="K31" s="46"/>
    </row>
    <row r="32" spans="1:11" ht="32.25" customHeight="1" x14ac:dyDescent="0.25">
      <c r="A32" s="17" t="s">
        <v>108</v>
      </c>
      <c r="B32" s="46" t="s">
        <v>296</v>
      </c>
      <c r="C32" s="167">
        <v>0</v>
      </c>
      <c r="D32" s="226">
        <v>3.403</v>
      </c>
      <c r="E32" s="227">
        <v>0.42699999999999999</v>
      </c>
      <c r="F32" s="228">
        <v>6.6000000000000003E-2</v>
      </c>
      <c r="G32" s="229">
        <v>316.66000000000003</v>
      </c>
      <c r="H32" s="229">
        <v>5.6</v>
      </c>
      <c r="I32" s="232">
        <v>5.6</v>
      </c>
      <c r="J32" s="233">
        <v>6.3E-2</v>
      </c>
      <c r="K32" s="46"/>
    </row>
    <row r="33" spans="1:11" ht="32.25" customHeight="1" x14ac:dyDescent="0.25">
      <c r="A33" s="17" t="s">
        <v>110</v>
      </c>
      <c r="B33" s="46" t="s">
        <v>297</v>
      </c>
      <c r="C33" s="167">
        <v>0</v>
      </c>
      <c r="D33" s="226">
        <v>3.403</v>
      </c>
      <c r="E33" s="227">
        <v>0.42699999999999999</v>
      </c>
      <c r="F33" s="228">
        <v>6.6000000000000003E-2</v>
      </c>
      <c r="G33" s="229">
        <v>681.69</v>
      </c>
      <c r="H33" s="229">
        <v>5.6</v>
      </c>
      <c r="I33" s="232">
        <v>5.6</v>
      </c>
      <c r="J33" s="233">
        <v>6.3E-2</v>
      </c>
      <c r="K33" s="46"/>
    </row>
    <row r="34" spans="1:11" ht="32.25" customHeight="1" x14ac:dyDescent="0.25">
      <c r="A34" s="17" t="s">
        <v>112</v>
      </c>
      <c r="B34" s="46" t="s">
        <v>298</v>
      </c>
      <c r="C34" s="167">
        <v>0</v>
      </c>
      <c r="D34" s="226">
        <v>3.403</v>
      </c>
      <c r="E34" s="227">
        <v>0.42699999999999999</v>
      </c>
      <c r="F34" s="228">
        <v>6.6000000000000003E-2</v>
      </c>
      <c r="G34" s="229">
        <v>1316.4</v>
      </c>
      <c r="H34" s="229">
        <v>5.6</v>
      </c>
      <c r="I34" s="232">
        <v>5.6</v>
      </c>
      <c r="J34" s="233">
        <v>6.3E-2</v>
      </c>
      <c r="K34" s="46"/>
    </row>
    <row r="35" spans="1:11" ht="32.25" customHeight="1" x14ac:dyDescent="0.25">
      <c r="A35" s="17" t="s">
        <v>114</v>
      </c>
      <c r="B35" s="46" t="s">
        <v>299</v>
      </c>
      <c r="C35" s="167">
        <v>0</v>
      </c>
      <c r="D35" s="226">
        <v>3.403</v>
      </c>
      <c r="E35" s="227">
        <v>0.42699999999999999</v>
      </c>
      <c r="F35" s="228">
        <v>6.6000000000000003E-2</v>
      </c>
      <c r="G35" s="229">
        <v>2103.42</v>
      </c>
      <c r="H35" s="229">
        <v>5.6</v>
      </c>
      <c r="I35" s="232">
        <v>5.6</v>
      </c>
      <c r="J35" s="233">
        <v>6.3E-2</v>
      </c>
      <c r="K35" s="46"/>
    </row>
    <row r="36" spans="1:11" ht="32.25" customHeight="1" x14ac:dyDescent="0.25">
      <c r="A36" s="17" t="s">
        <v>116</v>
      </c>
      <c r="B36" s="46" t="s">
        <v>300</v>
      </c>
      <c r="C36" s="167">
        <v>0</v>
      </c>
      <c r="D36" s="226">
        <v>3.403</v>
      </c>
      <c r="E36" s="227">
        <v>0.42699999999999999</v>
      </c>
      <c r="F36" s="228">
        <v>6.6000000000000003E-2</v>
      </c>
      <c r="G36" s="229">
        <v>5182.22</v>
      </c>
      <c r="H36" s="229">
        <v>5.6</v>
      </c>
      <c r="I36" s="232">
        <v>5.6</v>
      </c>
      <c r="J36" s="233">
        <v>6.3E-2</v>
      </c>
      <c r="K36" s="46"/>
    </row>
    <row r="37" spans="1:11" ht="32.25" customHeight="1" x14ac:dyDescent="0.25">
      <c r="A37" s="17" t="s">
        <v>118</v>
      </c>
      <c r="B37" s="46" t="s">
        <v>301</v>
      </c>
      <c r="C37" s="167" t="s">
        <v>120</v>
      </c>
      <c r="D37" s="234">
        <v>33.484000000000002</v>
      </c>
      <c r="E37" s="235">
        <v>1.8129999999999999</v>
      </c>
      <c r="F37" s="236">
        <v>0.498</v>
      </c>
      <c r="G37" s="230">
        <v>0</v>
      </c>
      <c r="H37" s="230">
        <v>0</v>
      </c>
      <c r="I37" s="230">
        <v>0</v>
      </c>
      <c r="J37" s="231">
        <v>0</v>
      </c>
      <c r="K37" s="46"/>
    </row>
    <row r="38" spans="1:11" ht="27.75" customHeight="1" x14ac:dyDescent="0.25">
      <c r="A38" s="17" t="s">
        <v>121</v>
      </c>
      <c r="B38" s="47" t="s">
        <v>302</v>
      </c>
      <c r="C38" s="166" t="s">
        <v>123</v>
      </c>
      <c r="D38" s="226">
        <v>-7.7359999999999998</v>
      </c>
      <c r="E38" s="227">
        <v>-1.171</v>
      </c>
      <c r="F38" s="228">
        <v>-0.16500000000000001</v>
      </c>
      <c r="G38" s="230">
        <v>0</v>
      </c>
      <c r="H38" s="230">
        <v>0</v>
      </c>
      <c r="I38" s="230">
        <v>0</v>
      </c>
      <c r="J38" s="231">
        <v>0</v>
      </c>
      <c r="K38" s="46"/>
    </row>
    <row r="39" spans="1:11" ht="27.75" customHeight="1" x14ac:dyDescent="0.25">
      <c r="A39" s="17" t="s">
        <v>124</v>
      </c>
      <c r="B39" s="46"/>
      <c r="C39" s="167">
        <v>0</v>
      </c>
      <c r="D39" s="226">
        <v>-6.5179999999999998</v>
      </c>
      <c r="E39" s="227">
        <v>-0.97199999999999998</v>
      </c>
      <c r="F39" s="228">
        <v>-0.13800000000000001</v>
      </c>
      <c r="G39" s="230">
        <v>0</v>
      </c>
      <c r="H39" s="230">
        <v>0</v>
      </c>
      <c r="I39" s="230">
        <v>0</v>
      </c>
      <c r="J39" s="231">
        <v>0</v>
      </c>
      <c r="K39" s="46"/>
    </row>
    <row r="40" spans="1:11" ht="27.75" customHeight="1" x14ac:dyDescent="0.25">
      <c r="A40" s="17" t="s">
        <v>125</v>
      </c>
      <c r="B40" s="46" t="s">
        <v>303</v>
      </c>
      <c r="C40" s="167">
        <v>0</v>
      </c>
      <c r="D40" s="226">
        <v>-7.7359999999999998</v>
      </c>
      <c r="E40" s="227">
        <v>-1.171</v>
      </c>
      <c r="F40" s="228">
        <v>-0.16500000000000001</v>
      </c>
      <c r="G40" s="230">
        <v>0</v>
      </c>
      <c r="H40" s="230">
        <v>0</v>
      </c>
      <c r="I40" s="230">
        <v>0</v>
      </c>
      <c r="J40" s="233">
        <v>0.13</v>
      </c>
      <c r="K40" s="46"/>
    </row>
    <row r="41" spans="1:11" ht="27.75" customHeight="1" x14ac:dyDescent="0.25">
      <c r="A41" s="17" t="s">
        <v>127</v>
      </c>
      <c r="B41" s="46" t="s">
        <v>304</v>
      </c>
      <c r="C41" s="167">
        <v>0</v>
      </c>
      <c r="D41" s="226">
        <v>-7.7359999999999998</v>
      </c>
      <c r="E41" s="227">
        <v>-1.171</v>
      </c>
      <c r="F41" s="228">
        <v>-0.16500000000000001</v>
      </c>
      <c r="G41" s="230">
        <v>0</v>
      </c>
      <c r="H41" s="230">
        <v>0</v>
      </c>
      <c r="I41" s="230">
        <v>0</v>
      </c>
      <c r="J41" s="231">
        <v>0</v>
      </c>
      <c r="K41" s="46"/>
    </row>
    <row r="42" spans="1:11" ht="27.75" customHeight="1" x14ac:dyDescent="0.25">
      <c r="A42" s="17" t="s">
        <v>129</v>
      </c>
      <c r="B42" s="46" t="s">
        <v>305</v>
      </c>
      <c r="C42" s="167">
        <v>0</v>
      </c>
      <c r="D42" s="226">
        <v>-6.5179999999999998</v>
      </c>
      <c r="E42" s="227">
        <v>-0.97199999999999998</v>
      </c>
      <c r="F42" s="228">
        <v>-0.13800000000000001</v>
      </c>
      <c r="G42" s="230">
        <v>0</v>
      </c>
      <c r="H42" s="230">
        <v>0</v>
      </c>
      <c r="I42" s="230">
        <v>0</v>
      </c>
      <c r="J42" s="233">
        <v>0.122</v>
      </c>
      <c r="K42" s="46"/>
    </row>
    <row r="43" spans="1:11" ht="27.75" customHeight="1" x14ac:dyDescent="0.25">
      <c r="A43" s="17" t="s">
        <v>131</v>
      </c>
      <c r="B43" s="46" t="s">
        <v>306</v>
      </c>
      <c r="C43" s="167">
        <v>0</v>
      </c>
      <c r="D43" s="226">
        <v>-6.5179999999999998</v>
      </c>
      <c r="E43" s="227">
        <v>-0.97199999999999998</v>
      </c>
      <c r="F43" s="228">
        <v>-0.13800000000000001</v>
      </c>
      <c r="G43" s="230">
        <v>0</v>
      </c>
      <c r="H43" s="230">
        <v>0</v>
      </c>
      <c r="I43" s="230">
        <v>0</v>
      </c>
      <c r="J43" s="231">
        <v>0</v>
      </c>
      <c r="K43" s="46"/>
    </row>
    <row r="44" spans="1:11" ht="27.75" customHeight="1" x14ac:dyDescent="0.25">
      <c r="A44" s="17" t="s">
        <v>133</v>
      </c>
      <c r="B44" s="46" t="s">
        <v>307</v>
      </c>
      <c r="C44" s="167">
        <v>0</v>
      </c>
      <c r="D44" s="226">
        <v>-3.8839999999999999</v>
      </c>
      <c r="E44" s="227">
        <v>-0.52500000000000002</v>
      </c>
      <c r="F44" s="228">
        <v>-7.8E-2</v>
      </c>
      <c r="G44" s="229">
        <v>70.64</v>
      </c>
      <c r="H44" s="230">
        <v>0</v>
      </c>
      <c r="I44" s="230">
        <v>0</v>
      </c>
      <c r="J44" s="233">
        <v>0.108</v>
      </c>
      <c r="K44" s="46"/>
    </row>
    <row r="45" spans="1:11" ht="27.75" customHeight="1" x14ac:dyDescent="0.25">
      <c r="A45" s="17" t="s">
        <v>135</v>
      </c>
      <c r="B45" s="46" t="s">
        <v>308</v>
      </c>
      <c r="C45" s="167">
        <v>0</v>
      </c>
      <c r="D45" s="226">
        <v>-3.8839999999999999</v>
      </c>
      <c r="E45" s="227">
        <v>-0.52500000000000002</v>
      </c>
      <c r="F45" s="228">
        <v>-7.8E-2</v>
      </c>
      <c r="G45" s="229">
        <v>70.64</v>
      </c>
      <c r="H45" s="230">
        <v>0</v>
      </c>
      <c r="I45" s="230">
        <v>0</v>
      </c>
      <c r="J45" s="231">
        <v>0</v>
      </c>
      <c r="K45" s="46"/>
    </row>
    <row r="46" spans="1:11" ht="27.75" customHeight="1" x14ac:dyDescent="0.25">
      <c r="C46" s="3"/>
    </row>
  </sheetData>
  <mergeCells count="15">
    <mergeCell ref="C5:D5"/>
    <mergeCell ref="G5:H5"/>
    <mergeCell ref="I9:K9"/>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271EC199-ECBA-4D0B-89CE-DB9570819A43}"/>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B1D67-3125-4A85-9A9E-2BA1D4D5A026}">
  <sheetPr>
    <pageSetUpPr fitToPage="1"/>
  </sheetPr>
  <dimension ref="A1:M46"/>
  <sheetViews>
    <sheetView zoomScale="70" zoomScaleNormal="70" zoomScaleSheetLayoutView="100" workbookViewId="0"/>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SP Electricity North West Area (GSP Group _G)"</f>
        <v>Southern Electric Power Distribution plc - Effective from 1 April 2026 - Final LV and HV charges in SP Electricity North West Area (GSP Group _G)</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81" t="s">
        <v>50</v>
      </c>
      <c r="B6" s="24" t="s">
        <v>140</v>
      </c>
      <c r="C6" s="354" t="s">
        <v>309</v>
      </c>
      <c r="D6" s="354"/>
      <c r="E6" s="24" t="s">
        <v>310</v>
      </c>
      <c r="F6" s="87"/>
      <c r="G6" s="383" t="s">
        <v>57</v>
      </c>
      <c r="H6" s="384"/>
      <c r="I6" s="22"/>
      <c r="J6" s="86" t="s">
        <v>311</v>
      </c>
      <c r="K6" s="183" t="s">
        <v>310</v>
      </c>
    </row>
    <row r="7" spans="1:13" ht="65.25" customHeight="1" x14ac:dyDescent="0.25">
      <c r="A7" s="81" t="s">
        <v>55</v>
      </c>
      <c r="B7" s="22"/>
      <c r="C7" s="354" t="s">
        <v>140</v>
      </c>
      <c r="D7" s="354"/>
      <c r="E7" s="24" t="s">
        <v>312</v>
      </c>
      <c r="F7" s="87"/>
      <c r="G7" s="383" t="s">
        <v>54</v>
      </c>
      <c r="H7" s="384"/>
      <c r="I7" s="24" t="s">
        <v>140</v>
      </c>
      <c r="J7" s="86" t="s">
        <v>313</v>
      </c>
      <c r="K7" s="183" t="s">
        <v>310</v>
      </c>
    </row>
    <row r="8" spans="1:13" ht="65.25" customHeight="1" x14ac:dyDescent="0.25">
      <c r="A8" s="82" t="s">
        <v>59</v>
      </c>
      <c r="B8" s="366" t="s">
        <v>60</v>
      </c>
      <c r="C8" s="367"/>
      <c r="D8" s="367"/>
      <c r="E8" s="368"/>
      <c r="F8" s="87"/>
      <c r="G8" s="383" t="s">
        <v>144</v>
      </c>
      <c r="H8" s="384"/>
      <c r="I8" s="22"/>
      <c r="J8" s="24" t="s">
        <v>140</v>
      </c>
      <c r="K8" s="183" t="s">
        <v>312</v>
      </c>
    </row>
    <row r="9" spans="1:13" s="79" customFormat="1" ht="65.25" customHeight="1" x14ac:dyDescent="0.25">
      <c r="F9" s="87"/>
      <c r="G9" s="359" t="s">
        <v>59</v>
      </c>
      <c r="H9" s="359"/>
      <c r="I9" s="366" t="s">
        <v>60</v>
      </c>
      <c r="J9" s="367"/>
      <c r="K9" s="368"/>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41.4" x14ac:dyDescent="0.25">
      <c r="A14" s="17" t="s">
        <v>72</v>
      </c>
      <c r="B14" s="43" t="s">
        <v>314</v>
      </c>
      <c r="C14" s="171" t="s">
        <v>74</v>
      </c>
      <c r="D14" s="128">
        <v>16.206</v>
      </c>
      <c r="E14" s="129">
        <v>2.5649999999999999</v>
      </c>
      <c r="F14" s="130">
        <v>0.15</v>
      </c>
      <c r="G14" s="48">
        <v>2.88</v>
      </c>
      <c r="H14" s="49"/>
      <c r="I14" s="49"/>
      <c r="J14" s="45"/>
      <c r="K14" s="46"/>
    </row>
    <row r="15" spans="1:13" ht="32.25" customHeight="1" x14ac:dyDescent="0.25">
      <c r="A15" s="17" t="s">
        <v>75</v>
      </c>
      <c r="B15" s="43"/>
      <c r="C15" s="167">
        <v>2</v>
      </c>
      <c r="D15" s="128">
        <v>16.206</v>
      </c>
      <c r="E15" s="129">
        <v>2.5649999999999999</v>
      </c>
      <c r="F15" s="130">
        <v>0.15</v>
      </c>
      <c r="G15" s="49"/>
      <c r="H15" s="49"/>
      <c r="I15" s="49"/>
      <c r="J15" s="45"/>
      <c r="K15" s="46"/>
    </row>
    <row r="16" spans="1:13" ht="69" x14ac:dyDescent="0.25">
      <c r="A16" s="17" t="s">
        <v>76</v>
      </c>
      <c r="B16" s="43" t="s">
        <v>315</v>
      </c>
      <c r="C16" s="155" t="s">
        <v>78</v>
      </c>
      <c r="D16" s="128">
        <v>15.538</v>
      </c>
      <c r="E16" s="129">
        <v>2.4590000000000001</v>
      </c>
      <c r="F16" s="130">
        <v>0.14399999999999999</v>
      </c>
      <c r="G16" s="48">
        <v>9.01</v>
      </c>
      <c r="H16" s="49"/>
      <c r="I16" s="49"/>
      <c r="J16" s="45"/>
      <c r="K16" s="46"/>
    </row>
    <row r="17" spans="1:11" ht="69" x14ac:dyDescent="0.25">
      <c r="A17" s="17" t="s">
        <v>79</v>
      </c>
      <c r="B17" s="43" t="s">
        <v>316</v>
      </c>
      <c r="C17" s="155" t="s">
        <v>78</v>
      </c>
      <c r="D17" s="128">
        <v>15.538</v>
      </c>
      <c r="E17" s="129">
        <v>2.4590000000000001</v>
      </c>
      <c r="F17" s="130">
        <v>0.14299999999999999</v>
      </c>
      <c r="G17" s="48">
        <v>0</v>
      </c>
      <c r="H17" s="49"/>
      <c r="I17" s="49"/>
      <c r="J17" s="45"/>
      <c r="K17" s="46"/>
    </row>
    <row r="18" spans="1:11" ht="69" x14ac:dyDescent="0.25">
      <c r="A18" s="17" t="s">
        <v>81</v>
      </c>
      <c r="B18" s="43" t="s">
        <v>317</v>
      </c>
      <c r="C18" s="155" t="s">
        <v>78</v>
      </c>
      <c r="D18" s="128">
        <v>15.163</v>
      </c>
      <c r="E18" s="129">
        <v>2.0840000000000001</v>
      </c>
      <c r="F18" s="130">
        <v>0</v>
      </c>
      <c r="G18" s="48">
        <v>0</v>
      </c>
      <c r="H18" s="49"/>
      <c r="I18" s="49"/>
      <c r="J18" s="45"/>
      <c r="K18" s="46"/>
    </row>
    <row r="19" spans="1:11" ht="69" x14ac:dyDescent="0.25">
      <c r="A19" s="17" t="s">
        <v>83</v>
      </c>
      <c r="B19" s="43" t="s">
        <v>318</v>
      </c>
      <c r="C19" s="155" t="s">
        <v>78</v>
      </c>
      <c r="D19" s="128">
        <v>14.678000000000001</v>
      </c>
      <c r="E19" s="129">
        <v>1.599</v>
      </c>
      <c r="F19" s="130">
        <v>0</v>
      </c>
      <c r="G19" s="48">
        <v>0</v>
      </c>
      <c r="H19" s="49"/>
      <c r="I19" s="49"/>
      <c r="J19" s="45"/>
      <c r="K19" s="46"/>
    </row>
    <row r="20" spans="1:11" ht="69" x14ac:dyDescent="0.25">
      <c r="A20" s="17" t="s">
        <v>85</v>
      </c>
      <c r="B20" s="43" t="s">
        <v>319</v>
      </c>
      <c r="C20" s="155" t="s">
        <v>78</v>
      </c>
      <c r="D20" s="128">
        <v>14.374000000000001</v>
      </c>
      <c r="E20" s="129">
        <v>1.2949999999999999</v>
      </c>
      <c r="F20" s="130">
        <v>0</v>
      </c>
      <c r="G20" s="48">
        <v>0</v>
      </c>
      <c r="H20" s="49"/>
      <c r="I20" s="49"/>
      <c r="J20" s="45"/>
      <c r="K20" s="46"/>
    </row>
    <row r="21" spans="1:11" ht="32.25" customHeight="1" x14ac:dyDescent="0.25">
      <c r="A21" s="17" t="s">
        <v>87</v>
      </c>
      <c r="B21" s="43"/>
      <c r="C21" s="167">
        <v>4</v>
      </c>
      <c r="D21" s="128">
        <v>15.538</v>
      </c>
      <c r="E21" s="129">
        <v>2.4590000000000001</v>
      </c>
      <c r="F21" s="130">
        <v>0.14399999999999999</v>
      </c>
      <c r="G21" s="49"/>
      <c r="H21" s="49"/>
      <c r="I21" s="49"/>
      <c r="J21" s="45"/>
      <c r="K21" s="46"/>
    </row>
    <row r="22" spans="1:11" ht="32.25" customHeight="1" x14ac:dyDescent="0.25">
      <c r="A22" s="17" t="s">
        <v>88</v>
      </c>
      <c r="B22" s="46" t="s">
        <v>320</v>
      </c>
      <c r="C22" s="167">
        <v>0</v>
      </c>
      <c r="D22" s="128">
        <v>9.4169999999999998</v>
      </c>
      <c r="E22" s="129">
        <v>1.393</v>
      </c>
      <c r="F22" s="130">
        <v>8.3000000000000004E-2</v>
      </c>
      <c r="G22" s="48">
        <v>31.71</v>
      </c>
      <c r="H22" s="48">
        <v>6.92</v>
      </c>
      <c r="I22" s="127">
        <v>6.92</v>
      </c>
      <c r="J22" s="44">
        <v>0.17299999999999999</v>
      </c>
      <c r="K22" s="46"/>
    </row>
    <row r="23" spans="1:11" ht="32.25" customHeight="1" x14ac:dyDescent="0.25">
      <c r="A23" s="17" t="s">
        <v>90</v>
      </c>
      <c r="B23" s="46" t="s">
        <v>321</v>
      </c>
      <c r="C23" s="167">
        <v>0</v>
      </c>
      <c r="D23" s="128">
        <v>7.8319999999999999</v>
      </c>
      <c r="E23" s="129">
        <v>0.42499999999999999</v>
      </c>
      <c r="F23" s="130">
        <v>2.4E-2</v>
      </c>
      <c r="G23" s="48">
        <v>0</v>
      </c>
      <c r="H23" s="48">
        <v>6.92</v>
      </c>
      <c r="I23" s="127">
        <v>6.92</v>
      </c>
      <c r="J23" s="44">
        <v>0.17299999999999999</v>
      </c>
      <c r="K23" s="46"/>
    </row>
    <row r="24" spans="1:11" ht="32.25" customHeight="1" x14ac:dyDescent="0.25">
      <c r="A24" s="17" t="s">
        <v>92</v>
      </c>
      <c r="B24" s="46" t="s">
        <v>322</v>
      </c>
      <c r="C24" s="167">
        <v>0</v>
      </c>
      <c r="D24" s="128">
        <v>7.3170000000000002</v>
      </c>
      <c r="E24" s="129">
        <v>0.42499999999999999</v>
      </c>
      <c r="F24" s="130">
        <v>2.4E-2</v>
      </c>
      <c r="G24" s="48">
        <v>0</v>
      </c>
      <c r="H24" s="48">
        <v>6.92</v>
      </c>
      <c r="I24" s="127">
        <v>6.92</v>
      </c>
      <c r="J24" s="44">
        <v>0.17299999999999999</v>
      </c>
      <c r="K24" s="46"/>
    </row>
    <row r="25" spans="1:11" ht="32.25" customHeight="1" x14ac:dyDescent="0.25">
      <c r="A25" s="17" t="s">
        <v>94</v>
      </c>
      <c r="B25" s="46" t="s">
        <v>323</v>
      </c>
      <c r="C25" s="167">
        <v>0</v>
      </c>
      <c r="D25" s="128">
        <v>6.8920000000000003</v>
      </c>
      <c r="E25" s="129">
        <v>0.42499999999999999</v>
      </c>
      <c r="F25" s="130">
        <v>2.4E-2</v>
      </c>
      <c r="G25" s="48">
        <v>0</v>
      </c>
      <c r="H25" s="48">
        <v>6.92</v>
      </c>
      <c r="I25" s="127">
        <v>6.92</v>
      </c>
      <c r="J25" s="44">
        <v>0.17299999999999999</v>
      </c>
      <c r="K25" s="46"/>
    </row>
    <row r="26" spans="1:11" ht="32.25" customHeight="1" x14ac:dyDescent="0.25">
      <c r="A26" s="17" t="s">
        <v>96</v>
      </c>
      <c r="B26" s="46" t="s">
        <v>324</v>
      </c>
      <c r="C26" s="167">
        <v>0</v>
      </c>
      <c r="D26" s="128">
        <v>6.5389999999999997</v>
      </c>
      <c r="E26" s="129">
        <v>0.42499999999999999</v>
      </c>
      <c r="F26" s="130">
        <v>2.4E-2</v>
      </c>
      <c r="G26" s="48">
        <v>0</v>
      </c>
      <c r="H26" s="48">
        <v>6.92</v>
      </c>
      <c r="I26" s="127">
        <v>6.92</v>
      </c>
      <c r="J26" s="44">
        <v>0.17299999999999999</v>
      </c>
      <c r="K26" s="46"/>
    </row>
    <row r="27" spans="1:11" ht="32.25" customHeight="1" x14ac:dyDescent="0.25">
      <c r="A27" s="17" t="s">
        <v>98</v>
      </c>
      <c r="B27" s="46" t="s">
        <v>325</v>
      </c>
      <c r="C27" s="167">
        <v>0</v>
      </c>
      <c r="D27" s="128">
        <v>7.1070000000000002</v>
      </c>
      <c r="E27" s="129">
        <v>0.96699999999999997</v>
      </c>
      <c r="F27" s="130">
        <v>5.8999999999999997E-2</v>
      </c>
      <c r="G27" s="48">
        <v>102.35</v>
      </c>
      <c r="H27" s="48">
        <v>8.1300000000000008</v>
      </c>
      <c r="I27" s="127">
        <v>8.1300000000000008</v>
      </c>
      <c r="J27" s="44">
        <v>0.12</v>
      </c>
      <c r="K27" s="46"/>
    </row>
    <row r="28" spans="1:11" ht="32.25" customHeight="1" x14ac:dyDescent="0.25">
      <c r="A28" s="17" t="s">
        <v>100</v>
      </c>
      <c r="B28" s="46" t="s">
        <v>326</v>
      </c>
      <c r="C28" s="167">
        <v>0</v>
      </c>
      <c r="D28" s="128">
        <v>5.5220000000000002</v>
      </c>
      <c r="E28" s="129">
        <v>0</v>
      </c>
      <c r="F28" s="130">
        <v>0</v>
      </c>
      <c r="G28" s="48">
        <v>70.64</v>
      </c>
      <c r="H28" s="48">
        <v>8.1300000000000008</v>
      </c>
      <c r="I28" s="127">
        <v>8.1300000000000008</v>
      </c>
      <c r="J28" s="44">
        <v>0.12</v>
      </c>
      <c r="K28" s="46"/>
    </row>
    <row r="29" spans="1:11" ht="32.25" customHeight="1" x14ac:dyDescent="0.25">
      <c r="A29" s="17" t="s">
        <v>102</v>
      </c>
      <c r="B29" s="46" t="s">
        <v>327</v>
      </c>
      <c r="C29" s="167">
        <v>0</v>
      </c>
      <c r="D29" s="128">
        <v>5.0069999999999997</v>
      </c>
      <c r="E29" s="129">
        <v>0</v>
      </c>
      <c r="F29" s="130">
        <v>0</v>
      </c>
      <c r="G29" s="48">
        <v>70.64</v>
      </c>
      <c r="H29" s="48">
        <v>8.1300000000000008</v>
      </c>
      <c r="I29" s="127">
        <v>8.1300000000000008</v>
      </c>
      <c r="J29" s="44">
        <v>0.12</v>
      </c>
      <c r="K29" s="46"/>
    </row>
    <row r="30" spans="1:11" ht="32.25" customHeight="1" x14ac:dyDescent="0.25">
      <c r="A30" s="17" t="s">
        <v>104</v>
      </c>
      <c r="B30" s="46" t="s">
        <v>328</v>
      </c>
      <c r="C30" s="167">
        <v>0</v>
      </c>
      <c r="D30" s="128">
        <v>4.5819999999999999</v>
      </c>
      <c r="E30" s="129">
        <v>0</v>
      </c>
      <c r="F30" s="130">
        <v>0</v>
      </c>
      <c r="G30" s="48">
        <v>70.64</v>
      </c>
      <c r="H30" s="48">
        <v>8.1300000000000008</v>
      </c>
      <c r="I30" s="127">
        <v>8.1300000000000008</v>
      </c>
      <c r="J30" s="44">
        <v>0.12</v>
      </c>
      <c r="K30" s="46"/>
    </row>
    <row r="31" spans="1:11" ht="32.25" customHeight="1" x14ac:dyDescent="0.25">
      <c r="A31" s="17" t="s">
        <v>106</v>
      </c>
      <c r="B31" s="46" t="s">
        <v>329</v>
      </c>
      <c r="C31" s="167">
        <v>0</v>
      </c>
      <c r="D31" s="128">
        <v>4.2290000000000001</v>
      </c>
      <c r="E31" s="129">
        <v>0</v>
      </c>
      <c r="F31" s="130">
        <v>0</v>
      </c>
      <c r="G31" s="48">
        <v>70.64</v>
      </c>
      <c r="H31" s="48">
        <v>8.1300000000000008</v>
      </c>
      <c r="I31" s="127">
        <v>8.1300000000000008</v>
      </c>
      <c r="J31" s="44">
        <v>0.12</v>
      </c>
      <c r="K31" s="46"/>
    </row>
    <row r="32" spans="1:11" ht="32.25" customHeight="1" x14ac:dyDescent="0.25">
      <c r="A32" s="17" t="s">
        <v>108</v>
      </c>
      <c r="B32" s="46" t="s">
        <v>330</v>
      </c>
      <c r="C32" s="167">
        <v>0</v>
      </c>
      <c r="D32" s="128">
        <v>4.9189999999999996</v>
      </c>
      <c r="E32" s="129">
        <v>0.58699999999999997</v>
      </c>
      <c r="F32" s="130">
        <v>3.7999999999999999E-2</v>
      </c>
      <c r="G32" s="48">
        <v>225.05</v>
      </c>
      <c r="H32" s="48">
        <v>7.79</v>
      </c>
      <c r="I32" s="127">
        <v>7.79</v>
      </c>
      <c r="J32" s="44">
        <v>7.1999999999999995E-2</v>
      </c>
      <c r="K32" s="46"/>
    </row>
    <row r="33" spans="1:11" ht="32.25" customHeight="1" x14ac:dyDescent="0.25">
      <c r="A33" s="17" t="s">
        <v>110</v>
      </c>
      <c r="B33" s="46" t="s">
        <v>331</v>
      </c>
      <c r="C33" s="167">
        <v>0</v>
      </c>
      <c r="D33" s="128">
        <v>1.998</v>
      </c>
      <c r="E33" s="129">
        <v>0</v>
      </c>
      <c r="F33" s="130">
        <v>0</v>
      </c>
      <c r="G33" s="48">
        <v>0</v>
      </c>
      <c r="H33" s="48">
        <v>7.79</v>
      </c>
      <c r="I33" s="127">
        <v>7.79</v>
      </c>
      <c r="J33" s="44">
        <v>7.1999999999999995E-2</v>
      </c>
      <c r="K33" s="46"/>
    </row>
    <row r="34" spans="1:11" ht="32.25" customHeight="1" x14ac:dyDescent="0.25">
      <c r="A34" s="17" t="s">
        <v>112</v>
      </c>
      <c r="B34" s="46" t="s">
        <v>332</v>
      </c>
      <c r="C34" s="167">
        <v>0</v>
      </c>
      <c r="D34" s="128">
        <v>0.64</v>
      </c>
      <c r="E34" s="129">
        <v>0</v>
      </c>
      <c r="F34" s="130">
        <v>0</v>
      </c>
      <c r="G34" s="48">
        <v>0</v>
      </c>
      <c r="H34" s="48">
        <v>7.79</v>
      </c>
      <c r="I34" s="127">
        <v>7.79</v>
      </c>
      <c r="J34" s="44">
        <v>7.1999999999999995E-2</v>
      </c>
      <c r="K34" s="46"/>
    </row>
    <row r="35" spans="1:11" ht="32.25" customHeight="1" x14ac:dyDescent="0.25">
      <c r="A35" s="17" t="s">
        <v>114</v>
      </c>
      <c r="B35" s="46" t="s">
        <v>333</v>
      </c>
      <c r="C35" s="167">
        <v>0</v>
      </c>
      <c r="D35" s="128">
        <v>0.36299999999999999</v>
      </c>
      <c r="E35" s="129">
        <v>0</v>
      </c>
      <c r="F35" s="130">
        <v>0</v>
      </c>
      <c r="G35" s="48">
        <v>0</v>
      </c>
      <c r="H35" s="48">
        <v>7.79</v>
      </c>
      <c r="I35" s="127">
        <v>7.79</v>
      </c>
      <c r="J35" s="44">
        <v>7.1999999999999995E-2</v>
      </c>
      <c r="K35" s="46"/>
    </row>
    <row r="36" spans="1:11" ht="32.25" customHeight="1" x14ac:dyDescent="0.25">
      <c r="A36" s="17" t="s">
        <v>116</v>
      </c>
      <c r="B36" s="46" t="s">
        <v>334</v>
      </c>
      <c r="C36" s="167">
        <v>0</v>
      </c>
      <c r="D36" s="128">
        <v>0</v>
      </c>
      <c r="E36" s="129">
        <v>0</v>
      </c>
      <c r="F36" s="130">
        <v>0</v>
      </c>
      <c r="G36" s="48">
        <v>0</v>
      </c>
      <c r="H36" s="48">
        <v>7.79</v>
      </c>
      <c r="I36" s="127">
        <v>7.79</v>
      </c>
      <c r="J36" s="44">
        <v>7.1999999999999995E-2</v>
      </c>
      <c r="K36" s="46"/>
    </row>
    <row r="37" spans="1:11" ht="32.25" customHeight="1" x14ac:dyDescent="0.25">
      <c r="A37" s="17" t="s">
        <v>118</v>
      </c>
      <c r="B37" s="46" t="s">
        <v>335</v>
      </c>
      <c r="C37" s="167" t="s">
        <v>120</v>
      </c>
      <c r="D37" s="131">
        <v>48.399000000000001</v>
      </c>
      <c r="E37" s="132">
        <v>5.3079999999999998</v>
      </c>
      <c r="F37" s="130">
        <v>3.3439999999999999</v>
      </c>
      <c r="G37" s="49"/>
      <c r="H37" s="49"/>
      <c r="I37" s="49"/>
      <c r="J37" s="45"/>
      <c r="K37" s="46"/>
    </row>
    <row r="38" spans="1:11" ht="27.75" customHeight="1" x14ac:dyDescent="0.25">
      <c r="A38" s="17" t="s">
        <v>121</v>
      </c>
      <c r="B38" s="47" t="s">
        <v>336</v>
      </c>
      <c r="C38" s="166" t="s">
        <v>123</v>
      </c>
      <c r="D38" s="128">
        <v>-9.968</v>
      </c>
      <c r="E38" s="129">
        <v>-1.5780000000000001</v>
      </c>
      <c r="F38" s="130">
        <v>-9.1999999999999998E-2</v>
      </c>
      <c r="G38" s="48">
        <v>0</v>
      </c>
      <c r="H38" s="49"/>
      <c r="I38" s="49"/>
      <c r="J38" s="45"/>
      <c r="K38" s="46"/>
    </row>
    <row r="39" spans="1:11" ht="27.75" customHeight="1" x14ac:dyDescent="0.25">
      <c r="A39" s="17" t="s">
        <v>124</v>
      </c>
      <c r="B39" s="46"/>
      <c r="C39" s="167">
        <v>0</v>
      </c>
      <c r="D39" s="128">
        <v>-7.8970000000000002</v>
      </c>
      <c r="E39" s="129">
        <v>-1.1859999999999999</v>
      </c>
      <c r="F39" s="130">
        <v>-7.0000000000000007E-2</v>
      </c>
      <c r="G39" s="48">
        <v>0</v>
      </c>
      <c r="H39" s="49"/>
      <c r="I39" s="49"/>
      <c r="J39" s="45"/>
      <c r="K39" s="46"/>
    </row>
    <row r="40" spans="1:11" ht="27.75" customHeight="1" x14ac:dyDescent="0.25">
      <c r="A40" s="17" t="s">
        <v>125</v>
      </c>
      <c r="B40" s="46" t="s">
        <v>337</v>
      </c>
      <c r="C40" s="167">
        <v>0</v>
      </c>
      <c r="D40" s="128">
        <v>-9.968</v>
      </c>
      <c r="E40" s="129">
        <v>-1.5780000000000001</v>
      </c>
      <c r="F40" s="130">
        <v>-9.1999999999999998E-2</v>
      </c>
      <c r="G40" s="48">
        <v>0</v>
      </c>
      <c r="H40" s="49"/>
      <c r="I40" s="49"/>
      <c r="J40" s="44">
        <v>0.17599999999999999</v>
      </c>
      <c r="K40" s="46"/>
    </row>
    <row r="41" spans="1:11" ht="27.75" customHeight="1" x14ac:dyDescent="0.25">
      <c r="A41" s="17" t="s">
        <v>127</v>
      </c>
      <c r="B41" s="46" t="s">
        <v>338</v>
      </c>
      <c r="C41" s="167">
        <v>0</v>
      </c>
      <c r="D41" s="128">
        <v>-9.968</v>
      </c>
      <c r="E41" s="129">
        <v>-1.5780000000000001</v>
      </c>
      <c r="F41" s="130">
        <v>-9.1999999999999998E-2</v>
      </c>
      <c r="G41" s="48">
        <v>0</v>
      </c>
      <c r="H41" s="49"/>
      <c r="I41" s="49"/>
      <c r="J41" s="45"/>
      <c r="K41" s="46"/>
    </row>
    <row r="42" spans="1:11" ht="27.75" customHeight="1" x14ac:dyDescent="0.25">
      <c r="A42" s="17" t="s">
        <v>129</v>
      </c>
      <c r="B42" s="46" t="s">
        <v>339</v>
      </c>
      <c r="C42" s="167">
        <v>0</v>
      </c>
      <c r="D42" s="128">
        <v>-7.8970000000000002</v>
      </c>
      <c r="E42" s="129">
        <v>-1.1859999999999999</v>
      </c>
      <c r="F42" s="130">
        <v>-7.0000000000000007E-2</v>
      </c>
      <c r="G42" s="48">
        <v>0</v>
      </c>
      <c r="H42" s="49"/>
      <c r="I42" s="49"/>
      <c r="J42" s="44">
        <v>0.153</v>
      </c>
      <c r="K42" s="46"/>
    </row>
    <row r="43" spans="1:11" ht="27.75" customHeight="1" x14ac:dyDescent="0.25">
      <c r="A43" s="17" t="s">
        <v>131</v>
      </c>
      <c r="B43" s="46" t="s">
        <v>340</v>
      </c>
      <c r="C43" s="167">
        <v>0</v>
      </c>
      <c r="D43" s="128">
        <v>-7.8970000000000002</v>
      </c>
      <c r="E43" s="129">
        <v>-1.1859999999999999</v>
      </c>
      <c r="F43" s="130">
        <v>-7.0000000000000007E-2</v>
      </c>
      <c r="G43" s="48">
        <v>0</v>
      </c>
      <c r="H43" s="49"/>
      <c r="I43" s="49"/>
      <c r="J43" s="45"/>
      <c r="K43" s="46"/>
    </row>
    <row r="44" spans="1:11" ht="27.75" customHeight="1" x14ac:dyDescent="0.25">
      <c r="A44" s="17" t="s">
        <v>133</v>
      </c>
      <c r="B44" s="46" t="s">
        <v>341</v>
      </c>
      <c r="C44" s="167">
        <v>0</v>
      </c>
      <c r="D44" s="128">
        <v>-5.9820000000000002</v>
      </c>
      <c r="E44" s="129">
        <v>-0.81399999999999995</v>
      </c>
      <c r="F44" s="130">
        <v>-0.05</v>
      </c>
      <c r="G44" s="48">
        <v>15.15</v>
      </c>
      <c r="H44" s="49"/>
      <c r="I44" s="49"/>
      <c r="J44" s="44">
        <v>0.122</v>
      </c>
      <c r="K44" s="46"/>
    </row>
    <row r="45" spans="1:11" ht="27.75" customHeight="1" x14ac:dyDescent="0.25">
      <c r="A45" s="17" t="s">
        <v>135</v>
      </c>
      <c r="B45" s="46" t="s">
        <v>342</v>
      </c>
      <c r="C45" s="167">
        <v>0</v>
      </c>
      <c r="D45" s="128">
        <v>-5.9820000000000002</v>
      </c>
      <c r="E45" s="129">
        <v>-0.81399999999999995</v>
      </c>
      <c r="F45" s="130">
        <v>-0.05</v>
      </c>
      <c r="G45" s="48">
        <v>15.15</v>
      </c>
      <c r="H45" s="49"/>
      <c r="I45" s="49"/>
      <c r="J45" s="45"/>
      <c r="K45" s="46"/>
    </row>
    <row r="46" spans="1:11" ht="27.75" customHeight="1" x14ac:dyDescent="0.25">
      <c r="C46" s="3"/>
    </row>
  </sheetData>
  <mergeCells count="15">
    <mergeCell ref="C5:D5"/>
    <mergeCell ref="G5:H5"/>
    <mergeCell ref="B1:D1"/>
    <mergeCell ref="E1:K1"/>
    <mergeCell ref="A2:K2"/>
    <mergeCell ref="A4:E4"/>
    <mergeCell ref="G4:K4"/>
    <mergeCell ref="G9:H9"/>
    <mergeCell ref="I9:K9"/>
    <mergeCell ref="C6:D6"/>
    <mergeCell ref="G6:H6"/>
    <mergeCell ref="C7:D7"/>
    <mergeCell ref="G7:H7"/>
    <mergeCell ref="B8:E8"/>
    <mergeCell ref="G8:H8"/>
  </mergeCells>
  <hyperlinks>
    <hyperlink ref="A1" location="Overview!A1" display="Back to Overview" xr:uid="{0AB5231D-0751-428A-BCFE-0FE460A2DBEB}"/>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47C5F-D355-494A-82E4-24D4A9906184}">
  <sheetPr>
    <pageSetUpPr fitToPage="1"/>
  </sheetPr>
  <dimension ref="A1:M46"/>
  <sheetViews>
    <sheetView zoomScale="70" zoomScaleNormal="70" zoomScaleSheetLayoutView="100" workbookViewId="0">
      <selection activeCell="L2" sqref="L2"/>
    </sheetView>
  </sheetViews>
  <sheetFormatPr defaultColWidth="9.21875" defaultRowHeight="27.75" customHeight="1" x14ac:dyDescent="0.25"/>
  <cols>
    <col min="1" max="1" width="49" style="2" bestFit="1" customWidth="1"/>
    <col min="2" max="2" width="17.5546875" style="3" customWidth="1"/>
    <col min="3" max="3" width="6.77734375" style="2" customWidth="1"/>
    <col min="4" max="4" width="17.5546875" style="2" customWidth="1"/>
    <col min="5" max="7" width="17.5546875" style="3" customWidth="1"/>
    <col min="8" max="9" width="17.5546875" style="9" customWidth="1"/>
    <col min="10" max="10" width="17.5546875" style="5" customWidth="1"/>
    <col min="11" max="11" width="17.5546875" style="6" customWidth="1"/>
    <col min="12" max="12" width="15.5546875" style="4" customWidth="1"/>
    <col min="13" max="17" width="15.5546875" style="2" customWidth="1"/>
    <col min="18" max="16384" width="9.21875" style="2"/>
  </cols>
  <sheetData>
    <row r="1" spans="1:13" ht="27.75" customHeight="1" x14ac:dyDescent="0.25">
      <c r="A1" s="95" t="s">
        <v>40</v>
      </c>
      <c r="B1" s="346" t="s">
        <v>41</v>
      </c>
      <c r="C1" s="347"/>
      <c r="D1" s="347"/>
      <c r="E1" s="345"/>
      <c r="F1" s="345"/>
      <c r="G1" s="345"/>
      <c r="H1" s="345"/>
      <c r="I1" s="345"/>
      <c r="J1" s="345"/>
      <c r="K1" s="345"/>
      <c r="L1" s="298"/>
      <c r="M1" s="298"/>
    </row>
    <row r="2" spans="1:13" ht="27" customHeight="1" x14ac:dyDescent="0.25">
      <c r="A2" s="351" t="str">
        <f>Overview!B4&amp; " - Effective from "&amp;Overview!D4&amp;" - "&amp;Overview!E4&amp;" LV and HV charges in UKPN SPN Area (GSP Group _J)"</f>
        <v>Southern Electric Power Distribution plc - Effective from 1 April 2026 - Final LV and HV charges in UKPN SPN Area (GSP Group _J)</v>
      </c>
      <c r="B2" s="351"/>
      <c r="C2" s="351"/>
      <c r="D2" s="351"/>
      <c r="E2" s="351"/>
      <c r="F2" s="351"/>
      <c r="G2" s="351"/>
      <c r="H2" s="351"/>
      <c r="I2" s="351"/>
      <c r="J2" s="351"/>
      <c r="K2" s="351"/>
      <c r="L2" s="308"/>
    </row>
    <row r="3" spans="1:13" s="79" customFormat="1" ht="15" customHeight="1" x14ac:dyDescent="0.25">
      <c r="A3" s="87"/>
      <c r="B3" s="87"/>
      <c r="C3" s="87"/>
      <c r="D3" s="87"/>
      <c r="E3" s="87"/>
      <c r="F3" s="87"/>
      <c r="G3" s="87"/>
      <c r="H3" s="87"/>
      <c r="I3" s="87"/>
      <c r="J3" s="87"/>
      <c r="K3" s="87"/>
      <c r="L3" s="53"/>
    </row>
    <row r="4" spans="1:13" ht="27" customHeight="1" x14ac:dyDescent="0.25">
      <c r="A4" s="351" t="s">
        <v>42</v>
      </c>
      <c r="B4" s="351"/>
      <c r="C4" s="351"/>
      <c r="D4" s="351"/>
      <c r="E4" s="351"/>
      <c r="F4" s="87"/>
      <c r="G4" s="351" t="s">
        <v>43</v>
      </c>
      <c r="H4" s="351"/>
      <c r="I4" s="351"/>
      <c r="J4" s="351"/>
      <c r="K4" s="351"/>
    </row>
    <row r="5" spans="1:13" ht="28.5" customHeight="1" x14ac:dyDescent="0.25">
      <c r="A5" s="78" t="s">
        <v>44</v>
      </c>
      <c r="B5" s="83" t="s">
        <v>45</v>
      </c>
      <c r="C5" s="352" t="s">
        <v>46</v>
      </c>
      <c r="D5" s="353"/>
      <c r="E5" s="80" t="s">
        <v>47</v>
      </c>
      <c r="F5" s="87"/>
      <c r="G5" s="355"/>
      <c r="H5" s="356"/>
      <c r="I5" s="84" t="s">
        <v>48</v>
      </c>
      <c r="J5" s="85" t="s">
        <v>49</v>
      </c>
      <c r="K5" s="80" t="s">
        <v>47</v>
      </c>
    </row>
    <row r="6" spans="1:13" ht="65.25" customHeight="1" x14ac:dyDescent="0.25">
      <c r="A6" s="184" t="s">
        <v>50</v>
      </c>
      <c r="B6" s="24" t="s">
        <v>51</v>
      </c>
      <c r="C6" s="354" t="s">
        <v>52</v>
      </c>
      <c r="D6" s="354"/>
      <c r="E6" s="183" t="s">
        <v>53</v>
      </c>
      <c r="F6" s="87"/>
      <c r="G6" s="357" t="s">
        <v>54</v>
      </c>
      <c r="H6" s="357"/>
      <c r="I6" s="24" t="s">
        <v>51</v>
      </c>
      <c r="J6" s="86" t="s">
        <v>52</v>
      </c>
      <c r="K6" s="183" t="s">
        <v>53</v>
      </c>
    </row>
    <row r="7" spans="1:13" ht="65.25" customHeight="1" x14ac:dyDescent="0.25">
      <c r="A7" s="184" t="s">
        <v>55</v>
      </c>
      <c r="B7" s="22"/>
      <c r="C7" s="358"/>
      <c r="D7" s="358"/>
      <c r="E7" s="86" t="s">
        <v>56</v>
      </c>
      <c r="F7" s="87"/>
      <c r="G7" s="357" t="s">
        <v>57</v>
      </c>
      <c r="H7" s="357"/>
      <c r="I7" s="22"/>
      <c r="J7" s="86" t="s">
        <v>58</v>
      </c>
      <c r="K7" s="183" t="s">
        <v>53</v>
      </c>
    </row>
    <row r="8" spans="1:13" ht="65.25" customHeight="1" x14ac:dyDescent="0.25">
      <c r="A8" s="180" t="s">
        <v>59</v>
      </c>
      <c r="B8" s="348" t="s">
        <v>60</v>
      </c>
      <c r="C8" s="349"/>
      <c r="D8" s="349"/>
      <c r="E8" s="350"/>
      <c r="F8" s="87"/>
      <c r="G8" s="360" t="s">
        <v>55</v>
      </c>
      <c r="H8" s="361"/>
      <c r="I8" s="22"/>
      <c r="J8" s="22"/>
      <c r="K8" s="86" t="s">
        <v>56</v>
      </c>
    </row>
    <row r="9" spans="1:13" s="79" customFormat="1" ht="65.25" customHeight="1" x14ac:dyDescent="0.25">
      <c r="F9" s="87"/>
      <c r="G9" s="357" t="s">
        <v>59</v>
      </c>
      <c r="H9" s="357"/>
      <c r="I9" s="348" t="s">
        <v>60</v>
      </c>
      <c r="J9" s="349"/>
      <c r="K9" s="350"/>
      <c r="L9" s="53"/>
    </row>
    <row r="10" spans="1:13" s="79" customFormat="1" ht="36" customHeight="1" x14ac:dyDescent="0.25">
      <c r="F10" s="87"/>
      <c r="G10" s="53"/>
      <c r="H10" s="53"/>
      <c r="I10" s="53"/>
      <c r="J10" s="53"/>
      <c r="K10" s="53"/>
      <c r="L10" s="53"/>
    </row>
    <row r="11" spans="1:13" s="79" customFormat="1" ht="27" customHeight="1" x14ac:dyDescent="0.25">
      <c r="A11" s="87"/>
      <c r="B11" s="87"/>
      <c r="C11" s="87"/>
      <c r="D11" s="87"/>
      <c r="E11" s="87"/>
      <c r="F11" s="87"/>
      <c r="G11" s="53"/>
      <c r="H11" s="53"/>
      <c r="I11" s="53"/>
      <c r="J11" s="53"/>
      <c r="K11" s="53"/>
      <c r="L11" s="53"/>
    </row>
    <row r="12" spans="1:13" s="79" customFormat="1" ht="12.75" customHeight="1" x14ac:dyDescent="0.25">
      <c r="A12" s="87"/>
      <c r="B12" s="87"/>
      <c r="C12" s="87"/>
      <c r="D12" s="87"/>
      <c r="E12" s="87"/>
      <c r="F12" s="87"/>
      <c r="G12" s="87"/>
      <c r="H12" s="87"/>
      <c r="I12" s="87"/>
      <c r="J12" s="87"/>
      <c r="K12" s="87"/>
      <c r="L12" s="53"/>
    </row>
    <row r="13" spans="1:13" ht="78.75" customHeight="1" x14ac:dyDescent="0.25">
      <c r="A13" s="29" t="s">
        <v>61</v>
      </c>
      <c r="B13" s="15" t="s">
        <v>62</v>
      </c>
      <c r="C13" s="15" t="s">
        <v>63</v>
      </c>
      <c r="D13" s="57" t="s">
        <v>64</v>
      </c>
      <c r="E13" s="57" t="s">
        <v>65</v>
      </c>
      <c r="F13" s="57" t="s">
        <v>66</v>
      </c>
      <c r="G13" s="15" t="s">
        <v>67</v>
      </c>
      <c r="H13" s="15" t="s">
        <v>68</v>
      </c>
      <c r="I13" s="29" t="s">
        <v>69</v>
      </c>
      <c r="J13" s="15" t="s">
        <v>70</v>
      </c>
      <c r="K13" s="15" t="s">
        <v>71</v>
      </c>
    </row>
    <row r="14" spans="1:13" ht="32.25" customHeight="1" x14ac:dyDescent="0.25">
      <c r="A14" s="17" t="s">
        <v>72</v>
      </c>
      <c r="B14" s="43" t="s">
        <v>343</v>
      </c>
      <c r="C14" s="171" t="s">
        <v>74</v>
      </c>
      <c r="D14" s="128">
        <v>21.23</v>
      </c>
      <c r="E14" s="129">
        <v>0.76800000000000002</v>
      </c>
      <c r="F14" s="130">
        <v>0.23799999999999999</v>
      </c>
      <c r="G14" s="48">
        <v>9.56</v>
      </c>
      <c r="H14" s="49"/>
      <c r="I14" s="49"/>
      <c r="J14" s="45"/>
      <c r="K14" s="46"/>
    </row>
    <row r="15" spans="1:13" ht="32.25" customHeight="1" x14ac:dyDescent="0.25">
      <c r="A15" s="17" t="s">
        <v>75</v>
      </c>
      <c r="B15" s="43"/>
      <c r="C15" s="167">
        <v>2</v>
      </c>
      <c r="D15" s="128">
        <v>21.23</v>
      </c>
      <c r="E15" s="129">
        <v>0.76800000000000002</v>
      </c>
      <c r="F15" s="130">
        <v>0.23799999999999999</v>
      </c>
      <c r="G15" s="49"/>
      <c r="H15" s="49"/>
      <c r="I15" s="49"/>
      <c r="J15" s="45"/>
      <c r="K15" s="46"/>
    </row>
    <row r="16" spans="1:13" ht="41.4" x14ac:dyDescent="0.25">
      <c r="A16" s="17" t="s">
        <v>76</v>
      </c>
      <c r="B16" s="47" t="s">
        <v>344</v>
      </c>
      <c r="C16" s="155" t="s">
        <v>78</v>
      </c>
      <c r="D16" s="128">
        <v>15.864000000000001</v>
      </c>
      <c r="E16" s="129">
        <v>0.57399999999999995</v>
      </c>
      <c r="F16" s="130">
        <v>0.17799999999999999</v>
      </c>
      <c r="G16" s="48">
        <v>9.3000000000000007</v>
      </c>
      <c r="H16" s="49"/>
      <c r="I16" s="49"/>
      <c r="J16" s="45"/>
      <c r="K16" s="46"/>
    </row>
    <row r="17" spans="1:11" ht="41.4" x14ac:dyDescent="0.25">
      <c r="A17" s="17" t="s">
        <v>79</v>
      </c>
      <c r="B17" s="47" t="s">
        <v>345</v>
      </c>
      <c r="C17" s="155" t="s">
        <v>78</v>
      </c>
      <c r="D17" s="128">
        <v>15.864000000000001</v>
      </c>
      <c r="E17" s="129">
        <v>0.57399999999999995</v>
      </c>
      <c r="F17" s="130">
        <v>0.17799999999999999</v>
      </c>
      <c r="G17" s="48">
        <v>10.039999999999999</v>
      </c>
      <c r="H17" s="49"/>
      <c r="I17" s="49"/>
      <c r="J17" s="45"/>
      <c r="K17" s="46"/>
    </row>
    <row r="18" spans="1:11" ht="41.4" x14ac:dyDescent="0.25">
      <c r="A18" s="17" t="s">
        <v>81</v>
      </c>
      <c r="B18" s="47" t="s">
        <v>346</v>
      </c>
      <c r="C18" s="155" t="s">
        <v>78</v>
      </c>
      <c r="D18" s="128">
        <v>15.864000000000001</v>
      </c>
      <c r="E18" s="129">
        <v>0.57399999999999995</v>
      </c>
      <c r="F18" s="130">
        <v>0.17799999999999999</v>
      </c>
      <c r="G18" s="48">
        <v>11.5</v>
      </c>
      <c r="H18" s="49"/>
      <c r="I18" s="49"/>
      <c r="J18" s="45"/>
      <c r="K18" s="46"/>
    </row>
    <row r="19" spans="1:11" ht="41.4" x14ac:dyDescent="0.25">
      <c r="A19" s="17" t="s">
        <v>83</v>
      </c>
      <c r="B19" s="47" t="s">
        <v>347</v>
      </c>
      <c r="C19" s="155" t="s">
        <v>78</v>
      </c>
      <c r="D19" s="128">
        <v>15.864000000000001</v>
      </c>
      <c r="E19" s="129">
        <v>0.57399999999999995</v>
      </c>
      <c r="F19" s="130">
        <v>0.17799999999999999</v>
      </c>
      <c r="G19" s="48">
        <v>13.91</v>
      </c>
      <c r="H19" s="49"/>
      <c r="I19" s="49"/>
      <c r="J19" s="45"/>
      <c r="K19" s="46"/>
    </row>
    <row r="20" spans="1:11" ht="41.4" x14ac:dyDescent="0.25">
      <c r="A20" s="17" t="s">
        <v>85</v>
      </c>
      <c r="B20" s="47" t="s">
        <v>348</v>
      </c>
      <c r="C20" s="155" t="s">
        <v>78</v>
      </c>
      <c r="D20" s="128">
        <v>15.864000000000001</v>
      </c>
      <c r="E20" s="129">
        <v>0.57399999999999995</v>
      </c>
      <c r="F20" s="130">
        <v>0.17799999999999999</v>
      </c>
      <c r="G20" s="48">
        <v>22.2</v>
      </c>
      <c r="H20" s="49"/>
      <c r="I20" s="49"/>
      <c r="J20" s="45"/>
      <c r="K20" s="46"/>
    </row>
    <row r="21" spans="1:11" ht="32.25" customHeight="1" x14ac:dyDescent="0.25">
      <c r="A21" s="17" t="s">
        <v>87</v>
      </c>
      <c r="B21" s="43"/>
      <c r="C21" s="167">
        <v>4</v>
      </c>
      <c r="D21" s="128">
        <v>15.864000000000001</v>
      </c>
      <c r="E21" s="129">
        <v>0.57399999999999995</v>
      </c>
      <c r="F21" s="130">
        <v>0.17799999999999999</v>
      </c>
      <c r="G21" s="49"/>
      <c r="H21" s="49"/>
      <c r="I21" s="49"/>
      <c r="J21" s="45"/>
      <c r="K21" s="46"/>
    </row>
    <row r="22" spans="1:11" ht="32.25" customHeight="1" x14ac:dyDescent="0.25">
      <c r="A22" s="17" t="s">
        <v>88</v>
      </c>
      <c r="B22" s="46" t="s">
        <v>349</v>
      </c>
      <c r="C22" s="167">
        <v>0</v>
      </c>
      <c r="D22" s="128">
        <v>11.311</v>
      </c>
      <c r="E22" s="129">
        <v>0.38900000000000001</v>
      </c>
      <c r="F22" s="130">
        <v>0.121</v>
      </c>
      <c r="G22" s="48">
        <v>20.81</v>
      </c>
      <c r="H22" s="48">
        <v>8.57</v>
      </c>
      <c r="I22" s="127">
        <v>8.57</v>
      </c>
      <c r="J22" s="44">
        <v>0.36099999999999999</v>
      </c>
      <c r="K22" s="46"/>
    </row>
    <row r="23" spans="1:11" ht="32.25" customHeight="1" x14ac:dyDescent="0.25">
      <c r="A23" s="17" t="s">
        <v>90</v>
      </c>
      <c r="B23" s="46" t="s">
        <v>350</v>
      </c>
      <c r="C23" s="167">
        <v>0</v>
      </c>
      <c r="D23" s="128">
        <v>11.311</v>
      </c>
      <c r="E23" s="129">
        <v>0.38900000000000001</v>
      </c>
      <c r="F23" s="130">
        <v>0.121</v>
      </c>
      <c r="G23" s="48">
        <v>46.56</v>
      </c>
      <c r="H23" s="48">
        <v>8.57</v>
      </c>
      <c r="I23" s="127">
        <v>8.57</v>
      </c>
      <c r="J23" s="44">
        <v>0.36099999999999999</v>
      </c>
      <c r="K23" s="46"/>
    </row>
    <row r="24" spans="1:11" ht="32.25" customHeight="1" x14ac:dyDescent="0.25">
      <c r="A24" s="17" t="s">
        <v>92</v>
      </c>
      <c r="B24" s="46" t="s">
        <v>351</v>
      </c>
      <c r="C24" s="167">
        <v>0</v>
      </c>
      <c r="D24" s="128">
        <v>11.311</v>
      </c>
      <c r="E24" s="129">
        <v>0.38900000000000001</v>
      </c>
      <c r="F24" s="130">
        <v>0.121</v>
      </c>
      <c r="G24" s="48">
        <v>65.81</v>
      </c>
      <c r="H24" s="48">
        <v>8.57</v>
      </c>
      <c r="I24" s="127">
        <v>8.57</v>
      </c>
      <c r="J24" s="44">
        <v>0.36099999999999999</v>
      </c>
      <c r="K24" s="46"/>
    </row>
    <row r="25" spans="1:11" ht="32.25" customHeight="1" x14ac:dyDescent="0.25">
      <c r="A25" s="17" t="s">
        <v>94</v>
      </c>
      <c r="B25" s="46" t="s">
        <v>352</v>
      </c>
      <c r="C25" s="167">
        <v>0</v>
      </c>
      <c r="D25" s="128">
        <v>11.311</v>
      </c>
      <c r="E25" s="129">
        <v>0.38900000000000001</v>
      </c>
      <c r="F25" s="130">
        <v>0.121</v>
      </c>
      <c r="G25" s="48">
        <v>89.87</v>
      </c>
      <c r="H25" s="48">
        <v>8.57</v>
      </c>
      <c r="I25" s="127">
        <v>8.57</v>
      </c>
      <c r="J25" s="44">
        <v>0.36099999999999999</v>
      </c>
      <c r="K25" s="46"/>
    </row>
    <row r="26" spans="1:11" ht="32.25" customHeight="1" x14ac:dyDescent="0.25">
      <c r="A26" s="17" t="s">
        <v>96</v>
      </c>
      <c r="B26" s="46" t="s">
        <v>353</v>
      </c>
      <c r="C26" s="167">
        <v>0</v>
      </c>
      <c r="D26" s="128">
        <v>11.311</v>
      </c>
      <c r="E26" s="129">
        <v>0.38900000000000001</v>
      </c>
      <c r="F26" s="130">
        <v>0.121</v>
      </c>
      <c r="G26" s="48">
        <v>182.28</v>
      </c>
      <c r="H26" s="48">
        <v>8.57</v>
      </c>
      <c r="I26" s="127">
        <v>8.57</v>
      </c>
      <c r="J26" s="44">
        <v>0.36099999999999999</v>
      </c>
      <c r="K26" s="46"/>
    </row>
    <row r="27" spans="1:11" ht="32.25" customHeight="1" x14ac:dyDescent="0.25">
      <c r="A27" s="17" t="s">
        <v>98</v>
      </c>
      <c r="B27" s="46" t="s">
        <v>354</v>
      </c>
      <c r="C27" s="167">
        <v>0</v>
      </c>
      <c r="D27" s="128">
        <v>6.923</v>
      </c>
      <c r="E27" s="129">
        <v>0.215</v>
      </c>
      <c r="F27" s="130">
        <v>6.8000000000000005E-2</v>
      </c>
      <c r="G27" s="48">
        <v>17.37</v>
      </c>
      <c r="H27" s="48">
        <v>7.39</v>
      </c>
      <c r="I27" s="127">
        <v>7.39</v>
      </c>
      <c r="J27" s="44">
        <v>0.214</v>
      </c>
      <c r="K27" s="46"/>
    </row>
    <row r="28" spans="1:11" ht="32.25" customHeight="1" x14ac:dyDescent="0.25">
      <c r="A28" s="17" t="s">
        <v>100</v>
      </c>
      <c r="B28" s="46" t="s">
        <v>355</v>
      </c>
      <c r="C28" s="167">
        <v>0</v>
      </c>
      <c r="D28" s="128">
        <v>6.923</v>
      </c>
      <c r="E28" s="129">
        <v>0.215</v>
      </c>
      <c r="F28" s="130">
        <v>6.8000000000000005E-2</v>
      </c>
      <c r="G28" s="48">
        <v>43.13</v>
      </c>
      <c r="H28" s="48">
        <v>7.39</v>
      </c>
      <c r="I28" s="127">
        <v>7.39</v>
      </c>
      <c r="J28" s="44">
        <v>0.214</v>
      </c>
      <c r="K28" s="46"/>
    </row>
    <row r="29" spans="1:11" ht="32.25" customHeight="1" x14ac:dyDescent="0.25">
      <c r="A29" s="17" t="s">
        <v>102</v>
      </c>
      <c r="B29" s="46" t="s">
        <v>356</v>
      </c>
      <c r="C29" s="167">
        <v>0</v>
      </c>
      <c r="D29" s="128">
        <v>6.923</v>
      </c>
      <c r="E29" s="129">
        <v>0.215</v>
      </c>
      <c r="F29" s="130">
        <v>6.8000000000000005E-2</v>
      </c>
      <c r="G29" s="48">
        <v>62.38</v>
      </c>
      <c r="H29" s="48">
        <v>7.39</v>
      </c>
      <c r="I29" s="127">
        <v>7.39</v>
      </c>
      <c r="J29" s="44">
        <v>0.214</v>
      </c>
      <c r="K29" s="46"/>
    </row>
    <row r="30" spans="1:11" ht="32.25" customHeight="1" x14ac:dyDescent="0.25">
      <c r="A30" s="17" t="s">
        <v>104</v>
      </c>
      <c r="B30" s="46" t="s">
        <v>357</v>
      </c>
      <c r="C30" s="167">
        <v>0</v>
      </c>
      <c r="D30" s="128">
        <v>6.923</v>
      </c>
      <c r="E30" s="129">
        <v>0.215</v>
      </c>
      <c r="F30" s="130">
        <v>6.8000000000000005E-2</v>
      </c>
      <c r="G30" s="48">
        <v>86.44</v>
      </c>
      <c r="H30" s="48">
        <v>7.39</v>
      </c>
      <c r="I30" s="127">
        <v>7.39</v>
      </c>
      <c r="J30" s="44">
        <v>0.214</v>
      </c>
      <c r="K30" s="46"/>
    </row>
    <row r="31" spans="1:11" ht="32.25" customHeight="1" x14ac:dyDescent="0.25">
      <c r="A31" s="17" t="s">
        <v>106</v>
      </c>
      <c r="B31" s="46" t="s">
        <v>358</v>
      </c>
      <c r="C31" s="167">
        <v>0</v>
      </c>
      <c r="D31" s="128">
        <v>6.923</v>
      </c>
      <c r="E31" s="129">
        <v>0.215</v>
      </c>
      <c r="F31" s="130">
        <v>6.8000000000000005E-2</v>
      </c>
      <c r="G31" s="48">
        <v>178.84</v>
      </c>
      <c r="H31" s="48">
        <v>7.39</v>
      </c>
      <c r="I31" s="127">
        <v>7.39</v>
      </c>
      <c r="J31" s="44">
        <v>0.214</v>
      </c>
      <c r="K31" s="46"/>
    </row>
    <row r="32" spans="1:11" ht="32.25" customHeight="1" x14ac:dyDescent="0.25">
      <c r="A32" s="17" t="s">
        <v>108</v>
      </c>
      <c r="B32" s="46" t="s">
        <v>359</v>
      </c>
      <c r="C32" s="167">
        <v>0</v>
      </c>
      <c r="D32" s="128">
        <v>6.01</v>
      </c>
      <c r="E32" s="129">
        <v>0.17699999999999999</v>
      </c>
      <c r="F32" s="130">
        <v>5.6000000000000001E-2</v>
      </c>
      <c r="G32" s="48">
        <v>175.83</v>
      </c>
      <c r="H32" s="48">
        <v>6.66</v>
      </c>
      <c r="I32" s="127">
        <v>6.66</v>
      </c>
      <c r="J32" s="44">
        <v>0.186</v>
      </c>
      <c r="K32" s="46"/>
    </row>
    <row r="33" spans="1:11" ht="32.25" customHeight="1" x14ac:dyDescent="0.25">
      <c r="A33" s="17" t="s">
        <v>110</v>
      </c>
      <c r="B33" s="46" t="s">
        <v>360</v>
      </c>
      <c r="C33" s="167">
        <v>0</v>
      </c>
      <c r="D33" s="128">
        <v>6.01</v>
      </c>
      <c r="E33" s="129">
        <v>0.17699999999999999</v>
      </c>
      <c r="F33" s="130">
        <v>5.6000000000000001E-2</v>
      </c>
      <c r="G33" s="48">
        <v>360.69</v>
      </c>
      <c r="H33" s="48">
        <v>6.66</v>
      </c>
      <c r="I33" s="127">
        <v>6.66</v>
      </c>
      <c r="J33" s="44">
        <v>0.186</v>
      </c>
      <c r="K33" s="46"/>
    </row>
    <row r="34" spans="1:11" ht="32.25" customHeight="1" x14ac:dyDescent="0.25">
      <c r="A34" s="17" t="s">
        <v>112</v>
      </c>
      <c r="B34" s="46" t="s">
        <v>361</v>
      </c>
      <c r="C34" s="167">
        <v>0</v>
      </c>
      <c r="D34" s="128">
        <v>6.01</v>
      </c>
      <c r="E34" s="129">
        <v>0.17699999999999999</v>
      </c>
      <c r="F34" s="130">
        <v>5.6000000000000001E-2</v>
      </c>
      <c r="G34" s="48">
        <v>636.85</v>
      </c>
      <c r="H34" s="48">
        <v>6.66</v>
      </c>
      <c r="I34" s="127">
        <v>6.66</v>
      </c>
      <c r="J34" s="44">
        <v>0.186</v>
      </c>
      <c r="K34" s="46"/>
    </row>
    <row r="35" spans="1:11" ht="32.25" customHeight="1" x14ac:dyDescent="0.25">
      <c r="A35" s="17" t="s">
        <v>114</v>
      </c>
      <c r="B35" s="46" t="s">
        <v>362</v>
      </c>
      <c r="C35" s="167">
        <v>0</v>
      </c>
      <c r="D35" s="128">
        <v>6.01</v>
      </c>
      <c r="E35" s="129">
        <v>0.17699999999999999</v>
      </c>
      <c r="F35" s="130">
        <v>5.6000000000000001E-2</v>
      </c>
      <c r="G35" s="48">
        <v>832.37</v>
      </c>
      <c r="H35" s="48">
        <v>6.66</v>
      </c>
      <c r="I35" s="127">
        <v>6.66</v>
      </c>
      <c r="J35" s="44">
        <v>0.186</v>
      </c>
      <c r="K35" s="46"/>
    </row>
    <row r="36" spans="1:11" ht="32.25" customHeight="1" x14ac:dyDescent="0.25">
      <c r="A36" s="17" t="s">
        <v>116</v>
      </c>
      <c r="B36" s="46" t="s">
        <v>363</v>
      </c>
      <c r="C36" s="167">
        <v>0</v>
      </c>
      <c r="D36" s="128">
        <v>6.01</v>
      </c>
      <c r="E36" s="129">
        <v>0.17699999999999999</v>
      </c>
      <c r="F36" s="130">
        <v>5.6000000000000001E-2</v>
      </c>
      <c r="G36" s="48">
        <v>2071.8000000000002</v>
      </c>
      <c r="H36" s="48">
        <v>6.66</v>
      </c>
      <c r="I36" s="127">
        <v>6.66</v>
      </c>
      <c r="J36" s="44">
        <v>0.186</v>
      </c>
      <c r="K36" s="46"/>
    </row>
    <row r="37" spans="1:11" ht="32.25" customHeight="1" x14ac:dyDescent="0.25">
      <c r="A37" s="17" t="s">
        <v>118</v>
      </c>
      <c r="B37" s="46" t="s">
        <v>364</v>
      </c>
      <c r="C37" s="167" t="s">
        <v>120</v>
      </c>
      <c r="D37" s="131">
        <v>57.600999999999999</v>
      </c>
      <c r="E37" s="132">
        <v>2.5659999999999998</v>
      </c>
      <c r="F37" s="130">
        <v>2.0409999999999999</v>
      </c>
      <c r="G37" s="49"/>
      <c r="H37" s="49"/>
      <c r="I37" s="49"/>
      <c r="J37" s="45"/>
      <c r="K37" s="46"/>
    </row>
    <row r="38" spans="1:11" ht="27.75" customHeight="1" x14ac:dyDescent="0.25">
      <c r="A38" s="17" t="s">
        <v>121</v>
      </c>
      <c r="B38" s="47" t="s">
        <v>365</v>
      </c>
      <c r="C38" s="166" t="s">
        <v>123</v>
      </c>
      <c r="D38" s="128">
        <v>-12.382</v>
      </c>
      <c r="E38" s="129">
        <v>-0.44800000000000001</v>
      </c>
      <c r="F38" s="130">
        <v>-0.13900000000000001</v>
      </c>
      <c r="G38" s="48">
        <v>0</v>
      </c>
      <c r="H38" s="49"/>
      <c r="I38" s="49"/>
      <c r="J38" s="45"/>
      <c r="K38" s="46"/>
    </row>
    <row r="39" spans="1:11" ht="27.75" customHeight="1" x14ac:dyDescent="0.25">
      <c r="A39" s="17" t="s">
        <v>124</v>
      </c>
      <c r="B39" s="46"/>
      <c r="C39" s="167">
        <v>0</v>
      </c>
      <c r="D39" s="128">
        <v>-10.023999999999999</v>
      </c>
      <c r="E39" s="129">
        <v>-0.35</v>
      </c>
      <c r="F39" s="130">
        <v>-0.109</v>
      </c>
      <c r="G39" s="48">
        <v>0</v>
      </c>
      <c r="H39" s="49"/>
      <c r="I39" s="49"/>
      <c r="J39" s="45"/>
      <c r="K39" s="46"/>
    </row>
    <row r="40" spans="1:11" ht="27.75" customHeight="1" x14ac:dyDescent="0.25">
      <c r="A40" s="17" t="s">
        <v>125</v>
      </c>
      <c r="B40" s="46" t="s">
        <v>366</v>
      </c>
      <c r="C40" s="167">
        <v>0</v>
      </c>
      <c r="D40" s="128">
        <v>-12.382</v>
      </c>
      <c r="E40" s="129">
        <v>-0.44800000000000001</v>
      </c>
      <c r="F40" s="130">
        <v>-0.13900000000000001</v>
      </c>
      <c r="G40" s="48">
        <v>0</v>
      </c>
      <c r="H40" s="49"/>
      <c r="I40" s="49"/>
      <c r="J40" s="44">
        <v>0.41199999999999998</v>
      </c>
      <c r="K40" s="46"/>
    </row>
    <row r="41" spans="1:11" ht="27.75" customHeight="1" x14ac:dyDescent="0.25">
      <c r="A41" s="17" t="s">
        <v>127</v>
      </c>
      <c r="B41" s="46" t="s">
        <v>367</v>
      </c>
      <c r="C41" s="167">
        <v>0</v>
      </c>
      <c r="D41" s="128">
        <v>-12.382</v>
      </c>
      <c r="E41" s="129">
        <v>-0.44800000000000001</v>
      </c>
      <c r="F41" s="130">
        <v>-0.13900000000000001</v>
      </c>
      <c r="G41" s="48">
        <v>0</v>
      </c>
      <c r="H41" s="49"/>
      <c r="I41" s="49"/>
      <c r="J41" s="45"/>
      <c r="K41" s="46"/>
    </row>
    <row r="42" spans="1:11" ht="27.75" customHeight="1" x14ac:dyDescent="0.25">
      <c r="A42" s="17" t="s">
        <v>129</v>
      </c>
      <c r="B42" s="46" t="s">
        <v>368</v>
      </c>
      <c r="C42" s="167">
        <v>0</v>
      </c>
      <c r="D42" s="128">
        <v>-10.023999999999999</v>
      </c>
      <c r="E42" s="129">
        <v>-0.35</v>
      </c>
      <c r="F42" s="130">
        <v>-0.109</v>
      </c>
      <c r="G42" s="48">
        <v>0</v>
      </c>
      <c r="H42" s="49"/>
      <c r="I42" s="49"/>
      <c r="J42" s="44">
        <v>0.312</v>
      </c>
      <c r="K42" s="46"/>
    </row>
    <row r="43" spans="1:11" ht="27.75" customHeight="1" x14ac:dyDescent="0.25">
      <c r="A43" s="17" t="s">
        <v>131</v>
      </c>
      <c r="B43" s="46" t="s">
        <v>369</v>
      </c>
      <c r="C43" s="167">
        <v>0</v>
      </c>
      <c r="D43" s="128">
        <v>-10.023999999999999</v>
      </c>
      <c r="E43" s="129">
        <v>-0.35</v>
      </c>
      <c r="F43" s="130">
        <v>-0.109</v>
      </c>
      <c r="G43" s="48">
        <v>0</v>
      </c>
      <c r="H43" s="49"/>
      <c r="I43" s="49"/>
      <c r="J43" s="45"/>
      <c r="K43" s="46"/>
    </row>
    <row r="44" spans="1:11" ht="27.75" customHeight="1" x14ac:dyDescent="0.25">
      <c r="A44" s="17" t="s">
        <v>133</v>
      </c>
      <c r="B44" s="46" t="s">
        <v>370</v>
      </c>
      <c r="C44" s="167">
        <v>0</v>
      </c>
      <c r="D44" s="128">
        <v>-7.0069999999999997</v>
      </c>
      <c r="E44" s="129">
        <v>-0.218</v>
      </c>
      <c r="F44" s="130">
        <v>-6.9000000000000006E-2</v>
      </c>
      <c r="G44" s="48">
        <v>12.47</v>
      </c>
      <c r="H44" s="49"/>
      <c r="I44" s="49"/>
      <c r="J44" s="44">
        <v>0.27100000000000002</v>
      </c>
      <c r="K44" s="46"/>
    </row>
    <row r="45" spans="1:11" ht="27.75" customHeight="1" x14ac:dyDescent="0.25">
      <c r="A45" s="17" t="s">
        <v>135</v>
      </c>
      <c r="B45" s="46" t="s">
        <v>371</v>
      </c>
      <c r="C45" s="167">
        <v>0</v>
      </c>
      <c r="D45" s="128">
        <v>-7.0069999999999997</v>
      </c>
      <c r="E45" s="129">
        <v>-0.218</v>
      </c>
      <c r="F45" s="130">
        <v>-6.9000000000000006E-2</v>
      </c>
      <c r="G45" s="48">
        <v>12.47</v>
      </c>
      <c r="H45" s="49"/>
      <c r="I45" s="49"/>
      <c r="J45" s="45"/>
      <c r="K45" s="46"/>
    </row>
    <row r="46" spans="1:11" ht="27.75" customHeight="1" x14ac:dyDescent="0.25">
      <c r="C46" s="3"/>
    </row>
  </sheetData>
  <mergeCells count="15">
    <mergeCell ref="I9:K9"/>
    <mergeCell ref="C5:D5"/>
    <mergeCell ref="G5:H5"/>
    <mergeCell ref="B1:D1"/>
    <mergeCell ref="E1:K1"/>
    <mergeCell ref="A2:K2"/>
    <mergeCell ref="A4:E4"/>
    <mergeCell ref="G4:K4"/>
    <mergeCell ref="G9:H9"/>
    <mergeCell ref="C6:D6"/>
    <mergeCell ref="G6:H6"/>
    <mergeCell ref="C7:D7"/>
    <mergeCell ref="G7:H7"/>
    <mergeCell ref="B8:E8"/>
    <mergeCell ref="G8:H8"/>
  </mergeCells>
  <hyperlinks>
    <hyperlink ref="A1" location="Overview!A1" display="Back to Overview" xr:uid="{D0573502-7172-4684-B8E2-5F6A219429CD}"/>
  </hyperlinks>
  <pageMargins left="0.39370078740157483" right="0.35433070866141736" top="0.86614173228346458" bottom="0.74803149606299213" header="0.43307086614173229" footer="0.51181102362204722"/>
  <pageSetup paperSize="9" scale="45" fitToHeight="0" orientation="portrait" r:id="rId1"/>
  <headerFooter scaleWithDoc="0">
    <oddHeader>&amp;L&amp;"Arial,Bold"
Annex 1&amp;"Arial,Regular" - Schedule of Charges for use of the Distribution System by LV and HV Designated Properties&amp;C&amp;G</oddHeader>
    <oddFooter>&amp;LNote: Where a tariff only has a p/kWh unit rate in Unit Charge 1 then this unit rate applies at all times.&amp;R&amp;P of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5f405a-1d4b-4796-a028-0e90b458cbcf">
      <Terms xmlns="http://schemas.microsoft.com/office/infopath/2007/PartnerControls"/>
    </lcf76f155ced4ddcb4097134ff3c332f>
    <TaxCatchAll xmlns="4fb325ff-59f4-4202-984d-cc4ef0b29ee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17" ma:contentTypeDescription="Create a new document." ma:contentTypeScope="" ma:versionID="cff81234929a6e81f3c9423eb434bfaa">
  <xsd:schema xmlns:xsd="http://www.w3.org/2001/XMLSchema" xmlns:xs="http://www.w3.org/2001/XMLSchema" xmlns:p="http://schemas.microsoft.com/office/2006/metadata/properties" xmlns:ns2="375f405a-1d4b-4796-a028-0e90b458cbcf" xmlns:ns3="4fb325ff-59f4-4202-984d-cc4ef0b29ee2" targetNamespace="http://schemas.microsoft.com/office/2006/metadata/properties" ma:root="true" ma:fieldsID="36d7478cfa1667580380a4cf93a62e5e" ns2:_="" ns3:_="">
    <xsd:import namespace="375f405a-1d4b-4796-a028-0e90b458cbcf"/>
    <xsd:import namespace="4fb325ff-59f4-4202-984d-cc4ef0b29ee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fa5b73-c91b-4169-bfc8-b85bc92a6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fb325ff-59f4-4202-984d-cc4ef0b29ee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ff50c57-be38-42b6-82d3-c6d9d1240e9f}" ma:internalName="TaxCatchAll" ma:showField="CatchAllData" ma:web="4fb325ff-59f4-4202-984d-cc4ef0b29e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62C16-A7A4-4E9E-BA20-81B84A5615C4}">
  <ds:schemaRefs>
    <ds:schemaRef ds:uri="http://schemas.microsoft.com/sharepoint/v3/contenttype/forms"/>
  </ds:schemaRefs>
</ds:datastoreItem>
</file>

<file path=customXml/itemProps2.xml><?xml version="1.0" encoding="utf-8"?>
<ds:datastoreItem xmlns:ds="http://schemas.openxmlformats.org/officeDocument/2006/customXml" ds:itemID="{E3764EB4-D9D0-4D41-8671-3398BE36E750}">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 ds:uri="4fb325ff-59f4-4202-984d-cc4ef0b29ee2"/>
    <ds:schemaRef ds:uri="375f405a-1d4b-4796-a028-0e90b458cbcf"/>
    <ds:schemaRef ds:uri="http://purl.org/dc/dcmitype/"/>
  </ds:schemaRefs>
</ds:datastoreItem>
</file>

<file path=customXml/itemProps3.xml><?xml version="1.0" encoding="utf-8"?>
<ds:datastoreItem xmlns:ds="http://schemas.openxmlformats.org/officeDocument/2006/customXml" ds:itemID="{444204E2-D790-452F-81F4-A9F8E716E1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4fb325ff-59f4-4202-984d-cc4ef0b29e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94</vt:i4>
      </vt:variant>
    </vt:vector>
  </HeadingPairs>
  <TitlesOfParts>
    <vt:vector size="158" baseType="lpstr">
      <vt:lpstr>Overview</vt:lpstr>
      <vt:lpstr>Annex 1 LV, HV &amp; UMS charges_A</vt:lpstr>
      <vt:lpstr>Annex 1 LV, HV &amp; UMS charges_B</vt:lpstr>
      <vt:lpstr>Annex 1 LV, HV &amp; UMS charges_C</vt:lpstr>
      <vt:lpstr>Annex 1 LV, HV &amp; UMS charges_D</vt:lpstr>
      <vt:lpstr>Annex 1 LV, HV &amp; UMS charges_E</vt:lpstr>
      <vt:lpstr>Annex 1 LV, HV &amp; UMS charges_F</vt:lpstr>
      <vt:lpstr>Annex 1 LV, HV &amp; UMS charges_G</vt:lpstr>
      <vt:lpstr>Annex 1 LV, HV &amp; UMS charges_J</vt:lpstr>
      <vt:lpstr>Annex 1 LV, HV &amp; UMS charges_K</vt:lpstr>
      <vt:lpstr>Annex 1 LV, HV &amp; UMS charges_L</vt:lpstr>
      <vt:lpstr>Annex 1 LV, HV &amp; UMS charges_M</vt:lpstr>
      <vt:lpstr>Annex 2 EHV charges</vt:lpstr>
      <vt:lpstr>Annex 3 Preserved charges</vt:lpstr>
      <vt:lpstr>Annex 4 LDNO charges_A</vt:lpstr>
      <vt:lpstr>Annex 4 LDNO charges_B</vt:lpstr>
      <vt:lpstr>Annex 4 LDNO charges_C</vt:lpstr>
      <vt:lpstr>Annex 4 LDNO charges_D</vt:lpstr>
      <vt:lpstr>Annex 4 LDNO charges_E</vt:lpstr>
      <vt:lpstr>Annex 4 LDNO charges_F</vt:lpstr>
      <vt:lpstr>Annex 4 LDNO charges_G</vt:lpstr>
      <vt:lpstr>Annex 4 LDNO charges_J</vt:lpstr>
      <vt:lpstr>Annex 4 LDNO charges_K</vt:lpstr>
      <vt:lpstr>Annex 4 LDNO charges_L</vt:lpstr>
      <vt:lpstr>Annex 4 LDNO charges_M</vt:lpstr>
      <vt:lpstr>Annex 5 LLFs_A</vt:lpstr>
      <vt:lpstr>Annex 5 LLFs_B</vt:lpstr>
      <vt:lpstr>Annex 5 LLFs_C</vt:lpstr>
      <vt:lpstr>Annex 5 LLFs_D</vt:lpstr>
      <vt:lpstr>Annex 5 LLFs_E</vt:lpstr>
      <vt:lpstr>Annex 5 LLFs_F</vt:lpstr>
      <vt:lpstr>Annex 5 LLFs_F (2)</vt:lpstr>
      <vt:lpstr>Annex 5 LLFs_G</vt:lpstr>
      <vt:lpstr>Annex 5 LLFs_J</vt:lpstr>
      <vt:lpstr>Annex 5 LLFs_K</vt:lpstr>
      <vt:lpstr>Annex 5 LLFs_L</vt:lpstr>
      <vt:lpstr>Annex 5 LLFs_M</vt:lpstr>
      <vt:lpstr>Annex 6 New or Amended EHV</vt:lpstr>
      <vt:lpstr>Annex 7 Pass-Through Costs_A</vt:lpstr>
      <vt:lpstr>Annex 7 Pass-Through Costs_B</vt:lpstr>
      <vt:lpstr>Annex 7 Pass-Through Costs_C</vt:lpstr>
      <vt:lpstr>Annex 7 Pass-Through Costs_D</vt:lpstr>
      <vt:lpstr>Annex 7 Pass-Through Costs_E</vt:lpstr>
      <vt:lpstr>Annex 7 Pass-Through Costs_F</vt:lpstr>
      <vt:lpstr>Annex 7 Pass-Through Costs_G</vt:lpstr>
      <vt:lpstr>Annex 7 Pass-Through Costs_J</vt:lpstr>
      <vt:lpstr>Annex 7 Pass-Through Costs_K</vt:lpstr>
      <vt:lpstr>Annex 7 Pass-Through Costs_L</vt:lpstr>
      <vt:lpstr>Annex 7 Pass-Through Costs_M</vt:lpstr>
      <vt:lpstr>Nodal prices_A</vt:lpstr>
      <vt:lpstr>Nodal prices_B</vt:lpstr>
      <vt:lpstr>Nodal prices_C</vt:lpstr>
      <vt:lpstr>Nodal prices_D</vt:lpstr>
      <vt:lpstr>Nodal prices_E</vt:lpstr>
      <vt:lpstr>Nodal prices_F</vt:lpstr>
      <vt:lpstr>Nodal prices_G</vt:lpstr>
      <vt:lpstr>Nodal prices_J</vt:lpstr>
      <vt:lpstr>Nodal prices_K</vt:lpstr>
      <vt:lpstr>Nodal prices_L</vt:lpstr>
      <vt:lpstr>Nodal prices_M</vt:lpstr>
      <vt:lpstr>SSC unit rate lookup</vt:lpstr>
      <vt:lpstr>Residual Charging Bands</vt:lpstr>
      <vt:lpstr>TNUoS Mapping</vt:lpstr>
      <vt:lpstr>Charge Calculator</vt:lpstr>
      <vt:lpstr>'Annex 1 LV, HV &amp; UMS charges_A'!Print_Area</vt:lpstr>
      <vt:lpstr>'Annex 1 LV, HV &amp; UMS charges_B'!Print_Area</vt:lpstr>
      <vt:lpstr>'Annex 1 LV, HV &amp; UMS charges_C'!Print_Area</vt:lpstr>
      <vt:lpstr>'Annex 1 LV, HV &amp; UMS charges_D'!Print_Area</vt:lpstr>
      <vt:lpstr>'Annex 1 LV, HV &amp; UMS charges_E'!Print_Area</vt:lpstr>
      <vt:lpstr>'Annex 1 LV, HV &amp; UMS charges_F'!Print_Area</vt:lpstr>
      <vt:lpstr>'Annex 1 LV, HV &amp; UMS charges_G'!Print_Area</vt:lpstr>
      <vt:lpstr>'Annex 1 LV, HV &amp; UMS charges_J'!Print_Area</vt:lpstr>
      <vt:lpstr>'Annex 1 LV, HV &amp; UMS charges_K'!Print_Area</vt:lpstr>
      <vt:lpstr>'Annex 1 LV, HV &amp; UMS charges_L'!Print_Area</vt:lpstr>
      <vt:lpstr>'Annex 1 LV, HV &amp; UMS charges_M'!Print_Area</vt:lpstr>
      <vt:lpstr>'Annex 2 EHV charges'!Print_Area</vt:lpstr>
      <vt:lpstr>'Annex 3 Preserved charges'!Print_Area</vt:lpstr>
      <vt:lpstr>'Annex 4 LDNO charges_A'!Print_Area</vt:lpstr>
      <vt:lpstr>'Annex 4 LDNO charges_B'!Print_Area</vt:lpstr>
      <vt:lpstr>'Annex 4 LDNO charges_C'!Print_Area</vt:lpstr>
      <vt:lpstr>'Annex 4 LDNO charges_D'!Print_Area</vt:lpstr>
      <vt:lpstr>'Annex 4 LDNO charges_E'!Print_Area</vt:lpstr>
      <vt:lpstr>'Annex 4 LDNO charges_F'!Print_Area</vt:lpstr>
      <vt:lpstr>'Annex 4 LDNO charges_G'!Print_Area</vt:lpstr>
      <vt:lpstr>'Annex 4 LDNO charges_J'!Print_Area</vt:lpstr>
      <vt:lpstr>'Annex 4 LDNO charges_K'!Print_Area</vt:lpstr>
      <vt:lpstr>'Annex 4 LDNO charges_L'!Print_Area</vt:lpstr>
      <vt:lpstr>'Annex 4 LDNO charges_M'!Print_Area</vt:lpstr>
      <vt:lpstr>'Annex 5 LLFs_A'!Print_Area</vt:lpstr>
      <vt:lpstr>'Annex 5 LLFs_B'!Print_Area</vt:lpstr>
      <vt:lpstr>'Annex 5 LLFs_C'!Print_Area</vt:lpstr>
      <vt:lpstr>'Annex 5 LLFs_D'!Print_Area</vt:lpstr>
      <vt:lpstr>'Annex 5 LLFs_E'!Print_Area</vt:lpstr>
      <vt:lpstr>'Annex 5 LLFs_F'!Print_Area</vt:lpstr>
      <vt:lpstr>'Annex 5 LLFs_F (2)'!Print_Area</vt:lpstr>
      <vt:lpstr>'Annex 5 LLFs_G'!Print_Area</vt:lpstr>
      <vt:lpstr>'Annex 5 LLFs_J'!Print_Area</vt:lpstr>
      <vt:lpstr>'Annex 5 LLFs_K'!Print_Area</vt:lpstr>
      <vt:lpstr>'Annex 5 LLFs_L'!Print_Area</vt:lpstr>
      <vt:lpstr>'Annex 5 LLFs_M'!Print_Area</vt:lpstr>
      <vt:lpstr>'Annex 6 New or Amended EHV'!Print_Area</vt:lpstr>
      <vt:lpstr>'Annex 7 Pass-Through Costs_A'!Print_Area</vt:lpstr>
      <vt:lpstr>'Annex 7 Pass-Through Costs_B'!Print_Area</vt:lpstr>
      <vt:lpstr>'Annex 7 Pass-Through Costs_C'!Print_Area</vt:lpstr>
      <vt:lpstr>'Annex 7 Pass-Through Costs_D'!Print_Area</vt:lpstr>
      <vt:lpstr>'Annex 7 Pass-Through Costs_E'!Print_Area</vt:lpstr>
      <vt:lpstr>'Annex 7 Pass-Through Costs_F'!Print_Area</vt:lpstr>
      <vt:lpstr>'Annex 7 Pass-Through Costs_G'!Print_Area</vt:lpstr>
      <vt:lpstr>'Annex 7 Pass-Through Costs_J'!Print_Area</vt:lpstr>
      <vt:lpstr>'Annex 7 Pass-Through Costs_K'!Print_Area</vt:lpstr>
      <vt:lpstr>'Annex 7 Pass-Through Costs_L'!Print_Area</vt:lpstr>
      <vt:lpstr>'Annex 7 Pass-Through Costs_M'!Print_Area</vt:lpstr>
      <vt:lpstr>'Nodal prices_A'!Print_Area</vt:lpstr>
      <vt:lpstr>'Nodal prices_B'!Print_Area</vt:lpstr>
      <vt:lpstr>'Nodal prices_C'!Print_Area</vt:lpstr>
      <vt:lpstr>'Nodal prices_D'!Print_Area</vt:lpstr>
      <vt:lpstr>'Nodal prices_E'!Print_Area</vt:lpstr>
      <vt:lpstr>'Nodal prices_F'!Print_Area</vt:lpstr>
      <vt:lpstr>'Nodal prices_G'!Print_Area</vt:lpstr>
      <vt:lpstr>'Nodal prices_J'!Print_Area</vt:lpstr>
      <vt:lpstr>'Nodal prices_K'!Print_Area</vt:lpstr>
      <vt:lpstr>'Nodal prices_L'!Print_Area</vt:lpstr>
      <vt:lpstr>'Nodal prices_M'!Print_Area</vt:lpstr>
      <vt:lpstr>'Annex 1 LV, HV &amp; UMS charges_A'!Print_Titles</vt:lpstr>
      <vt:lpstr>'Annex 1 LV, HV &amp; UMS charges_B'!Print_Titles</vt:lpstr>
      <vt:lpstr>'Annex 1 LV, HV &amp; UMS charges_C'!Print_Titles</vt:lpstr>
      <vt:lpstr>'Annex 1 LV, HV &amp; UMS charges_D'!Print_Titles</vt:lpstr>
      <vt:lpstr>'Annex 1 LV, HV &amp; UMS charges_E'!Print_Titles</vt:lpstr>
      <vt:lpstr>'Annex 1 LV, HV &amp; UMS charges_F'!Print_Titles</vt:lpstr>
      <vt:lpstr>'Annex 1 LV, HV &amp; UMS charges_G'!Print_Titles</vt:lpstr>
      <vt:lpstr>'Annex 1 LV, HV &amp; UMS charges_J'!Print_Titles</vt:lpstr>
      <vt:lpstr>'Annex 1 LV, HV &amp; UMS charges_K'!Print_Titles</vt:lpstr>
      <vt:lpstr>'Annex 1 LV, HV &amp; UMS charges_L'!Print_Titles</vt:lpstr>
      <vt:lpstr>'Annex 1 LV, HV &amp; UMS charges_M'!Print_Titles</vt:lpstr>
      <vt:lpstr>'Annex 6 New or Amended EHV'!Print_Titles</vt:lpstr>
      <vt:lpstr>'Annex 7 Pass-Through Costs_A'!Print_Titles</vt:lpstr>
      <vt:lpstr>'Annex 7 Pass-Through Costs_B'!Print_Titles</vt:lpstr>
      <vt:lpstr>'Annex 7 Pass-Through Costs_C'!Print_Titles</vt:lpstr>
      <vt:lpstr>'Annex 7 Pass-Through Costs_D'!Print_Titles</vt:lpstr>
      <vt:lpstr>'Annex 7 Pass-Through Costs_E'!Print_Titles</vt:lpstr>
      <vt:lpstr>'Annex 7 Pass-Through Costs_F'!Print_Titles</vt:lpstr>
      <vt:lpstr>'Annex 7 Pass-Through Costs_G'!Print_Titles</vt:lpstr>
      <vt:lpstr>'Annex 7 Pass-Through Costs_J'!Print_Titles</vt:lpstr>
      <vt:lpstr>'Annex 7 Pass-Through Costs_K'!Print_Titles</vt:lpstr>
      <vt:lpstr>'Annex 7 Pass-Through Costs_L'!Print_Titles</vt:lpstr>
      <vt:lpstr>'Annex 7 Pass-Through Costs_M'!Print_Titles</vt:lpstr>
      <vt:lpstr>'Nodal prices_A'!Print_Titles</vt:lpstr>
      <vt:lpstr>'Nodal prices_B'!Print_Titles</vt:lpstr>
      <vt:lpstr>'Nodal prices_C'!Print_Titles</vt:lpstr>
      <vt:lpstr>'Nodal prices_D'!Print_Titles</vt:lpstr>
      <vt:lpstr>'Nodal prices_E'!Print_Titles</vt:lpstr>
      <vt:lpstr>'Nodal prices_F'!Print_Titles</vt:lpstr>
      <vt:lpstr>'Nodal prices_G'!Print_Titles</vt:lpstr>
      <vt:lpstr>'Nodal prices_J'!Print_Titles</vt:lpstr>
      <vt:lpstr>'Nodal prices_K'!Print_Titles</vt:lpstr>
      <vt:lpstr>'Nodal prices_L'!Print_Titles</vt:lpstr>
      <vt:lpstr>'Nodal prices_M'!Print_Titles</vt:lpstr>
      <vt:lpstr>'SSC unit rate lookup'!Print_Titles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UK Power Networks</dc:creator>
  <cp:keywords/>
  <dc:description/>
  <cp:lastModifiedBy>Clark, Emma (Distribution)</cp:lastModifiedBy>
  <cp:revision/>
  <dcterms:created xsi:type="dcterms:W3CDTF">2009-11-12T11:38:00Z</dcterms:created>
  <dcterms:modified xsi:type="dcterms:W3CDTF">2026-02-18T13:30:30Z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MSIP_Label_24fe2fa2-8093-4776-8a20-2d25f8c7acf2_Enabled">
    <vt:lpwstr>true</vt:lpwstr>
  </property>
  <property fmtid="{D5CDD505-2E9C-101B-9397-08002B2CF9AE}" pid="7" name="MSIP_Label_24fe2fa2-8093-4776-8a20-2d25f8c7acf2_SetDate">
    <vt:lpwstr>2023-11-02T11:09:09Z</vt:lpwstr>
  </property>
  <property fmtid="{D5CDD505-2E9C-101B-9397-08002B2CF9AE}" pid="8" name="MSIP_Label_24fe2fa2-8093-4776-8a20-2d25f8c7acf2_Method">
    <vt:lpwstr>Standard</vt:lpwstr>
  </property>
  <property fmtid="{D5CDD505-2E9C-101B-9397-08002B2CF9AE}" pid="9" name="MSIP_Label_24fe2fa2-8093-4776-8a20-2d25f8c7acf2_Name">
    <vt:lpwstr>Internal</vt:lpwstr>
  </property>
  <property fmtid="{D5CDD505-2E9C-101B-9397-08002B2CF9AE}" pid="10" name="MSIP_Label_24fe2fa2-8093-4776-8a20-2d25f8c7acf2_SiteId">
    <vt:lpwstr>887a239c-e092-45fe-92c8-d902c3681567</vt:lpwstr>
  </property>
  <property fmtid="{D5CDD505-2E9C-101B-9397-08002B2CF9AE}" pid="11" name="MSIP_Label_24fe2fa2-8093-4776-8a20-2d25f8c7acf2_ActionId">
    <vt:lpwstr>ea1176df-2158-4496-b928-dbcfdf5818ea</vt:lpwstr>
  </property>
  <property fmtid="{D5CDD505-2E9C-101B-9397-08002B2CF9AE}" pid="12" name="MSIP_Label_24fe2fa2-8093-4776-8a20-2d25f8c7acf2_ContentBits">
    <vt:lpwstr>0</vt:lpwstr>
  </property>
  <property fmtid="{D5CDD505-2E9C-101B-9397-08002B2CF9AE}" pid="13" name="ContentTypeId">
    <vt:lpwstr>0x010100B0890CFB661AC84D96B569471696442A</vt:lpwstr>
  </property>
  <property fmtid="{D5CDD505-2E9C-101B-9397-08002B2CF9AE}" pid="14" name="MediaServiceImageTags">
    <vt:lpwstr/>
  </property>
  <property fmtid="{D5CDD505-2E9C-101B-9397-08002B2CF9AE}" pid="15" name="MSIP_Label_9a1593e3-eb40-4b63-9198-a6ec3e998e52_Enabled">
    <vt:lpwstr>true</vt:lpwstr>
  </property>
  <property fmtid="{D5CDD505-2E9C-101B-9397-08002B2CF9AE}" pid="16" name="MSIP_Label_9a1593e3-eb40-4b63-9198-a6ec3e998e52_SetDate">
    <vt:lpwstr>2025-01-09T15:12:58Z</vt:lpwstr>
  </property>
  <property fmtid="{D5CDD505-2E9C-101B-9397-08002B2CF9AE}" pid="17" name="MSIP_Label_9a1593e3-eb40-4b63-9198-a6ec3e998e52_Method">
    <vt:lpwstr>Privileged</vt:lpwstr>
  </property>
  <property fmtid="{D5CDD505-2E9C-101B-9397-08002B2CF9AE}" pid="18" name="MSIP_Label_9a1593e3-eb40-4b63-9198-a6ec3e998e52_Name">
    <vt:lpwstr>9a1593e3-eb40-4b63-9198-a6ec3e998e52</vt:lpwstr>
  </property>
  <property fmtid="{D5CDD505-2E9C-101B-9397-08002B2CF9AE}" pid="19" name="MSIP_Label_9a1593e3-eb40-4b63-9198-a6ec3e998e52_SiteId">
    <vt:lpwstr>953b0f83-1ce6-45c3-82c9-1d847e372339</vt:lpwstr>
  </property>
  <property fmtid="{D5CDD505-2E9C-101B-9397-08002B2CF9AE}" pid="20" name="MSIP_Label_9a1593e3-eb40-4b63-9198-a6ec3e998e52_ActionId">
    <vt:lpwstr>4d2bbc18-9bae-4f07-8b15-5d4e4c52711c</vt:lpwstr>
  </property>
  <property fmtid="{D5CDD505-2E9C-101B-9397-08002B2CF9AE}" pid="21" name="MSIP_Label_9a1593e3-eb40-4b63-9198-a6ec3e998e52_ContentBits">
    <vt:lpwstr>4</vt:lpwstr>
  </property>
</Properties>
</file>